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10" yWindow="-110" windowWidth="23260" windowHeight="12600" activeTab="1"/>
  </bookViews>
  <sheets>
    <sheet name="0. Introduktion" sheetId="7" r:id="rId1"/>
    <sheet name="1. AOT40C" sheetId="1" r:id="rId2"/>
    <sheet name="2. Kostnader C" sheetId="4" r:id="rId3"/>
    <sheet name="3. AOT40F" sheetId="2" r:id="rId4"/>
    <sheet name="4. Kostnader F" sheetId="5" r:id="rId5"/>
    <sheet name="5. Kostnader C+F" sheetId="6" r:id="rId6"/>
  </sheets>
  <calcPr calcId="145621"/>
</workbook>
</file>

<file path=xl/calcChain.xml><?xml version="1.0" encoding="utf-8"?>
<calcChain xmlns="http://schemas.openxmlformats.org/spreadsheetml/2006/main">
  <c r="B23" i="5" l="1"/>
  <c r="E31" i="5" s="1"/>
  <c r="E47" i="5" s="1"/>
  <c r="M17" i="5"/>
  <c r="L17" i="5"/>
  <c r="M16" i="5"/>
  <c r="N16" i="5" s="1"/>
  <c r="L16" i="5"/>
  <c r="M15" i="5"/>
  <c r="L15" i="5"/>
  <c r="N15" i="5" s="1"/>
  <c r="M8" i="5"/>
  <c r="N8" i="5" s="1"/>
  <c r="L8" i="5"/>
  <c r="M7" i="5"/>
  <c r="L7" i="5"/>
  <c r="L9" i="5" s="1"/>
  <c r="M6" i="5"/>
  <c r="L6" i="5"/>
  <c r="F64" i="4"/>
  <c r="E64" i="4"/>
  <c r="D64" i="4"/>
  <c r="C64" i="4"/>
  <c r="B64" i="4"/>
  <c r="F63" i="4"/>
  <c r="E63" i="4"/>
  <c r="D63" i="4"/>
  <c r="C63" i="4"/>
  <c r="B63" i="4"/>
  <c r="F62" i="4"/>
  <c r="E88" i="4" s="1"/>
  <c r="E62" i="4"/>
  <c r="E87" i="4" s="1"/>
  <c r="D62" i="4"/>
  <c r="E86" i="4" s="1"/>
  <c r="C62" i="4"/>
  <c r="E85" i="4" s="1"/>
  <c r="B62" i="4"/>
  <c r="E84" i="4" s="1"/>
  <c r="N39" i="4"/>
  <c r="M39" i="4"/>
  <c r="L39" i="4"/>
  <c r="K39" i="4"/>
  <c r="J39" i="4"/>
  <c r="Q36" i="4"/>
  <c r="D30" i="4" s="1"/>
  <c r="N34" i="4"/>
  <c r="M34" i="4"/>
  <c r="L34" i="4"/>
  <c r="K34" i="4"/>
  <c r="J34" i="4"/>
  <c r="U31" i="4"/>
  <c r="T31" i="4"/>
  <c r="S31" i="4"/>
  <c r="R31" i="4"/>
  <c r="Q31" i="4"/>
  <c r="V30" i="4"/>
  <c r="F30" i="4"/>
  <c r="V29" i="4"/>
  <c r="N29" i="4"/>
  <c r="M29" i="4"/>
  <c r="L29" i="4"/>
  <c r="K29" i="4"/>
  <c r="J29" i="4"/>
  <c r="V28" i="4"/>
  <c r="N24" i="4"/>
  <c r="M24" i="4"/>
  <c r="L24" i="4"/>
  <c r="K24" i="4"/>
  <c r="J24" i="4"/>
  <c r="F20" i="4"/>
  <c r="E20" i="4"/>
  <c r="D20" i="4"/>
  <c r="C20" i="4"/>
  <c r="B20" i="4"/>
  <c r="N19" i="4"/>
  <c r="M19" i="4"/>
  <c r="L19" i="4"/>
  <c r="K19" i="4"/>
  <c r="J19" i="4"/>
  <c r="F19" i="4"/>
  <c r="E19" i="4"/>
  <c r="D19" i="4"/>
  <c r="C19" i="4"/>
  <c r="B19" i="4"/>
  <c r="F18" i="4"/>
  <c r="E18" i="4"/>
  <c r="G87" i="4" s="1"/>
  <c r="D18" i="4"/>
  <c r="G86" i="4" s="1"/>
  <c r="C18" i="4"/>
  <c r="G85" i="4" s="1"/>
  <c r="B18" i="4"/>
  <c r="N14" i="4"/>
  <c r="M14" i="4"/>
  <c r="L14" i="4"/>
  <c r="K14" i="4"/>
  <c r="J14" i="4"/>
  <c r="F13" i="4"/>
  <c r="E13" i="4"/>
  <c r="D13" i="4"/>
  <c r="C13" i="4"/>
  <c r="B13" i="4"/>
  <c r="G12" i="4"/>
  <c r="G11" i="4"/>
  <c r="G10" i="4"/>
  <c r="N9" i="4"/>
  <c r="M9" i="4"/>
  <c r="L9" i="4"/>
  <c r="K9" i="4"/>
  <c r="J9" i="4"/>
  <c r="G9" i="4"/>
  <c r="G8" i="4"/>
  <c r="G7" i="4"/>
  <c r="G6" i="4"/>
  <c r="B29" i="4" l="1"/>
  <c r="D28" i="4"/>
  <c r="E29" i="4"/>
  <c r="E70" i="4" s="1"/>
  <c r="E78" i="4" s="1"/>
  <c r="B30" i="4"/>
  <c r="G30" i="4" s="1"/>
  <c r="G71" i="4" s="1"/>
  <c r="G79" i="4" s="1"/>
  <c r="B33" i="1" s="1"/>
  <c r="N17" i="5"/>
  <c r="E28" i="4"/>
  <c r="E69" i="4" s="1"/>
  <c r="E77" i="4" s="1"/>
  <c r="C87" i="4" s="1"/>
  <c r="I87" i="4" s="1"/>
  <c r="F29" i="4"/>
  <c r="F70" i="4" s="1"/>
  <c r="F78" i="4" s="1"/>
  <c r="E30" i="4"/>
  <c r="D30" i="5"/>
  <c r="D46" i="5" s="1"/>
  <c r="D54" i="5" s="1"/>
  <c r="B28" i="5"/>
  <c r="D29" i="5"/>
  <c r="D45" i="5" s="1"/>
  <c r="D53" i="5" s="1"/>
  <c r="F30" i="5"/>
  <c r="F46" i="5" s="1"/>
  <c r="F54" i="5" s="1"/>
  <c r="E21" i="4"/>
  <c r="C21" i="4"/>
  <c r="V31" i="4"/>
  <c r="F71" i="4"/>
  <c r="F79" i="4" s="1"/>
  <c r="D71" i="4"/>
  <c r="D79" i="4" s="1"/>
  <c r="N6" i="5"/>
  <c r="N7" i="5"/>
  <c r="M18" i="5"/>
  <c r="D28" i="5"/>
  <c r="D44" i="5" s="1"/>
  <c r="D52" i="5" s="1"/>
  <c r="F29" i="5"/>
  <c r="F45" i="5" s="1"/>
  <c r="F53" i="5" s="1"/>
  <c r="B31" i="5"/>
  <c r="B47" i="5" s="1"/>
  <c r="B29" i="5"/>
  <c r="F31" i="5"/>
  <c r="F47" i="5" s="1"/>
  <c r="D21" i="4"/>
  <c r="E71" i="4"/>
  <c r="E79" i="4" s="1"/>
  <c r="N18" i="5"/>
  <c r="G19" i="4"/>
  <c r="B70" i="4"/>
  <c r="B78" i="4" s="1"/>
  <c r="G64" i="4"/>
  <c r="M9" i="5"/>
  <c r="L18" i="5"/>
  <c r="F28" i="5"/>
  <c r="F44" i="5" s="1"/>
  <c r="F52" i="5" s="1"/>
  <c r="B30" i="5"/>
  <c r="D31" i="5"/>
  <c r="D47" i="5" s="1"/>
  <c r="B44" i="5"/>
  <c r="B52" i="5" s="1"/>
  <c r="B45" i="5"/>
  <c r="B53" i="5" s="1"/>
  <c r="B46" i="5"/>
  <c r="B54" i="5" s="1"/>
  <c r="C28" i="5"/>
  <c r="C44" i="5" s="1"/>
  <c r="C52" i="5" s="1"/>
  <c r="C29" i="5"/>
  <c r="C45" i="5" s="1"/>
  <c r="C53" i="5" s="1"/>
  <c r="C30" i="5"/>
  <c r="C46" i="5" s="1"/>
  <c r="C54" i="5" s="1"/>
  <c r="C31" i="5"/>
  <c r="C47" i="5" s="1"/>
  <c r="M30" i="5"/>
  <c r="M46" i="5" s="1"/>
  <c r="M54" i="5" s="1"/>
  <c r="B89" i="2" s="1"/>
  <c r="E28" i="5"/>
  <c r="E44" i="5" s="1"/>
  <c r="E52" i="5" s="1"/>
  <c r="E29" i="5"/>
  <c r="E45" i="5" s="1"/>
  <c r="E53" i="5" s="1"/>
  <c r="E30" i="5"/>
  <c r="E46" i="5" s="1"/>
  <c r="E54" i="5" s="1"/>
  <c r="B21" i="4"/>
  <c r="G21" i="4" s="1"/>
  <c r="G84" i="4"/>
  <c r="G18" i="4"/>
  <c r="G83" i="4" s="1"/>
  <c r="F21" i="4"/>
  <c r="G88" i="4"/>
  <c r="G13" i="4"/>
  <c r="G62" i="4"/>
  <c r="E83" i="4" s="1"/>
  <c r="G20" i="4"/>
  <c r="D69" i="4"/>
  <c r="D77" i="4" s="1"/>
  <c r="C86" i="4" s="1"/>
  <c r="I86" i="4" s="1"/>
  <c r="G63" i="4"/>
  <c r="B71" i="4"/>
  <c r="B79" i="4" s="1"/>
  <c r="B28" i="4"/>
  <c r="F28" i="4"/>
  <c r="C29" i="4"/>
  <c r="C70" i="4" s="1"/>
  <c r="C78" i="4" s="1"/>
  <c r="C30" i="4"/>
  <c r="C71" i="4" s="1"/>
  <c r="C79" i="4" s="1"/>
  <c r="C28" i="4"/>
  <c r="D29" i="4"/>
  <c r="D70" i="4" s="1"/>
  <c r="D78" i="4" s="1"/>
  <c r="N9" i="5" l="1"/>
  <c r="M28" i="5"/>
  <c r="E31" i="4"/>
  <c r="E72" i="4" s="1"/>
  <c r="L29" i="5"/>
  <c r="G29" i="4"/>
  <c r="G70" i="4" s="1"/>
  <c r="G78" i="4" s="1"/>
  <c r="B34" i="1" s="1"/>
  <c r="D31" i="4"/>
  <c r="D72" i="4" s="1"/>
  <c r="M44" i="5"/>
  <c r="M52" i="5" s="1"/>
  <c r="B91" i="2" s="1"/>
  <c r="L45" i="5"/>
  <c r="L53" i="5" s="1"/>
  <c r="J90" i="2" s="1"/>
  <c r="L30" i="5"/>
  <c r="M29" i="5"/>
  <c r="M45" i="5" s="1"/>
  <c r="M53" i="5" s="1"/>
  <c r="B90" i="2" s="1"/>
  <c r="L28" i="5"/>
  <c r="C69" i="4"/>
  <c r="C77" i="4" s="1"/>
  <c r="C85" i="4" s="1"/>
  <c r="I85" i="4" s="1"/>
  <c r="C31" i="4"/>
  <c r="C72" i="4" s="1"/>
  <c r="F69" i="4"/>
  <c r="F77" i="4" s="1"/>
  <c r="C88" i="4" s="1"/>
  <c r="I88" i="4" s="1"/>
  <c r="F31" i="4"/>
  <c r="F72" i="4" s="1"/>
  <c r="G28" i="4"/>
  <c r="B69" i="4"/>
  <c r="B77" i="4" s="1"/>
  <c r="C84" i="4" s="1"/>
  <c r="I84" i="4" s="1"/>
  <c r="B31" i="4"/>
  <c r="B72" i="4" s="1"/>
  <c r="N29" i="5" l="1"/>
  <c r="N45" i="5" s="1"/>
  <c r="N53" i="5" s="1"/>
  <c r="N28" i="5"/>
  <c r="L44" i="5"/>
  <c r="L52" i="5" s="1"/>
  <c r="J91" i="2" s="1"/>
  <c r="L31" i="5"/>
  <c r="L47" i="5" s="1"/>
  <c r="M31" i="5"/>
  <c r="M47" i="5" s="1"/>
  <c r="N30" i="5"/>
  <c r="N46" i="5" s="1"/>
  <c r="N54" i="5" s="1"/>
  <c r="L46" i="5"/>
  <c r="L54" i="5" s="1"/>
  <c r="J89" i="2" s="1"/>
  <c r="G69" i="4"/>
  <c r="G77" i="4" s="1"/>
  <c r="G31" i="4"/>
  <c r="G72" i="4" s="1"/>
  <c r="I89" i="4"/>
  <c r="C83" i="4" l="1"/>
  <c r="I83" i="4" s="1"/>
  <c r="B35" i="1"/>
  <c r="N44" i="5"/>
  <c r="N52" i="5" s="1"/>
  <c r="N31" i="5"/>
  <c r="N47" i="5" s="1"/>
  <c r="D13" i="1" l="1"/>
  <c r="E13" i="1"/>
  <c r="F13" i="1"/>
  <c r="G13" i="1"/>
  <c r="D14" i="1"/>
  <c r="E14" i="1"/>
  <c r="F14" i="1"/>
  <c r="G14" i="1"/>
  <c r="D15" i="1"/>
  <c r="E15" i="1"/>
  <c r="F15" i="1"/>
  <c r="G15" i="1"/>
  <c r="C14" i="1"/>
  <c r="C15" i="1"/>
  <c r="C13" i="1"/>
  <c r="D42" i="2"/>
  <c r="E42" i="2"/>
  <c r="F42" i="2"/>
  <c r="G42" i="2"/>
  <c r="D43" i="2"/>
  <c r="E43" i="2"/>
  <c r="F43" i="2"/>
  <c r="G43" i="2"/>
  <c r="D44" i="2"/>
  <c r="E44" i="2"/>
  <c r="F44" i="2"/>
  <c r="G44" i="2"/>
  <c r="C43" i="2"/>
  <c r="C44" i="2"/>
  <c r="C42" i="2"/>
  <c r="K43" i="2" l="1"/>
  <c r="L43" i="2"/>
  <c r="M43" i="2"/>
  <c r="N43" i="2"/>
  <c r="O43" i="2"/>
  <c r="K44" i="2"/>
  <c r="L44" i="2"/>
  <c r="M44" i="2"/>
  <c r="N44" i="2"/>
  <c r="O44" i="2"/>
  <c r="L42" i="2"/>
  <c r="M42" i="2"/>
  <c r="N42" i="2"/>
  <c r="O42" i="2"/>
  <c r="K42" i="2"/>
  <c r="K16" i="2"/>
  <c r="L16" i="2"/>
  <c r="M16" i="2"/>
  <c r="N16" i="2"/>
  <c r="O16" i="2"/>
  <c r="K17" i="2"/>
  <c r="L17" i="2"/>
  <c r="M17" i="2"/>
  <c r="N17" i="2"/>
  <c r="O17" i="2"/>
  <c r="L15" i="2"/>
  <c r="M15" i="2"/>
  <c r="N15" i="2"/>
  <c r="O15" i="2"/>
  <c r="K15" i="2"/>
  <c r="C16" i="2"/>
  <c r="D16" i="2"/>
  <c r="E16" i="2"/>
  <c r="F16" i="2"/>
  <c r="G16" i="2"/>
  <c r="C17" i="2"/>
  <c r="D17" i="2"/>
  <c r="E17" i="2"/>
  <c r="F17" i="2"/>
  <c r="G17" i="2"/>
  <c r="D15" i="2"/>
  <c r="E15" i="2"/>
  <c r="F15" i="2"/>
  <c r="G15" i="2"/>
  <c r="C15" i="2"/>
  <c r="K64" i="2" l="1"/>
  <c r="K69" i="2" s="1"/>
  <c r="L64" i="2"/>
  <c r="L69" i="2" s="1"/>
  <c r="M64" i="2"/>
  <c r="M69" i="2" s="1"/>
  <c r="N64" i="2"/>
  <c r="N69" i="2" s="1"/>
  <c r="O64" i="2"/>
  <c r="O69" i="2" s="1"/>
  <c r="L65" i="2"/>
  <c r="L70" i="2" s="1"/>
  <c r="M65" i="2"/>
  <c r="M70" i="2" s="1"/>
  <c r="N65" i="2"/>
  <c r="N70" i="2" s="1"/>
  <c r="O65" i="2"/>
  <c r="O70" i="2" s="1"/>
  <c r="L66" i="2"/>
  <c r="L71" i="2" s="1"/>
  <c r="M66" i="2"/>
  <c r="M71" i="2" s="1"/>
  <c r="N66" i="2"/>
  <c r="N71" i="2" s="1"/>
  <c r="O66" i="2"/>
  <c r="O71" i="2" s="1"/>
  <c r="K65" i="2"/>
  <c r="K70" i="2" s="1"/>
  <c r="K66" i="2"/>
  <c r="K71" i="2" s="1"/>
  <c r="C65" i="2"/>
  <c r="C70" i="2" s="1"/>
  <c r="D65" i="2"/>
  <c r="D70" i="2" s="1"/>
  <c r="E65" i="2"/>
  <c r="E70" i="2" s="1"/>
  <c r="F65" i="2"/>
  <c r="F70" i="2" s="1"/>
  <c r="G65" i="2"/>
  <c r="G70" i="2" s="1"/>
  <c r="C66" i="2"/>
  <c r="C71" i="2" s="1"/>
  <c r="D66" i="2"/>
  <c r="D71" i="2" s="1"/>
  <c r="E66" i="2"/>
  <c r="E71" i="2" s="1"/>
  <c r="F66" i="2"/>
  <c r="F71" i="2" s="1"/>
  <c r="G66" i="2"/>
  <c r="G71" i="2" s="1"/>
  <c r="D64" i="2"/>
  <c r="D69" i="2" s="1"/>
  <c r="E64" i="2"/>
  <c r="E69" i="2" s="1"/>
  <c r="F64" i="2"/>
  <c r="F69" i="2" s="1"/>
  <c r="G64" i="2"/>
  <c r="G69" i="2" s="1"/>
  <c r="C64" i="2"/>
  <c r="C69" i="2" s="1"/>
  <c r="K73" i="2"/>
  <c r="C73" i="2"/>
  <c r="K46" i="2"/>
  <c r="K19" i="2"/>
  <c r="C46" i="2"/>
  <c r="C19" i="2"/>
  <c r="F75" i="2" l="1"/>
  <c r="G76" i="2"/>
  <c r="C76" i="2"/>
  <c r="N76" i="2"/>
  <c r="C75" i="2"/>
  <c r="D75" i="2"/>
  <c r="D77" i="2"/>
  <c r="E76" i="2"/>
  <c r="K76" i="2"/>
  <c r="K83" i="2" s="1"/>
  <c r="K90" i="2" s="1"/>
  <c r="L77" i="2"/>
  <c r="L76" i="2"/>
  <c r="L75" i="2"/>
  <c r="G75" i="2"/>
  <c r="G77" i="2"/>
  <c r="C77" i="2"/>
  <c r="D76" i="2"/>
  <c r="O77" i="2"/>
  <c r="O76" i="2"/>
  <c r="O75" i="2"/>
  <c r="K75" i="2"/>
  <c r="F77" i="2"/>
  <c r="N77" i="2"/>
  <c r="N75" i="2"/>
  <c r="E75" i="2"/>
  <c r="E82" i="2" s="1"/>
  <c r="E89" i="2" s="1"/>
  <c r="E77" i="2"/>
  <c r="F76" i="2"/>
  <c r="K77" i="2"/>
  <c r="K84" i="2" s="1"/>
  <c r="K91" i="2" s="1"/>
  <c r="M77" i="2"/>
  <c r="M76" i="2"/>
  <c r="M75" i="2"/>
  <c r="L49" i="2"/>
  <c r="L56" i="2" s="1"/>
  <c r="M49" i="2"/>
  <c r="M56" i="2" s="1"/>
  <c r="N49" i="2"/>
  <c r="N56" i="2" s="1"/>
  <c r="O49" i="2"/>
  <c r="O56" i="2" s="1"/>
  <c r="L50" i="2"/>
  <c r="L57" i="2" s="1"/>
  <c r="M48" i="2"/>
  <c r="M55" i="2" s="1"/>
  <c r="M50" i="2"/>
  <c r="M57" i="2" s="1"/>
  <c r="N48" i="2"/>
  <c r="N55" i="2" s="1"/>
  <c r="N50" i="2"/>
  <c r="O48" i="2"/>
  <c r="O55" i="2" s="1"/>
  <c r="O50" i="2"/>
  <c r="O57" i="2" s="1"/>
  <c r="K48" i="2"/>
  <c r="K55" i="2" s="1"/>
  <c r="L48" i="2"/>
  <c r="K23" i="2"/>
  <c r="K30" i="2" s="1"/>
  <c r="O21" i="2"/>
  <c r="O28" i="2" s="1"/>
  <c r="L23" i="2"/>
  <c r="L30" i="2" s="1"/>
  <c r="K21" i="2"/>
  <c r="K28" i="2" s="1"/>
  <c r="L21" i="2"/>
  <c r="L28" i="2" s="1"/>
  <c r="N22" i="2"/>
  <c r="N29" i="2" s="1"/>
  <c r="K22" i="2"/>
  <c r="K29" i="2" s="1"/>
  <c r="N23" i="2"/>
  <c r="L22" i="2"/>
  <c r="L29" i="2" s="1"/>
  <c r="O23" i="2"/>
  <c r="O30" i="2" s="1"/>
  <c r="M22" i="2"/>
  <c r="M29" i="2" s="1"/>
  <c r="M21" i="2"/>
  <c r="M28" i="2" s="1"/>
  <c r="N21" i="2"/>
  <c r="N28" i="2" s="1"/>
  <c r="O22" i="2"/>
  <c r="O29" i="2" s="1"/>
  <c r="M23" i="2"/>
  <c r="M30" i="2" s="1"/>
  <c r="C50" i="2"/>
  <c r="C57" i="2" s="1"/>
  <c r="G48" i="2"/>
  <c r="G55" i="2" s="1"/>
  <c r="E48" i="2"/>
  <c r="E55" i="2" s="1"/>
  <c r="D49" i="2"/>
  <c r="D56" i="2" s="1"/>
  <c r="G50" i="2"/>
  <c r="G57" i="2" s="1"/>
  <c r="F49" i="2"/>
  <c r="F56" i="2" s="1"/>
  <c r="E49" i="2"/>
  <c r="E56" i="2" s="1"/>
  <c r="D48" i="2"/>
  <c r="D55" i="2" s="1"/>
  <c r="E50" i="2"/>
  <c r="E57" i="2" s="1"/>
  <c r="D50" i="2"/>
  <c r="D57" i="2" s="1"/>
  <c r="C49" i="2"/>
  <c r="C56" i="2" s="1"/>
  <c r="C48" i="2"/>
  <c r="C55" i="2" s="1"/>
  <c r="F48" i="2"/>
  <c r="F55" i="2" s="1"/>
  <c r="G49" i="2"/>
  <c r="G56" i="2" s="1"/>
  <c r="F50" i="2"/>
  <c r="F57" i="2" s="1"/>
  <c r="D82" i="2"/>
  <c r="D89" i="2" s="1"/>
  <c r="L83" i="2"/>
  <c r="L90" i="2" s="1"/>
  <c r="K82" i="2"/>
  <c r="K89" i="2" s="1"/>
  <c r="F84" i="2"/>
  <c r="F91" i="2" s="1"/>
  <c r="G22" i="2"/>
  <c r="G29" i="2" s="1"/>
  <c r="F21" i="2"/>
  <c r="F28" i="2" s="1"/>
  <c r="C23" i="2"/>
  <c r="C30" i="2" s="1"/>
  <c r="G21" i="2"/>
  <c r="G28" i="2" s="1"/>
  <c r="D23" i="2"/>
  <c r="D30" i="2" s="1"/>
  <c r="C21" i="2"/>
  <c r="C28" i="2" s="1"/>
  <c r="C22" i="2"/>
  <c r="C29" i="2" s="1"/>
  <c r="F23" i="2"/>
  <c r="F30" i="2" s="1"/>
  <c r="D22" i="2"/>
  <c r="D29" i="2" s="1"/>
  <c r="G23" i="2"/>
  <c r="G30" i="2" s="1"/>
  <c r="E22" i="2"/>
  <c r="E29" i="2" s="1"/>
  <c r="D21" i="2"/>
  <c r="D28" i="2" s="1"/>
  <c r="E23" i="2"/>
  <c r="E30" i="2" s="1"/>
  <c r="F22" i="2"/>
  <c r="F29" i="2" s="1"/>
  <c r="E21" i="2"/>
  <c r="E28" i="2" s="1"/>
  <c r="D84" i="2"/>
  <c r="D91" i="2" s="1"/>
  <c r="N82" i="2"/>
  <c r="N89" i="2" s="1"/>
  <c r="L55" i="2"/>
  <c r="N30" i="2"/>
  <c r="K50" i="2"/>
  <c r="K57" i="2" s="1"/>
  <c r="C83" i="2"/>
  <c r="C90" i="2" s="1"/>
  <c r="K49" i="2"/>
  <c r="K56" i="2" s="1"/>
  <c r="N57" i="2"/>
  <c r="C17" i="1"/>
  <c r="M83" i="2" l="1"/>
  <c r="M90" i="2" s="1"/>
  <c r="E84" i="2"/>
  <c r="E91" i="2" s="1"/>
  <c r="F82" i="2"/>
  <c r="F89" i="2" s="1"/>
  <c r="G82" i="2"/>
  <c r="G89" i="2" s="1"/>
  <c r="C84" i="2"/>
  <c r="C91" i="2" s="1"/>
  <c r="C97" i="2" s="1"/>
  <c r="C82" i="2"/>
  <c r="C89" i="2" s="1"/>
  <c r="O82" i="2"/>
  <c r="O89" i="2" s="1"/>
  <c r="O84" i="2"/>
  <c r="O91" i="2" s="1"/>
  <c r="G97" i="2"/>
  <c r="M84" i="2"/>
  <c r="M91" i="2" s="1"/>
  <c r="E97" i="2"/>
  <c r="K78" i="2"/>
  <c r="K85" i="2" s="1"/>
  <c r="K92" i="2"/>
  <c r="D83" i="2"/>
  <c r="D90" i="2" s="1"/>
  <c r="D96" i="2"/>
  <c r="E83" i="2"/>
  <c r="E90" i="2" s="1"/>
  <c r="E96" i="2" s="1"/>
  <c r="N83" i="2"/>
  <c r="N90" i="2" s="1"/>
  <c r="F96" i="2"/>
  <c r="G83" i="2"/>
  <c r="G90" i="2" s="1"/>
  <c r="G96" i="2" s="1"/>
  <c r="O83" i="2"/>
  <c r="O90" i="2" s="1"/>
  <c r="F83" i="2"/>
  <c r="F90" i="2" s="1"/>
  <c r="L82" i="2"/>
  <c r="L89" i="2" s="1"/>
  <c r="D95" i="2" s="1"/>
  <c r="O92" i="2"/>
  <c r="C96" i="2"/>
  <c r="M78" i="2"/>
  <c r="M85" i="2" s="1"/>
  <c r="N84" i="2"/>
  <c r="N91" i="2" s="1"/>
  <c r="F97" i="2" s="1"/>
  <c r="L84" i="2"/>
  <c r="L91" i="2" s="1"/>
  <c r="L92" i="2"/>
  <c r="D92" i="2"/>
  <c r="G84" i="2"/>
  <c r="G91" i="2" s="1"/>
  <c r="G95" i="2"/>
  <c r="F92" i="2"/>
  <c r="F95" i="2"/>
  <c r="D20" i="1"/>
  <c r="C21" i="1"/>
  <c r="G21" i="1"/>
  <c r="G19" i="1"/>
  <c r="E20" i="1"/>
  <c r="F20" i="1"/>
  <c r="E21" i="1"/>
  <c r="E19" i="1"/>
  <c r="C20" i="1"/>
  <c r="G20" i="1"/>
  <c r="F21" i="1"/>
  <c r="F19" i="1"/>
  <c r="F26" i="1" s="1"/>
  <c r="F33" i="1" s="1"/>
  <c r="D21" i="1"/>
  <c r="D19" i="1"/>
  <c r="D26" i="1" s="1"/>
  <c r="D33" i="1" s="1"/>
  <c r="C19" i="1"/>
  <c r="M82" i="2"/>
  <c r="M89" i="2" s="1"/>
  <c r="L78" i="2"/>
  <c r="L85" i="2" s="1"/>
  <c r="N78" i="2"/>
  <c r="N85" i="2" s="1"/>
  <c r="O78" i="2"/>
  <c r="O85" i="2" s="1"/>
  <c r="G26" i="1"/>
  <c r="G33" i="1" s="1"/>
  <c r="F27" i="1"/>
  <c r="F34" i="1" s="1"/>
  <c r="G92" i="2" l="1"/>
  <c r="E92" i="2"/>
  <c r="C92" i="2"/>
  <c r="C28" i="1"/>
  <c r="C35" i="1" s="1"/>
  <c r="G27" i="1"/>
  <c r="G34" i="1" s="1"/>
  <c r="G36" i="1" s="1"/>
  <c r="G98" i="2"/>
  <c r="F28" i="1"/>
  <c r="F35" i="1" s="1"/>
  <c r="F36" i="1" s="1"/>
  <c r="G28" i="1"/>
  <c r="G35" i="1" s="1"/>
  <c r="D28" i="1"/>
  <c r="D35" i="1" s="1"/>
  <c r="D36" i="1" s="1"/>
  <c r="C27" i="1"/>
  <c r="C34" i="1" s="1"/>
  <c r="D27" i="1"/>
  <c r="D34" i="1" s="1"/>
  <c r="C95" i="2"/>
  <c r="C98" i="2" s="1"/>
  <c r="M92" i="2"/>
  <c r="E28" i="1"/>
  <c r="E35" i="1" s="1"/>
  <c r="E27" i="1"/>
  <c r="E34" i="1" s="1"/>
  <c r="E36" i="1"/>
  <c r="F98" i="2"/>
  <c r="E95" i="2"/>
  <c r="E98" i="2" s="1"/>
  <c r="N92" i="2"/>
  <c r="D97" i="2"/>
  <c r="D98" i="2" s="1"/>
  <c r="C22" i="1"/>
  <c r="C29" i="1" s="1"/>
  <c r="D22" i="1"/>
  <c r="D29" i="1" s="1"/>
  <c r="C26" i="1"/>
  <c r="C33" i="1" s="1"/>
  <c r="C36" i="1" s="1"/>
  <c r="F22" i="1"/>
  <c r="F29" i="1" s="1"/>
  <c r="E22" i="1"/>
  <c r="E29" i="1" s="1"/>
  <c r="G22" i="1"/>
  <c r="G29" i="1" s="1"/>
  <c r="E26" i="1"/>
  <c r="E33" i="1" s="1"/>
  <c r="B5" i="6" l="1"/>
  <c r="C37" i="1"/>
  <c r="C5" i="6"/>
  <c r="D37" i="1"/>
  <c r="E5" i="6"/>
  <c r="F37" i="1"/>
  <c r="F5" i="6"/>
  <c r="G37" i="1"/>
  <c r="E37" i="1"/>
  <c r="D5" i="6" s="1"/>
  <c r="B6" i="6"/>
  <c r="C99" i="2"/>
  <c r="E99" i="2"/>
  <c r="D6" i="6" s="1"/>
  <c r="E6" i="6"/>
  <c r="F99" i="2"/>
  <c r="G99" i="2"/>
  <c r="F6" i="6" s="1"/>
  <c r="D99" i="2"/>
  <c r="C6" i="6" s="1"/>
  <c r="F7" i="6" l="1"/>
  <c r="E7" i="6"/>
  <c r="D7" i="6"/>
  <c r="B7" i="6"/>
  <c r="C7" i="6"/>
</calcChain>
</file>

<file path=xl/comments1.xml><?xml version="1.0" encoding="utf-8"?>
<comments xmlns="http://schemas.openxmlformats.org/spreadsheetml/2006/main">
  <authors>
    <author>Bennet Cecilia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Bennet Cecilia: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Bennet Cecilia: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<sst xmlns="http://schemas.openxmlformats.org/spreadsheetml/2006/main" count="696" uniqueCount="147">
  <si>
    <t>Norrland</t>
  </si>
  <si>
    <t>Svealand</t>
  </si>
  <si>
    <t xml:space="preserve"> </t>
  </si>
  <si>
    <t>ARABLE AOT40C</t>
  </si>
  <si>
    <t>v1-v8</t>
  </si>
  <si>
    <t>v1-v9</t>
  </si>
  <si>
    <t>v1-v7</t>
  </si>
  <si>
    <t>v1-v2</t>
  </si>
  <si>
    <t>AOT40C*AREA</t>
  </si>
  <si>
    <t>Omvandling från grid till HA</t>
  </si>
  <si>
    <t>v4-v1</t>
  </si>
  <si>
    <t>Omvandling till per Noxemission</t>
  </si>
  <si>
    <t>Minskning 50% i Norrland</t>
  </si>
  <si>
    <t>Minskning 50% i Svealand</t>
  </si>
  <si>
    <t>Minskning 50%  i Götaland</t>
  </si>
  <si>
    <t>Ökning  15% i hela landet</t>
  </si>
  <si>
    <t>Minskning 15% i hela landet</t>
  </si>
  <si>
    <t>DeltaNOX [ton/år]</t>
  </si>
  <si>
    <t>DECIDUOUS AOT40C</t>
  </si>
  <si>
    <t>BEECH_OAK AOT40C</t>
  </si>
  <si>
    <t>SPRUCE AOT40C</t>
  </si>
  <si>
    <t>PINE AOT40C</t>
  </si>
  <si>
    <t>BARRTRÄD</t>
  </si>
  <si>
    <t>PINE + SPRUCE AOT40C</t>
  </si>
  <si>
    <t>BEECH_OAK + DECIDUOUS AOT40C</t>
  </si>
  <si>
    <t>LÖVTRÄD OBS! summa för löv respektive barrträd finns längst ner</t>
  </si>
  <si>
    <t>Omvandling till per NOxemission</t>
  </si>
  <si>
    <t>Summa</t>
  </si>
  <si>
    <r>
      <rPr>
        <sz val="10"/>
        <color theme="4"/>
        <rFont val="Calibri"/>
        <family val="2"/>
      </rPr>
      <t>µ</t>
    </r>
    <r>
      <rPr>
        <sz val="10"/>
        <color theme="4"/>
        <rFont val="Arial"/>
        <family val="2"/>
      </rPr>
      <t>g/kg*h*grid</t>
    </r>
  </si>
  <si>
    <r>
      <rPr>
        <sz val="10"/>
        <color theme="4"/>
        <rFont val="Calibri"/>
        <family val="2"/>
      </rPr>
      <t>ppb(v)</t>
    </r>
    <r>
      <rPr>
        <sz val="10"/>
        <color theme="4"/>
        <rFont val="Arial"/>
        <family val="2"/>
      </rPr>
      <t>*h*HA</t>
    </r>
  </si>
  <si>
    <r>
      <rPr>
        <sz val="10"/>
        <color theme="4"/>
        <rFont val="Calibri"/>
        <family val="2"/>
      </rPr>
      <t>(ppb(v)</t>
    </r>
    <r>
      <rPr>
        <sz val="10"/>
        <color theme="4"/>
        <rFont val="Arial"/>
        <family val="2"/>
      </rPr>
      <t>*h*HA) / ton Nox</t>
    </r>
  </si>
  <si>
    <t>summa</t>
  </si>
  <si>
    <r>
      <rPr>
        <sz val="10"/>
        <color theme="4"/>
        <rFont val="Calibri"/>
        <family val="2"/>
      </rPr>
      <t>ppb(v)</t>
    </r>
    <r>
      <rPr>
        <sz val="10"/>
        <color theme="4"/>
        <rFont val="Arial"/>
        <family val="2"/>
      </rPr>
      <t>*h*grid       *29/48</t>
    </r>
  </si>
  <si>
    <r>
      <rPr>
        <sz val="10"/>
        <color theme="4"/>
        <rFont val="Calibri"/>
        <family val="2"/>
      </rPr>
      <t>ppb(v)*</t>
    </r>
    <r>
      <rPr>
        <sz val="10"/>
        <color theme="4"/>
        <rFont val="Arial"/>
        <family val="2"/>
      </rPr>
      <t>h*HA</t>
    </r>
  </si>
  <si>
    <t>Kostnader (kr/ha/AOT40 ppb(v) h), 2017 års priser</t>
  </si>
  <si>
    <t>1a. Areal grödor, data från Per Erik Karlsson/Helena Danielsson i e-post 2018-10-31</t>
  </si>
  <si>
    <t>1b. Areal per landsdel per gröda, data från Per Erik Karlsson/Helena Danielsson i e-post 2018-10-31</t>
  </si>
  <si>
    <t>1000 hektar</t>
  </si>
  <si>
    <t>Hela landet</t>
  </si>
  <si>
    <t>Vete</t>
  </si>
  <si>
    <t>Övriga sädesslag</t>
  </si>
  <si>
    <t>Matpotatis</t>
  </si>
  <si>
    <t>Potatis för stärkelse</t>
  </si>
  <si>
    <t>Vall</t>
  </si>
  <si>
    <t>Totalt</t>
  </si>
  <si>
    <t>Wheat</t>
  </si>
  <si>
    <t>Other cereals</t>
  </si>
  <si>
    <t>Table potato</t>
  </si>
  <si>
    <t>Potato for starch production</t>
  </si>
  <si>
    <t>Pasture</t>
  </si>
  <si>
    <t>Götaland</t>
  </si>
  <si>
    <t>Medelvärde</t>
  </si>
  <si>
    <t>1c. Medelareal grödor under åren 2006-2012. Källa: Tabell 1a och 1b.</t>
  </si>
  <si>
    <t>Hektar</t>
  </si>
  <si>
    <t>Region</t>
  </si>
  <si>
    <t>Källa: Tabell 15 i Karlsson et al. (2014).</t>
  </si>
  <si>
    <t>I tabell 15 i Karlsson et al. (2014) anges negativa tal, men nedan anges de som kostnader.</t>
  </si>
  <si>
    <t>Kostnad, miljoner kr per år (perioden 2006-2012), 2017 års priser</t>
  </si>
  <si>
    <t>Kostnad, miljoner kr per år (perioden 2006-2012)</t>
  </si>
  <si>
    <t xml:space="preserve">3a. Ozonbelastning i medeltal för varje region, gröda och år. </t>
  </si>
  <si>
    <t>Antag att i tabell 2 är det 2009 års priser. Översättning till 2017 års priser genom att använda KPI.</t>
  </si>
  <si>
    <t>Källa: Data från Per Erik Karlsson/Helena Danielsson i e-post 2018-10-31</t>
  </si>
  <si>
    <t>AOT40 average (ppmh) ("nya" 1 m)</t>
  </si>
  <si>
    <t>Påslag</t>
  </si>
  <si>
    <t>Momspåslag</t>
  </si>
  <si>
    <t>3b. Ozonbelastning i medeltal för varje region och gröda över samtliga år 2006-2012. Källa: Tabell 3a.</t>
  </si>
  <si>
    <t>AOT40, ppb(v) h</t>
  </si>
  <si>
    <t>Medeltal över grödorna</t>
  </si>
  <si>
    <t>kr/hektar</t>
  </si>
  <si>
    <t>2017 års priser</t>
  </si>
  <si>
    <t>5. Årlig totalkostnad per hektar per AOT40 ppb h för de olika grödorna (data i tabell 4 dividerat med data i tabell 3b)</t>
  </si>
  <si>
    <t>kr/hektar/AOT40 ppb(v) h, 2017 års priser</t>
  </si>
  <si>
    <t>Kontroll: Kan totalsiffran i tabell 5 användas?</t>
  </si>
  <si>
    <t>Exempel Götaland</t>
  </si>
  <si>
    <t>* AOT40, dvs</t>
  </si>
  <si>
    <t>* ha, dvs</t>
  </si>
  <si>
    <t>=totkostn</t>
  </si>
  <si>
    <t>Per gröda istället</t>
  </si>
  <si>
    <t>1. Areal skogstyper, data från Per Erik Karlsson i e-post 2018-10-22</t>
  </si>
  <si>
    <t>Som tabell 1, men aggregerad till barr och löv</t>
  </si>
  <si>
    <t>Per Erik Karlsson levererade även dessa data:</t>
  </si>
  <si>
    <t>Skog (miljoner hektar)</t>
  </si>
  <si>
    <t>Ozon, medel</t>
  </si>
  <si>
    <t xml:space="preserve">Region                         </t>
  </si>
  <si>
    <t>Gran                  </t>
  </si>
  <si>
    <t>Tall  </t>
  </si>
  <si>
    <t>Björk                 </t>
  </si>
  <si>
    <t>Övrigt löv   </t>
  </si>
  <si>
    <t>Alla trädslag</t>
  </si>
  <si>
    <t>Barr</t>
  </si>
  <si>
    <t>Löv</t>
  </si>
  <si>
    <t>Lövskog</t>
  </si>
  <si>
    <t>Blandskog</t>
  </si>
  <si>
    <t>Barrskog</t>
  </si>
  <si>
    <t>AOT40, ppb h</t>
  </si>
  <si>
    <t xml:space="preserve">Götaland           </t>
  </si>
  <si>
    <t xml:space="preserve">Svealand           </t>
  </si>
  <si>
    <t xml:space="preserve">Norrland           </t>
  </si>
  <si>
    <t xml:space="preserve">Hela Landet      </t>
  </si>
  <si>
    <t xml:space="preserve">Hela landet      </t>
  </si>
  <si>
    <t>2. Årlig totalkostnad beroende på ozonbelastning under åren 2006-2012. Källa: Tabell 10 i Karlsson et al. (2014).</t>
  </si>
  <si>
    <t>Som tabell 2, men aggregerad till barr och löv</t>
  </si>
  <si>
    <t>I tabell 10 i Karlsson et al. (2014) anges negativa tal, men nedan anges de som kostnader.</t>
  </si>
  <si>
    <t>Enligt ASEK, kapitel 5</t>
  </si>
  <si>
    <t>Kostnad, miljoner kr per år (perioden 2006-2012), 2017 års priser inkl. moms</t>
  </si>
  <si>
    <t>3. Ozonbelastning i medeltal under åren 2006-2012. Källa: Per Erik Karlsson i e-post 2018-10-22</t>
  </si>
  <si>
    <t>4. Årlig totalkostnad per hektar för de olika skogstyperna (data i tabell 2 dividerat med data i tabell 1)</t>
  </si>
  <si>
    <t>Som tabell 4, men för barr och löv</t>
  </si>
  <si>
    <t>Kr/hektar</t>
  </si>
  <si>
    <t>5. Årlig totalkostnad per hektar per AOT40 ppb h för de olika skogstyperna (data i tabell 4 dividerat med data i tabell 3)</t>
  </si>
  <si>
    <t>Som tabell 5, men för barr och löv</t>
  </si>
  <si>
    <t>kr/hektar/AOT40 ppb(v) h</t>
  </si>
  <si>
    <t>Alla sädesslag medel</t>
  </si>
  <si>
    <t>Per DeltaNOx totalt</t>
  </si>
  <si>
    <t>Totalt löv och barr</t>
  </si>
  <si>
    <t>2b. Årlig totalkostnad beroende på ozonbelastning under åren 2006-2012 (medeltal).</t>
  </si>
  <si>
    <t>2a. Årlig totalkostnad beroende på ozonbelastning under åren 2006-2012 (medeltal).</t>
  </si>
  <si>
    <t>4. Årlig totalkostnad per hektar för de olika grödorna (data i tabell 2b dividerat med data i tabell 1c)</t>
  </si>
  <si>
    <t>Kr/kg NOx, 2017 års priser</t>
  </si>
  <si>
    <t>Jordbruksgrödor</t>
  </si>
  <si>
    <t>Skog</t>
  </si>
  <si>
    <t>I denna flik redovisas resultat beträffande exponering på jordbruksgrödor (crops, C) från körningar med MATCH-modellen för fem olika scenarier för NOx-utsläppsförändringar från vägtrafiken.</t>
  </si>
  <si>
    <r>
      <rPr>
        <sz val="10"/>
        <color theme="4"/>
        <rFont val="Calibri"/>
        <family val="2"/>
      </rPr>
      <t>(ppb(v)*</t>
    </r>
    <r>
      <rPr>
        <sz val="10"/>
        <color theme="4"/>
        <rFont val="Arial"/>
        <family val="2"/>
      </rPr>
      <t>*h*HA) / ton NOx</t>
    </r>
  </si>
  <si>
    <t>I denna flik redovisas resultat beträffande exponering på skogsmark (forest, F) från körningar med MATCH-modellen för fem olika scenarier för NOx-utsläppsförändringar från vägtrafiken.</t>
  </si>
  <si>
    <r>
      <rPr>
        <sz val="10"/>
        <color theme="4"/>
        <rFont val="Calibri"/>
        <family val="2"/>
      </rPr>
      <t>(ppb(v)</t>
    </r>
    <r>
      <rPr>
        <sz val="10"/>
        <color theme="4"/>
        <rFont val="Arial"/>
        <family val="2"/>
      </rPr>
      <t>*h*HA) / ton NOx</t>
    </r>
  </si>
  <si>
    <t>Denna flik visar de detaljerade kostnadsberäkningarna för jordbruksgrödor.</t>
  </si>
  <si>
    <t>Antag att i tabell 2a är det 2009 års priser. Översättning till 2017 års priser genom att använda KPI.</t>
  </si>
  <si>
    <t>Denna flik visar de detaljerade kostnadsberäkningarna för skog.</t>
  </si>
  <si>
    <t>I denna flik har värdena i kr/kg NOx summerats för jordbruksgrödor (från flik AOT40C) och skog (från flik AOT40F).</t>
  </si>
  <si>
    <t>HA/grid:</t>
  </si>
  <si>
    <t>DeltaNOX [ton/år]:</t>
  </si>
  <si>
    <t>DeltaNOx [ton/år]:</t>
  </si>
  <si>
    <t>De fem scenarierna. Observera att v1 är basfallet (oförändrade utsläpp), vilket gör att även resultatet av minskningar redovisas som positiva tal.</t>
  </si>
  <si>
    <t>Kr/ton NOx</t>
  </si>
  <si>
    <t>kr /ton NOx</t>
  </si>
  <si>
    <t>Summa kr/ton</t>
  </si>
  <si>
    <t xml:space="preserve">kr/kg </t>
  </si>
  <si>
    <t>Kostnad per ton NOx. Kostnadsberäkningarna i det gröna fältet är hämtade från fliken Kostnader F.</t>
  </si>
  <si>
    <t>Kostnader per ton NOx. Kostnadsberäkningarna i det gröna fältet är hämtade från fliken Kostnader C.</t>
  </si>
  <si>
    <t>kr/kg</t>
  </si>
  <si>
    <t>I den här filen finns följande flikar:</t>
  </si>
  <si>
    <t>Bilaga till rapportens avsnitt 5.2 om marknära ozon</t>
  </si>
  <si>
    <t>Denna flik visar underlag från tidigare studier och de beräkningar som resulterar i en kostnad i kr/hektar/AOT40-timmar för jordbruksgrödor. Denna kostnad används sedan i flik 1.</t>
  </si>
  <si>
    <t>Denna flik visar underlag från tidigare studier och de beräkningar som resulterar i en kostnad i kr/hektar/AOT40-timmar för skogsmark. Denna kostnad används sedan i flik 3.</t>
  </si>
  <si>
    <t>Denna flik redovisar resultat beträffande exponering på jordbruksgrödor (crops, C) från körningar med MATCH-modellen för fem olika scenarier för NOx-utsläppsförändringar från vägtrafiken, inklusive slutresultat i form av kr/kg NOx.</t>
  </si>
  <si>
    <t>Denna flik redovisar resultat beträffande exponering på skogsmark (forest, F) från körningar med MATCH-modellen för fem olika scenarier för NOx-utsläppsförändringar från vägtrafiken, inklusive slutresultat i form av kr/kg NOx.</t>
  </si>
  <si>
    <t>Denna flik summerar värdena i kr/kg NOx för jordbruksgrödor (från flik 1) och skog (från flik 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</si>
</sst>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00"/>
    <numFmt numFmtId="167" formatCode="0.000"/>
  </numFmts>
  <fonts count="1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4"/>
      <name val="Arial"/>
      <family val="2"/>
    </font>
    <font>
      <sz val="10"/>
      <color theme="4"/>
      <name val="Calibri"/>
      <family val="2"/>
    </font>
    <font>
      <sz val="10"/>
      <color theme="4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4" xfId="0" applyFont="1" applyBorder="1"/>
    <xf numFmtId="1" fontId="1" fillId="0" borderId="0" xfId="0" applyNumberFormat="1" applyFont="1"/>
    <xf numFmtId="1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1" fontId="1" fillId="0" borderId="7" xfId="0" applyNumberFormat="1" applyFont="1" applyBorder="1"/>
    <xf numFmtId="0" fontId="1" fillId="0" borderId="8" xfId="0" applyFont="1" applyBorder="1"/>
    <xf numFmtId="0" fontId="4" fillId="0" borderId="4" xfId="0" applyFont="1" applyBorder="1"/>
    <xf numFmtId="0" fontId="6" fillId="0" borderId="4" xfId="0" applyFont="1" applyBorder="1"/>
    <xf numFmtId="0" fontId="4" fillId="0" borderId="1" xfId="0" applyFont="1" applyBorder="1"/>
    <xf numFmtId="1" fontId="1" fillId="0" borderId="8" xfId="0" applyNumberFormat="1" applyFont="1" applyBorder="1"/>
    <xf numFmtId="0" fontId="7" fillId="0" borderId="0" xfId="0" applyFont="1"/>
    <xf numFmtId="3" fontId="1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9" fillId="0" borderId="0" xfId="0" quotePrefix="1" applyFont="1"/>
    <xf numFmtId="3" fontId="9" fillId="0" borderId="0" xfId="0" applyNumberFormat="1" applyFont="1"/>
    <xf numFmtId="0" fontId="8" fillId="3" borderId="0" xfId="0" applyFont="1" applyFill="1" applyAlignment="1">
      <alignment horizontal="left"/>
    </xf>
    <xf numFmtId="0" fontId="9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/>
    <xf numFmtId="0" fontId="8" fillId="4" borderId="0" xfId="0" applyFont="1" applyFill="1" applyAlignment="1">
      <alignment horizontal="left"/>
    </xf>
    <xf numFmtId="0" fontId="9" fillId="4" borderId="0" xfId="0" applyFont="1" applyFill="1"/>
    <xf numFmtId="0" fontId="8" fillId="4" borderId="0" xfId="0" applyFont="1" applyFill="1"/>
    <xf numFmtId="0" fontId="9" fillId="4" borderId="0" xfId="0" applyFont="1" applyFill="1" applyAlignment="1">
      <alignment horizontal="left"/>
    </xf>
    <xf numFmtId="0" fontId="1" fillId="4" borderId="4" xfId="0" applyFont="1" applyFill="1" applyBorder="1"/>
    <xf numFmtId="0" fontId="1" fillId="4" borderId="0" xfId="0" applyFont="1" applyFill="1"/>
    <xf numFmtId="0" fontId="1" fillId="5" borderId="0" xfId="0" applyFont="1" applyFill="1"/>
    <xf numFmtId="165" fontId="1" fillId="5" borderId="0" xfId="0" applyNumberFormat="1" applyFont="1" applyFill="1"/>
    <xf numFmtId="0" fontId="10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2" fontId="9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0" fontId="1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2" fontId="9" fillId="2" borderId="0" xfId="0" applyNumberFormat="1" applyFont="1" applyFill="1"/>
    <xf numFmtId="2" fontId="8" fillId="0" borderId="0" xfId="0" applyNumberFormat="1" applyFont="1"/>
    <xf numFmtId="11" fontId="8" fillId="0" borderId="0" xfId="0" applyNumberFormat="1" applyFont="1"/>
    <xf numFmtId="11" fontId="9" fillId="0" borderId="0" xfId="0" applyNumberFormat="1" applyFont="1"/>
    <xf numFmtId="165" fontId="9" fillId="4" borderId="0" xfId="0" applyNumberFormat="1" applyFont="1" applyFill="1"/>
    <xf numFmtId="11" fontId="1" fillId="4" borderId="0" xfId="0" applyNumberFormat="1" applyFont="1" applyFill="1"/>
    <xf numFmtId="166" fontId="9" fillId="4" borderId="0" xfId="0" applyNumberFormat="1" applyFont="1" applyFill="1"/>
    <xf numFmtId="0" fontId="1" fillId="0" borderId="0" xfId="0" applyFont="1" applyAlignment="1">
      <alignment wrapText="1"/>
    </xf>
    <xf numFmtId="167" fontId="9" fillId="3" borderId="0" xfId="0" applyNumberFormat="1" applyFont="1" applyFill="1"/>
    <xf numFmtId="0" fontId="12" fillId="0" borderId="0" xfId="0" applyFont="1"/>
    <xf numFmtId="0" fontId="0" fillId="0" borderId="0" xfId="0" applyFont="1"/>
    <xf numFmtId="1" fontId="1" fillId="0" borderId="0" xfId="0" applyNumberFormat="1" applyFont="1" applyBorder="1"/>
    <xf numFmtId="1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MHI-vit">
  <a:themeElements>
    <a:clrScheme name="SMHI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B9CDF"/>
      </a:accent1>
      <a:accent2>
        <a:srgbClr val="72CA34"/>
      </a:accent2>
      <a:accent3>
        <a:srgbClr val="FDEB1B"/>
      </a:accent3>
      <a:accent4>
        <a:srgbClr val="F82B37"/>
      </a:accent4>
      <a:accent5>
        <a:srgbClr val="000000"/>
      </a:accent5>
      <a:accent6>
        <a:srgbClr val="7F7F7F"/>
      </a:accent6>
      <a:hlink>
        <a:srgbClr val="0000FF"/>
      </a:hlink>
      <a:folHlink>
        <a:srgbClr val="800080"/>
      </a:folHlink>
    </a:clrScheme>
    <a:fontScheme name="SMHI - Vi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SMHI - Vit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B9CDF"/>
        </a:accent1>
        <a:accent2>
          <a:srgbClr val="72CA34"/>
        </a:accent2>
        <a:accent3>
          <a:srgbClr val="FFFFFF"/>
        </a:accent3>
        <a:accent4>
          <a:srgbClr val="000000"/>
        </a:accent4>
        <a:accent5>
          <a:srgbClr val="AFCBEC"/>
        </a:accent5>
        <a:accent6>
          <a:srgbClr val="67B72E"/>
        </a:accent6>
        <a:hlink>
          <a:srgbClr val="FDEB1B"/>
        </a:hlink>
        <a:folHlink>
          <a:srgbClr val="F82B37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B9CDF"/>
        </a:accent1>
        <a:accent2>
          <a:srgbClr val="72CA34"/>
        </a:accent2>
        <a:accent3>
          <a:srgbClr val="FFFFFF"/>
        </a:accent3>
        <a:accent4>
          <a:srgbClr val="000000"/>
        </a:accent4>
        <a:accent5>
          <a:srgbClr val="AFCBEC"/>
        </a:accent5>
        <a:accent6>
          <a:srgbClr val="67B72E"/>
        </a:accent6>
        <a:hlink>
          <a:srgbClr val="FDEB1B"/>
        </a:hlink>
        <a:folHlink>
          <a:srgbClr val="F82B37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2">
        <a:dk1>
          <a:srgbClr val="000000"/>
        </a:dk1>
        <a:lt1>
          <a:srgbClr val="FFFFFF"/>
        </a:lt1>
        <a:dk2>
          <a:srgbClr val="C4E1F5"/>
        </a:dk2>
        <a:lt2>
          <a:srgbClr val="B1D7F2"/>
        </a:lt2>
        <a:accent1>
          <a:srgbClr val="3B9CDF"/>
        </a:accent1>
        <a:accent2>
          <a:srgbClr val="62B0E5"/>
        </a:accent2>
        <a:accent3>
          <a:srgbClr val="FFFFFF"/>
        </a:accent3>
        <a:accent4>
          <a:srgbClr val="000000"/>
        </a:accent4>
        <a:accent5>
          <a:srgbClr val="AFCBEC"/>
        </a:accent5>
        <a:accent6>
          <a:srgbClr val="589FCF"/>
        </a:accent6>
        <a:hlink>
          <a:srgbClr val="76BAE9"/>
        </a:hlink>
        <a:folHlink>
          <a:srgbClr val="89C4EC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3">
        <a:dk1>
          <a:srgbClr val="000000"/>
        </a:dk1>
        <a:lt1>
          <a:srgbClr val="FFFFFF"/>
        </a:lt1>
        <a:dk2>
          <a:srgbClr val="D4EFC2"/>
        </a:dk2>
        <a:lt2>
          <a:srgbClr val="C7EAAE"/>
        </a:lt2>
        <a:accent1>
          <a:srgbClr val="72CA34"/>
        </a:accent1>
        <a:accent2>
          <a:srgbClr val="8ED55D"/>
        </a:accent2>
        <a:accent3>
          <a:srgbClr val="FFFFFF"/>
        </a:accent3>
        <a:accent4>
          <a:srgbClr val="000000"/>
        </a:accent4>
        <a:accent5>
          <a:srgbClr val="BCE1AE"/>
        </a:accent5>
        <a:accent6>
          <a:srgbClr val="80C153"/>
        </a:accent6>
        <a:hlink>
          <a:srgbClr val="9DDA71"/>
        </a:hlink>
        <a:folHlink>
          <a:srgbClr val="AADF85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4">
        <a:dk1>
          <a:srgbClr val="000000"/>
        </a:dk1>
        <a:lt1>
          <a:srgbClr val="FFFFFF"/>
        </a:lt1>
        <a:dk2>
          <a:srgbClr val="FEF9BA"/>
        </a:dk2>
        <a:lt2>
          <a:srgbClr val="FEF7A4"/>
        </a:lt2>
        <a:accent1>
          <a:srgbClr val="FDEB1B"/>
        </a:accent1>
        <a:accent2>
          <a:srgbClr val="FDEF49"/>
        </a:accent2>
        <a:accent3>
          <a:srgbClr val="FFFFFF"/>
        </a:accent3>
        <a:accent4>
          <a:srgbClr val="000000"/>
        </a:accent4>
        <a:accent5>
          <a:srgbClr val="FEF3AB"/>
        </a:accent5>
        <a:accent6>
          <a:srgbClr val="E5D941"/>
        </a:accent6>
        <a:hlink>
          <a:srgbClr val="FEF160"/>
        </a:hlink>
        <a:folHlink>
          <a:srgbClr val="FEF37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5">
        <a:dk1>
          <a:srgbClr val="000000"/>
        </a:dk1>
        <a:lt1>
          <a:srgbClr val="FFFFFF"/>
        </a:lt1>
        <a:dk2>
          <a:srgbClr val="FAC2C5"/>
        </a:dk2>
        <a:lt2>
          <a:srgbClr val="F8AEB2"/>
        </a:lt2>
        <a:accent1>
          <a:srgbClr val="EE343F"/>
        </a:accent1>
        <a:accent2>
          <a:srgbClr val="F15D65"/>
        </a:accent2>
        <a:accent3>
          <a:srgbClr val="FFFFFF"/>
        </a:accent3>
        <a:accent4>
          <a:srgbClr val="000000"/>
        </a:accent4>
        <a:accent5>
          <a:srgbClr val="F5AEAF"/>
        </a:accent5>
        <a:accent6>
          <a:srgbClr val="DA535B"/>
        </a:accent6>
        <a:hlink>
          <a:srgbClr val="F37179"/>
        </a:hlink>
        <a:folHlink>
          <a:srgbClr val="F5858C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4" x14ac:dyDescent="0.3"/>
  <sheetData>
    <row r="1" spans="1:2" x14ac:dyDescent="0.3">
      <c r="A1" s="57" t="s">
        <v>141</v>
      </c>
    </row>
    <row r="2" spans="1:2" ht="13.75" x14ac:dyDescent="0.25">
      <c r="A2" s="57"/>
    </row>
    <row r="3" spans="1:2" x14ac:dyDescent="0.3">
      <c r="A3" t="s">
        <v>140</v>
      </c>
    </row>
    <row r="5" spans="1:2" x14ac:dyDescent="0.3">
      <c r="A5" s="58">
        <v>1</v>
      </c>
      <c r="B5" s="58" t="s">
        <v>144</v>
      </c>
    </row>
    <row r="6" spans="1:2" x14ac:dyDescent="0.3">
      <c r="A6" s="58">
        <v>2</v>
      </c>
      <c r="B6" s="58" t="s">
        <v>142</v>
      </c>
    </row>
    <row r="7" spans="1:2" x14ac:dyDescent="0.3">
      <c r="A7" s="58">
        <v>3</v>
      </c>
      <c r="B7" s="58" t="s">
        <v>145</v>
      </c>
    </row>
    <row r="8" spans="1:2" x14ac:dyDescent="0.3">
      <c r="A8" s="58">
        <v>4</v>
      </c>
      <c r="B8" s="58" t="s">
        <v>143</v>
      </c>
    </row>
    <row r="9" spans="1:2" x14ac:dyDescent="0.3">
      <c r="A9" s="58">
        <v>5</v>
      </c>
      <c r="B9" s="58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B1" zoomScaleNormal="100" workbookViewId="0">
      <selection activeCell="C8" sqref="C8:G10"/>
    </sheetView>
  </sheetViews>
  <sheetFormatPr defaultColWidth="9" defaultRowHeight="12.5" x14ac:dyDescent="0.25"/>
  <cols>
    <col min="1" max="1" width="21.5" style="1" customWidth="1"/>
    <col min="2" max="2" width="16.4140625" style="1" customWidth="1"/>
    <col min="3" max="3" width="19.58203125" style="1" customWidth="1"/>
    <col min="4" max="4" width="20.08203125" style="1" customWidth="1"/>
    <col min="5" max="5" width="20.58203125" style="1" customWidth="1"/>
    <col min="6" max="6" width="25.08203125" style="1" customWidth="1"/>
    <col min="7" max="7" width="21.58203125" style="1" bestFit="1" customWidth="1"/>
    <col min="8" max="16384" width="9" style="1"/>
  </cols>
  <sheetData>
    <row r="1" spans="1:7" ht="13" x14ac:dyDescent="0.3">
      <c r="A1" s="17" t="s">
        <v>121</v>
      </c>
    </row>
    <row r="2" spans="1:7" ht="13.25" x14ac:dyDescent="0.25">
      <c r="A2" s="17"/>
    </row>
    <row r="3" spans="1:7" ht="13" x14ac:dyDescent="0.3">
      <c r="C3" s="17" t="s">
        <v>132</v>
      </c>
      <c r="D3" s="17"/>
      <c r="E3" s="17"/>
      <c r="F3" s="17"/>
      <c r="G3" s="17"/>
    </row>
    <row r="5" spans="1:7" x14ac:dyDescent="0.25"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</row>
    <row r="6" spans="1:7" ht="13.25" x14ac:dyDescent="0.25">
      <c r="A6" s="1" t="s">
        <v>8</v>
      </c>
      <c r="C6" s="1" t="s">
        <v>6</v>
      </c>
      <c r="D6" s="1" t="s">
        <v>4</v>
      </c>
      <c r="E6" s="1" t="s">
        <v>5</v>
      </c>
      <c r="F6" s="1" t="s">
        <v>10</v>
      </c>
      <c r="G6" s="1" t="s">
        <v>7</v>
      </c>
    </row>
    <row r="7" spans="1:7" ht="13" x14ac:dyDescent="0.3">
      <c r="A7" s="15" t="s">
        <v>28</v>
      </c>
      <c r="B7" s="3"/>
      <c r="C7" s="3" t="s">
        <v>3</v>
      </c>
      <c r="D7" s="3" t="s">
        <v>3</v>
      </c>
      <c r="E7" s="3" t="s">
        <v>3</v>
      </c>
      <c r="F7" s="3" t="s">
        <v>3</v>
      </c>
      <c r="G7" s="4"/>
    </row>
    <row r="8" spans="1:7" x14ac:dyDescent="0.25">
      <c r="A8" s="6" t="s">
        <v>0</v>
      </c>
      <c r="C8" s="59">
        <v>177.74251099099999</v>
      </c>
      <c r="D8" s="59">
        <v>227.66362982300001</v>
      </c>
      <c r="E8" s="59">
        <v>130.83223158999999</v>
      </c>
      <c r="F8" s="59">
        <v>148.00368068500001</v>
      </c>
      <c r="G8" s="60">
        <v>157.432277078</v>
      </c>
    </row>
    <row r="9" spans="1:7" x14ac:dyDescent="0.25">
      <c r="A9" s="6" t="s">
        <v>1</v>
      </c>
      <c r="C9" s="59">
        <v>90.749840516800006</v>
      </c>
      <c r="D9" s="59">
        <v>3314.9637914199998</v>
      </c>
      <c r="E9" s="59">
        <v>2069.6978160100002</v>
      </c>
      <c r="F9" s="59">
        <v>1475.72699754</v>
      </c>
      <c r="G9" s="60">
        <v>1565.08351386</v>
      </c>
    </row>
    <row r="10" spans="1:7" x14ac:dyDescent="0.25">
      <c r="A10" s="6" t="s">
        <v>50</v>
      </c>
      <c r="C10" s="59">
        <v>16.778376845299999</v>
      </c>
      <c r="D10" s="59">
        <v>634.76715506699998</v>
      </c>
      <c r="E10" s="59">
        <v>10286.2632736</v>
      </c>
      <c r="F10" s="59">
        <v>3111.7396260300002</v>
      </c>
      <c r="G10" s="60">
        <v>3103.3640371400002</v>
      </c>
    </row>
    <row r="11" spans="1:7" x14ac:dyDescent="0.25">
      <c r="A11" s="9"/>
      <c r="B11" s="10"/>
      <c r="C11" s="11"/>
      <c r="D11" s="10" t="s">
        <v>2</v>
      </c>
      <c r="E11" s="11"/>
      <c r="F11" s="11"/>
      <c r="G11" s="12"/>
    </row>
    <row r="12" spans="1:7" ht="13" x14ac:dyDescent="0.3">
      <c r="A12" s="15" t="s">
        <v>32</v>
      </c>
      <c r="B12" s="3"/>
      <c r="C12" s="3" t="s">
        <v>3</v>
      </c>
      <c r="D12" s="3" t="s">
        <v>3</v>
      </c>
      <c r="E12" s="3" t="s">
        <v>3</v>
      </c>
      <c r="F12" s="3" t="s">
        <v>3</v>
      </c>
      <c r="G12" s="4"/>
    </row>
    <row r="13" spans="1:7" ht="13.25" x14ac:dyDescent="0.25">
      <c r="A13" s="6" t="s">
        <v>0</v>
      </c>
      <c r="C13" s="7">
        <f>C8*29/48</f>
        <v>107.38610039039582</v>
      </c>
      <c r="D13" s="7">
        <f t="shared" ref="D13:G13" si="0">D8*29/48</f>
        <v>137.54677635139583</v>
      </c>
      <c r="E13" s="7">
        <f t="shared" si="0"/>
        <v>79.044473252291667</v>
      </c>
      <c r="F13" s="7">
        <f t="shared" si="0"/>
        <v>89.418890413854172</v>
      </c>
      <c r="G13" s="7">
        <f t="shared" si="0"/>
        <v>95.115334067958329</v>
      </c>
    </row>
    <row r="14" spans="1:7" ht="13.25" x14ac:dyDescent="0.25">
      <c r="A14" s="6" t="s">
        <v>1</v>
      </c>
      <c r="C14" s="7">
        <f t="shared" ref="C14:G15" si="1">C9*29/48</f>
        <v>54.828028645566668</v>
      </c>
      <c r="D14" s="7">
        <f t="shared" si="1"/>
        <v>2002.7906239829165</v>
      </c>
      <c r="E14" s="7">
        <f t="shared" si="1"/>
        <v>1250.4424305060418</v>
      </c>
      <c r="F14" s="7">
        <f t="shared" si="1"/>
        <v>891.58506101374996</v>
      </c>
      <c r="G14" s="7">
        <f t="shared" si="1"/>
        <v>945.57128962375009</v>
      </c>
    </row>
    <row r="15" spans="1:7" x14ac:dyDescent="0.25">
      <c r="A15" s="6" t="s">
        <v>50</v>
      </c>
      <c r="C15" s="7">
        <f t="shared" si="1"/>
        <v>10.136936010702081</v>
      </c>
      <c r="D15" s="7">
        <f t="shared" si="1"/>
        <v>383.50515618631249</v>
      </c>
      <c r="E15" s="7">
        <f t="shared" si="1"/>
        <v>6214.6173944666662</v>
      </c>
      <c r="F15" s="7">
        <f t="shared" si="1"/>
        <v>1880.0093573931251</v>
      </c>
      <c r="G15" s="7">
        <f t="shared" si="1"/>
        <v>1874.9491057720834</v>
      </c>
    </row>
    <row r="16" spans="1:7" ht="13.25" x14ac:dyDescent="0.25">
      <c r="A16" s="9"/>
      <c r="B16" s="10"/>
      <c r="C16" s="11"/>
      <c r="D16" s="10" t="s">
        <v>2</v>
      </c>
      <c r="E16" s="11"/>
      <c r="F16" s="11"/>
      <c r="G16" s="12"/>
    </row>
    <row r="17" spans="1:7" x14ac:dyDescent="0.25">
      <c r="A17" s="2" t="s">
        <v>9</v>
      </c>
      <c r="B17" s="3"/>
      <c r="C17" s="3">
        <f>110*110</f>
        <v>12100</v>
      </c>
      <c r="D17" s="3"/>
      <c r="E17" s="3"/>
      <c r="F17" s="3"/>
      <c r="G17" s="4"/>
    </row>
    <row r="18" spans="1:7" ht="13.75" x14ac:dyDescent="0.3">
      <c r="A18" s="13" t="s">
        <v>33</v>
      </c>
      <c r="G18" s="5"/>
    </row>
    <row r="19" spans="1:7" ht="13.25" x14ac:dyDescent="0.25">
      <c r="A19" s="6" t="s">
        <v>0</v>
      </c>
      <c r="C19" s="7">
        <f>C13*$C$17</f>
        <v>1299371.8147237895</v>
      </c>
      <c r="D19" s="7">
        <f t="shared" ref="D19:G19" si="2">D13*$C$17</f>
        <v>1664315.9938518896</v>
      </c>
      <c r="E19" s="7">
        <f t="shared" si="2"/>
        <v>956438.12635272916</v>
      </c>
      <c r="F19" s="7">
        <f t="shared" si="2"/>
        <v>1081968.5740076355</v>
      </c>
      <c r="G19" s="8">
        <f t="shared" si="2"/>
        <v>1150895.5422222959</v>
      </c>
    </row>
    <row r="20" spans="1:7" ht="13.25" x14ac:dyDescent="0.25">
      <c r="A20" s="6" t="s">
        <v>1</v>
      </c>
      <c r="C20" s="7">
        <f t="shared" ref="C20:G20" si="3">C14*$C$17</f>
        <v>663419.14661135664</v>
      </c>
      <c r="D20" s="7">
        <f t="shared" si="3"/>
        <v>24233766.550193291</v>
      </c>
      <c r="E20" s="7">
        <f t="shared" si="3"/>
        <v>15130353.409123106</v>
      </c>
      <c r="F20" s="7">
        <f t="shared" si="3"/>
        <v>10788179.238266375</v>
      </c>
      <c r="G20" s="8">
        <f t="shared" si="3"/>
        <v>11441412.604447376</v>
      </c>
    </row>
    <row r="21" spans="1:7" x14ac:dyDescent="0.25">
      <c r="A21" s="6" t="s">
        <v>50</v>
      </c>
      <c r="C21" s="7">
        <f t="shared" ref="C21:G21" si="4">C15*$C$17</f>
        <v>122656.92572949518</v>
      </c>
      <c r="D21" s="7">
        <f t="shared" si="4"/>
        <v>4640412.3898543809</v>
      </c>
      <c r="E21" s="7">
        <f t="shared" si="4"/>
        <v>75196870.47304666</v>
      </c>
      <c r="F21" s="7">
        <f t="shared" si="4"/>
        <v>22748113.224456813</v>
      </c>
      <c r="G21" s="8">
        <f t="shared" si="4"/>
        <v>22686884.179842208</v>
      </c>
    </row>
    <row r="22" spans="1:7" ht="13.25" x14ac:dyDescent="0.25">
      <c r="A22" s="9" t="s">
        <v>31</v>
      </c>
      <c r="B22" s="10"/>
      <c r="C22" s="11">
        <f>SUM(C19:C21)</f>
        <v>2085447.8870646413</v>
      </c>
      <c r="D22" s="11">
        <f t="shared" ref="D22:G22" si="5">SUM(D19:D21)</f>
        <v>30538494.933899559</v>
      </c>
      <c r="E22" s="11">
        <f t="shared" si="5"/>
        <v>91283662.008522496</v>
      </c>
      <c r="F22" s="11">
        <f t="shared" si="5"/>
        <v>34618261.036730826</v>
      </c>
      <c r="G22" s="16">
        <f t="shared" si="5"/>
        <v>35279192.326511875</v>
      </c>
    </row>
    <row r="23" spans="1:7" ht="13.25" x14ac:dyDescent="0.25">
      <c r="A23" s="2" t="s">
        <v>26</v>
      </c>
      <c r="B23" s="3"/>
      <c r="C23" s="3"/>
      <c r="D23" s="3"/>
      <c r="E23" s="3"/>
      <c r="F23" s="3"/>
      <c r="G23" s="4"/>
    </row>
    <row r="24" spans="1:7" ht="13" x14ac:dyDescent="0.3">
      <c r="A24" s="13" t="s">
        <v>122</v>
      </c>
      <c r="B24" s="47" t="s">
        <v>17</v>
      </c>
      <c r="C24" s="1">
        <v>4018</v>
      </c>
      <c r="D24" s="1">
        <v>8291</v>
      </c>
      <c r="E24" s="1">
        <v>12119</v>
      </c>
      <c r="F24" s="1">
        <v>7494</v>
      </c>
      <c r="G24" s="5">
        <v>7330</v>
      </c>
    </row>
    <row r="25" spans="1:7" x14ac:dyDescent="0.25">
      <c r="A25" s="6"/>
      <c r="G25" s="5"/>
    </row>
    <row r="26" spans="1:7" ht="13.25" x14ac:dyDescent="0.25">
      <c r="A26" s="6" t="s">
        <v>0</v>
      </c>
      <c r="C26" s="7">
        <f>C19/C$24</f>
        <v>323.38770899049018</v>
      </c>
      <c r="D26" s="7">
        <f t="shared" ref="D26:G26" si="6">D19/D$24</f>
        <v>200.73766660859843</v>
      </c>
      <c r="E26" s="7">
        <f t="shared" si="6"/>
        <v>78.920548424187572</v>
      </c>
      <c r="F26" s="7">
        <f t="shared" si="6"/>
        <v>144.37797891748539</v>
      </c>
      <c r="G26" s="8">
        <f t="shared" si="6"/>
        <v>157.01167015310995</v>
      </c>
    </row>
    <row r="27" spans="1:7" ht="13.25" x14ac:dyDescent="0.25">
      <c r="A27" s="6" t="s">
        <v>1</v>
      </c>
      <c r="C27" s="7">
        <f t="shared" ref="C27:G27" si="7">C20/C$24</f>
        <v>165.11178362651981</v>
      </c>
      <c r="D27" s="7">
        <f t="shared" si="7"/>
        <v>2922.9003196470017</v>
      </c>
      <c r="E27" s="7">
        <f t="shared" si="7"/>
        <v>1248.482004218426</v>
      </c>
      <c r="F27" s="7">
        <f t="shared" si="7"/>
        <v>1439.5755588826228</v>
      </c>
      <c r="G27" s="8">
        <f t="shared" si="7"/>
        <v>1560.9021288468452</v>
      </c>
    </row>
    <row r="28" spans="1:7" x14ac:dyDescent="0.25">
      <c r="A28" s="6" t="s">
        <v>50</v>
      </c>
      <c r="C28" s="7">
        <f t="shared" ref="C28:G29" si="8">C21/C$24</f>
        <v>30.526860559854452</v>
      </c>
      <c r="D28" s="7">
        <f t="shared" si="8"/>
        <v>559.69272582974077</v>
      </c>
      <c r="E28" s="7">
        <f t="shared" si="8"/>
        <v>6204.8742035685009</v>
      </c>
      <c r="F28" s="7">
        <f t="shared" si="8"/>
        <v>3035.5101713980271</v>
      </c>
      <c r="G28" s="8">
        <f t="shared" si="8"/>
        <v>3095.0728758311334</v>
      </c>
    </row>
    <row r="29" spans="1:7" x14ac:dyDescent="0.25">
      <c r="A29" s="9" t="s">
        <v>27</v>
      </c>
      <c r="B29" s="10"/>
      <c r="C29" s="11">
        <f t="shared" si="8"/>
        <v>519.0263531768644</v>
      </c>
      <c r="D29" s="11">
        <f t="shared" si="8"/>
        <v>3683.3307120853406</v>
      </c>
      <c r="E29" s="11">
        <f t="shared" si="8"/>
        <v>7532.2767562111148</v>
      </c>
      <c r="F29" s="11">
        <f t="shared" si="8"/>
        <v>4619.4637091981349</v>
      </c>
      <c r="G29" s="16">
        <f t="shared" si="8"/>
        <v>4812.9866748310878</v>
      </c>
    </row>
    <row r="31" spans="1:7" ht="13" x14ac:dyDescent="0.3">
      <c r="A31" s="17" t="s">
        <v>138</v>
      </c>
    </row>
    <row r="32" spans="1:7" ht="37.5" x14ac:dyDescent="0.25">
      <c r="A32" s="1" t="s">
        <v>112</v>
      </c>
      <c r="B32" s="55" t="s">
        <v>34</v>
      </c>
      <c r="C32" s="1" t="s">
        <v>133</v>
      </c>
      <c r="D32" s="1" t="s">
        <v>133</v>
      </c>
      <c r="E32" s="1" t="s">
        <v>133</v>
      </c>
      <c r="F32" s="1" t="s">
        <v>133</v>
      </c>
      <c r="G32" s="1" t="s">
        <v>133</v>
      </c>
    </row>
    <row r="33" spans="1:7" x14ac:dyDescent="0.25">
      <c r="A33" s="36" t="s">
        <v>0</v>
      </c>
      <c r="B33" s="53">
        <f>'2. Kostnader C'!G79</f>
        <v>7.4997920520464126E-2</v>
      </c>
      <c r="C33" s="18">
        <f>$B$33*C26</f>
        <v>24.253405696163764</v>
      </c>
      <c r="D33" s="18">
        <f t="shared" ref="D33:G33" si="9">$B$33*D26</f>
        <v>15.054907565775091</v>
      </c>
      <c r="E33" s="18">
        <f t="shared" si="9"/>
        <v>5.9188770181486596</v>
      </c>
      <c r="F33" s="18">
        <f t="shared" si="9"/>
        <v>10.828048187758816</v>
      </c>
      <c r="G33" s="18">
        <f t="shared" si="9"/>
        <v>11.775548758928268</v>
      </c>
    </row>
    <row r="34" spans="1:7" x14ac:dyDescent="0.25">
      <c r="A34" s="36" t="s">
        <v>1</v>
      </c>
      <c r="B34" s="53">
        <f>'2. Kostnader C'!G78</f>
        <v>0.12915314540915265</v>
      </c>
      <c r="C34" s="18">
        <f>$B$34*C27</f>
        <v>21.324706199480463</v>
      </c>
      <c r="D34" s="18">
        <f t="shared" ref="D34:G34" si="10">$B$34*D27</f>
        <v>377.50176999982796</v>
      </c>
      <c r="E34" s="18">
        <f t="shared" si="10"/>
        <v>161.24537783153272</v>
      </c>
      <c r="F34" s="18">
        <f t="shared" si="10"/>
        <v>185.92571148382959</v>
      </c>
      <c r="G34" s="18">
        <f t="shared" si="10"/>
        <v>201.59541961641253</v>
      </c>
    </row>
    <row r="35" spans="1:7" x14ac:dyDescent="0.25">
      <c r="A35" s="36" t="s">
        <v>50</v>
      </c>
      <c r="B35" s="53">
        <f>'2. Kostnader C'!G77</f>
        <v>0.1315742672615893</v>
      </c>
      <c r="C35" s="18">
        <f>$B$35*C28</f>
        <v>4.0165493099595588</v>
      </c>
      <c r="D35" s="18">
        <f t="shared" ref="D35:G35" si="11">$B$35*D28</f>
        <v>73.641160292689733</v>
      </c>
      <c r="E35" s="18">
        <f t="shared" si="11"/>
        <v>816.40177678486305</v>
      </c>
      <c r="F35" s="18">
        <f t="shared" si="11"/>
        <v>399.39502656679679</v>
      </c>
      <c r="G35" s="18">
        <f t="shared" si="11"/>
        <v>407.23194575870133</v>
      </c>
    </row>
    <row r="36" spans="1:7" x14ac:dyDescent="0.25">
      <c r="B36" s="1" t="s">
        <v>135</v>
      </c>
      <c r="C36" s="18">
        <f>SUM(C33:C35)</f>
        <v>49.594661205603785</v>
      </c>
      <c r="D36" s="18">
        <f t="shared" ref="D36:G36" si="12">SUM(D33:D35)</f>
        <v>466.19783785829276</v>
      </c>
      <c r="E36" s="18">
        <f t="shared" si="12"/>
        <v>983.5660316345444</v>
      </c>
      <c r="F36" s="18">
        <f t="shared" si="12"/>
        <v>596.14878623838513</v>
      </c>
      <c r="G36" s="18">
        <f t="shared" si="12"/>
        <v>620.60291413404207</v>
      </c>
    </row>
    <row r="37" spans="1:7" x14ac:dyDescent="0.25">
      <c r="A37" s="38" t="s">
        <v>113</v>
      </c>
      <c r="B37" s="38" t="s">
        <v>139</v>
      </c>
      <c r="C37" s="39">
        <f>C36/1000</f>
        <v>4.9594661205603782E-2</v>
      </c>
      <c r="D37" s="39">
        <f t="shared" ref="D37:G37" si="13">D36/1000</f>
        <v>0.46619783785829277</v>
      </c>
      <c r="E37" s="39">
        <f t="shared" si="13"/>
        <v>0.98356603163454437</v>
      </c>
      <c r="F37" s="39">
        <f t="shared" si="13"/>
        <v>0.59614878623838508</v>
      </c>
      <c r="G37" s="39">
        <f t="shared" si="13"/>
        <v>0.62060291413404212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topLeftCell="A66" zoomScaleNormal="100" workbookViewId="0">
      <selection activeCell="B75" activeCellId="1" sqref="B75 B75"/>
    </sheetView>
  </sheetViews>
  <sheetFormatPr defaultColWidth="8.83203125" defaultRowHeight="13" x14ac:dyDescent="0.3"/>
  <cols>
    <col min="1" max="1" width="9.33203125" style="20" customWidth="1"/>
    <col min="2" max="2" width="9.83203125" style="20" customWidth="1"/>
    <col min="3" max="4" width="10.1640625" style="20" customWidth="1"/>
    <col min="5" max="5" width="11.33203125" style="20" customWidth="1"/>
    <col min="6" max="6" width="9.33203125" style="20" customWidth="1"/>
    <col min="7" max="7" width="9.9140625" style="20" customWidth="1"/>
    <col min="8" max="8" width="8.83203125" style="20"/>
    <col min="9" max="9" width="13.58203125" style="20" customWidth="1"/>
    <col min="10" max="10" width="9" style="20" bestFit="1" customWidth="1"/>
    <col min="11" max="15" width="8.83203125" style="20"/>
    <col min="16" max="16" width="10.4140625" style="20" customWidth="1"/>
    <col min="17" max="16384" width="8.83203125" style="20"/>
  </cols>
  <sheetData>
    <row r="1" spans="1:14" x14ac:dyDescent="0.3">
      <c r="A1" s="19" t="s">
        <v>125</v>
      </c>
    </row>
    <row r="3" spans="1:14" x14ac:dyDescent="0.3">
      <c r="A3" s="19" t="s">
        <v>35</v>
      </c>
      <c r="B3" s="19"/>
      <c r="C3" s="19"/>
      <c r="D3" s="19"/>
      <c r="E3" s="19"/>
      <c r="F3" s="19"/>
      <c r="I3" s="19" t="s">
        <v>36</v>
      </c>
    </row>
    <row r="4" spans="1:14" ht="13.75" x14ac:dyDescent="0.3">
      <c r="A4" s="21"/>
      <c r="B4" s="20" t="s">
        <v>37</v>
      </c>
      <c r="I4" s="20" t="s">
        <v>37</v>
      </c>
    </row>
    <row r="5" spans="1:14" s="19" customFormat="1" ht="26" x14ac:dyDescent="0.3">
      <c r="A5" s="22" t="s">
        <v>38</v>
      </c>
      <c r="B5" s="19" t="s">
        <v>39</v>
      </c>
      <c r="C5" s="23" t="s">
        <v>40</v>
      </c>
      <c r="D5" s="19" t="s">
        <v>41</v>
      </c>
      <c r="E5" s="23" t="s">
        <v>42</v>
      </c>
      <c r="F5" s="19" t="s">
        <v>43</v>
      </c>
      <c r="G5" s="19" t="s">
        <v>44</v>
      </c>
      <c r="I5" s="19">
        <v>2006</v>
      </c>
      <c r="J5" s="19" t="s">
        <v>45</v>
      </c>
      <c r="K5" s="19" t="s">
        <v>46</v>
      </c>
      <c r="L5" s="19" t="s">
        <v>47</v>
      </c>
      <c r="M5" s="19" t="s">
        <v>48</v>
      </c>
      <c r="N5" s="19" t="s">
        <v>49</v>
      </c>
    </row>
    <row r="6" spans="1:14" x14ac:dyDescent="0.3">
      <c r="A6" s="24">
        <v>2006</v>
      </c>
      <c r="B6" s="43">
        <v>352.88886959775095</v>
      </c>
      <c r="C6" s="43">
        <v>665.83253333906214</v>
      </c>
      <c r="D6" s="43">
        <v>22.056274210739279</v>
      </c>
      <c r="E6" s="43">
        <v>8.2340000000000018</v>
      </c>
      <c r="F6" s="43">
        <v>1105.4792702950822</v>
      </c>
      <c r="G6" s="43">
        <f>SUM(B6:F6)</f>
        <v>2154.4909474426345</v>
      </c>
      <c r="I6" s="20" t="s">
        <v>50</v>
      </c>
      <c r="J6" s="43">
        <v>241.14210166400193</v>
      </c>
      <c r="K6" s="43">
        <v>414.74831269594478</v>
      </c>
      <c r="L6" s="43">
        <v>17.277286422254765</v>
      </c>
      <c r="M6" s="43">
        <v>8.2340000000000018</v>
      </c>
      <c r="N6" s="43">
        <v>629.08782808908177</v>
      </c>
    </row>
    <row r="7" spans="1:14" ht="13.75" x14ac:dyDescent="0.3">
      <c r="A7" s="24">
        <v>2007</v>
      </c>
      <c r="B7" s="43">
        <v>356.67325700539396</v>
      </c>
      <c r="C7" s="43">
        <v>619.08613756726879</v>
      </c>
      <c r="D7" s="43">
        <v>20.242000000000001</v>
      </c>
      <c r="E7" s="43">
        <v>7.9040000000000008</v>
      </c>
      <c r="F7" s="43">
        <v>1141.2018348021909</v>
      </c>
      <c r="G7" s="43">
        <f t="shared" ref="G7:G12" si="0">SUM(B7:F7)</f>
        <v>2145.1072293748539</v>
      </c>
      <c r="I7" s="20" t="s">
        <v>1</v>
      </c>
      <c r="J7" s="43">
        <v>111.05883752329302</v>
      </c>
      <c r="K7" s="43">
        <v>208.21343063704012</v>
      </c>
      <c r="L7" s="43">
        <v>2.8681946145467299</v>
      </c>
      <c r="M7" s="43">
        <v>0</v>
      </c>
      <c r="N7" s="43">
        <v>268.93541613161614</v>
      </c>
    </row>
    <row r="8" spans="1:14" ht="13.75" x14ac:dyDescent="0.3">
      <c r="A8" s="20">
        <v>2008</v>
      </c>
      <c r="B8" s="43">
        <v>355.92788717629963</v>
      </c>
      <c r="C8" s="43">
        <v>715.53807855592038</v>
      </c>
      <c r="D8" s="43">
        <v>19.463054842147855</v>
      </c>
      <c r="E8" s="43">
        <v>7.1959999999999997</v>
      </c>
      <c r="F8" s="43">
        <v>1158.005672705526</v>
      </c>
      <c r="G8" s="43">
        <f t="shared" si="0"/>
        <v>2256.1306932798934</v>
      </c>
      <c r="I8" s="20" t="s">
        <v>0</v>
      </c>
      <c r="J8" s="43">
        <v>0.68793041045605818</v>
      </c>
      <c r="K8" s="43">
        <v>42.870790006077193</v>
      </c>
      <c r="L8" s="43">
        <v>1.9107931739377844</v>
      </c>
      <c r="M8" s="43">
        <v>0</v>
      </c>
      <c r="N8" s="43">
        <v>207.45602607438417</v>
      </c>
    </row>
    <row r="9" spans="1:14" ht="13.75" x14ac:dyDescent="0.3">
      <c r="A9" s="20">
        <v>2009</v>
      </c>
      <c r="B9" s="43">
        <v>370.54409082792404</v>
      </c>
      <c r="C9" s="43">
        <v>662.15858861738866</v>
      </c>
      <c r="D9" s="43">
        <v>19.610000000000003</v>
      </c>
      <c r="E9" s="43">
        <v>7.0979999999999999</v>
      </c>
      <c r="F9" s="43">
        <v>1170.0944334024744</v>
      </c>
      <c r="G9" s="43">
        <f t="shared" si="0"/>
        <v>2229.5051128477871</v>
      </c>
      <c r="J9" s="48">
        <f>SUM(J6:J8)</f>
        <v>352.88886959775095</v>
      </c>
      <c r="K9" s="48">
        <f t="shared" ref="K9:N9" si="1">SUM(K6:K8)</f>
        <v>665.83253333906214</v>
      </c>
      <c r="L9" s="48">
        <f t="shared" si="1"/>
        <v>22.056274210739279</v>
      </c>
      <c r="M9" s="48">
        <f t="shared" si="1"/>
        <v>8.2340000000000018</v>
      </c>
      <c r="N9" s="48">
        <f t="shared" si="1"/>
        <v>1105.4792702950822</v>
      </c>
    </row>
    <row r="10" spans="1:14" ht="13.75" x14ac:dyDescent="0.3">
      <c r="A10" s="20">
        <v>2010</v>
      </c>
      <c r="B10" s="43">
        <v>395.78895517343665</v>
      </c>
      <c r="C10" s="43">
        <v>556.94785710324766</v>
      </c>
      <c r="D10" s="43">
        <v>19.775603263626437</v>
      </c>
      <c r="E10" s="43">
        <v>7.3080000000000007</v>
      </c>
      <c r="F10" s="43">
        <v>1195.1273301122242</v>
      </c>
      <c r="G10" s="43">
        <f t="shared" si="0"/>
        <v>2174.9477456525346</v>
      </c>
      <c r="I10" s="19">
        <v>2007</v>
      </c>
      <c r="J10" s="19" t="s">
        <v>45</v>
      </c>
      <c r="K10" s="19" t="s">
        <v>46</v>
      </c>
      <c r="L10" s="19" t="s">
        <v>47</v>
      </c>
      <c r="M10" s="19" t="s">
        <v>48</v>
      </c>
      <c r="N10" s="19" t="s">
        <v>49</v>
      </c>
    </row>
    <row r="11" spans="1:14" x14ac:dyDescent="0.3">
      <c r="A11" s="20">
        <v>2011</v>
      </c>
      <c r="B11" s="43">
        <v>412.05087954555398</v>
      </c>
      <c r="C11" s="43">
        <v>570.06281923293318</v>
      </c>
      <c r="D11" s="43">
        <v>20.00221936859143</v>
      </c>
      <c r="E11" s="43">
        <v>7.5959999999999992</v>
      </c>
      <c r="F11" s="43">
        <v>1195.4104216411911</v>
      </c>
      <c r="G11" s="43">
        <f t="shared" si="0"/>
        <v>2205.1223397882695</v>
      </c>
      <c r="I11" s="20" t="s">
        <v>50</v>
      </c>
      <c r="J11" s="43">
        <v>236.7427235141069</v>
      </c>
      <c r="K11" s="43">
        <v>400.87360267074325</v>
      </c>
      <c r="L11" s="43">
        <v>15.92637333565435</v>
      </c>
      <c r="M11" s="43">
        <v>7.9040000000000008</v>
      </c>
      <c r="N11" s="43">
        <v>654.14651223133285</v>
      </c>
    </row>
    <row r="12" spans="1:14" ht="13.75" x14ac:dyDescent="0.3">
      <c r="A12" s="20">
        <v>2012</v>
      </c>
      <c r="B12" s="43">
        <v>363.51578170500795</v>
      </c>
      <c r="C12" s="43">
        <v>625.95913824600007</v>
      </c>
      <c r="D12" s="43">
        <v>18.668658105774291</v>
      </c>
      <c r="E12" s="43">
        <v>6.019000000000001</v>
      </c>
      <c r="F12" s="43">
        <v>1176.0640072895167</v>
      </c>
      <c r="G12" s="43">
        <f t="shared" si="0"/>
        <v>2190.2265853462991</v>
      </c>
      <c r="I12" s="20" t="s">
        <v>1</v>
      </c>
      <c r="J12" s="43">
        <v>118.69092677473988</v>
      </c>
      <c r="K12" s="43">
        <v>183.38402921588954</v>
      </c>
      <c r="L12" s="43">
        <v>2.607383890982041</v>
      </c>
      <c r="M12" s="43">
        <v>0</v>
      </c>
      <c r="N12" s="43">
        <v>278.04904029796825</v>
      </c>
    </row>
    <row r="13" spans="1:14" x14ac:dyDescent="0.3">
      <c r="A13" s="20" t="s">
        <v>51</v>
      </c>
      <c r="B13" s="43">
        <f>AVERAGE(B6:B12)</f>
        <v>372.48424586162389</v>
      </c>
      <c r="C13" s="43">
        <f t="shared" ref="C13:G13" si="2">AVERAGE(C6:C12)</f>
        <v>630.79787895168886</v>
      </c>
      <c r="D13" s="43">
        <f t="shared" si="2"/>
        <v>19.973972827268472</v>
      </c>
      <c r="E13" s="43">
        <f t="shared" si="2"/>
        <v>7.3364285714285709</v>
      </c>
      <c r="F13" s="43">
        <f t="shared" si="2"/>
        <v>1163.0547100354579</v>
      </c>
      <c r="G13" s="43">
        <f t="shared" si="2"/>
        <v>2193.6472362474674</v>
      </c>
      <c r="I13" s="20" t="s">
        <v>0</v>
      </c>
      <c r="J13" s="43">
        <v>1.2396067165471871</v>
      </c>
      <c r="K13" s="43">
        <v>34.828505680636006</v>
      </c>
      <c r="L13" s="43">
        <v>1.7082427733636074</v>
      </c>
      <c r="M13" s="43">
        <v>0</v>
      </c>
      <c r="N13" s="43">
        <v>209.00628227288988</v>
      </c>
    </row>
    <row r="14" spans="1:14" ht="13.75" x14ac:dyDescent="0.3">
      <c r="J14" s="48">
        <f>SUM(J11:J13)</f>
        <v>356.67325700539396</v>
      </c>
      <c r="K14" s="48">
        <f t="shared" ref="K14:N14" si="3">SUM(K11:K13)</f>
        <v>619.08613756726879</v>
      </c>
      <c r="L14" s="48">
        <f t="shared" si="3"/>
        <v>20.242000000000001</v>
      </c>
      <c r="M14" s="48">
        <f t="shared" si="3"/>
        <v>7.9040000000000008</v>
      </c>
      <c r="N14" s="48">
        <f t="shared" si="3"/>
        <v>1141.2018348021909</v>
      </c>
    </row>
    <row r="15" spans="1:14" x14ac:dyDescent="0.3">
      <c r="A15" s="19" t="s">
        <v>52</v>
      </c>
      <c r="I15" s="19">
        <v>2008</v>
      </c>
      <c r="J15" s="19" t="s">
        <v>45</v>
      </c>
      <c r="K15" s="19" t="s">
        <v>46</v>
      </c>
      <c r="L15" s="19" t="s">
        <v>47</v>
      </c>
      <c r="M15" s="19" t="s">
        <v>48</v>
      </c>
      <c r="N15" s="19" t="s">
        <v>49</v>
      </c>
    </row>
    <row r="16" spans="1:14" x14ac:dyDescent="0.3">
      <c r="B16" s="20" t="s">
        <v>53</v>
      </c>
      <c r="I16" s="20" t="s">
        <v>50</v>
      </c>
      <c r="J16" s="43">
        <v>226.42048148009607</v>
      </c>
      <c r="K16" s="43">
        <v>463.88969930681554</v>
      </c>
      <c r="L16" s="43">
        <v>15.30696714566025</v>
      </c>
      <c r="M16" s="43">
        <v>7.1959999999999997</v>
      </c>
      <c r="N16" s="43">
        <v>660.50788550137293</v>
      </c>
    </row>
    <row r="17" spans="1:22" ht="26" x14ac:dyDescent="0.3">
      <c r="A17" s="19" t="s">
        <v>54</v>
      </c>
      <c r="B17" s="19" t="s">
        <v>39</v>
      </c>
      <c r="C17" s="23" t="s">
        <v>40</v>
      </c>
      <c r="D17" s="19" t="s">
        <v>41</v>
      </c>
      <c r="E17" s="23" t="s">
        <v>42</v>
      </c>
      <c r="F17" s="19" t="s">
        <v>43</v>
      </c>
      <c r="G17" s="19" t="s">
        <v>44</v>
      </c>
      <c r="I17" s="20" t="s">
        <v>1</v>
      </c>
      <c r="J17" s="43">
        <v>127.92555922484942</v>
      </c>
      <c r="K17" s="43">
        <v>213.9994643915847</v>
      </c>
      <c r="L17" s="43">
        <v>2.5290530729355352</v>
      </c>
      <c r="M17" s="43">
        <v>0</v>
      </c>
      <c r="N17" s="43">
        <v>286.67264339928397</v>
      </c>
    </row>
    <row r="18" spans="1:22" x14ac:dyDescent="0.3">
      <c r="A18" s="20" t="s">
        <v>50</v>
      </c>
      <c r="B18" s="25">
        <f>(J6+J11+J16+J21+J26+J31+J36)/7*1000</f>
        <v>248138.47058708977</v>
      </c>
      <c r="C18" s="25">
        <f t="shared" ref="C18:F20" si="4">(K6+K11+K16+K21+K26+K31+K36)/7*1000</f>
        <v>402442.20584827231</v>
      </c>
      <c r="D18" s="25">
        <f t="shared" si="4"/>
        <v>15802.255409102196</v>
      </c>
      <c r="E18" s="25">
        <f t="shared" si="4"/>
        <v>7335.1428571428569</v>
      </c>
      <c r="F18" s="25">
        <f t="shared" si="4"/>
        <v>664075.95337848866</v>
      </c>
      <c r="G18" s="25">
        <f>SUM(B18:F18)</f>
        <v>1337794.0280800958</v>
      </c>
      <c r="I18" s="20" t="s">
        <v>0</v>
      </c>
      <c r="J18" s="43">
        <v>1.5818464713541618</v>
      </c>
      <c r="K18" s="43">
        <v>37.64891485752014</v>
      </c>
      <c r="L18" s="43">
        <v>1.6270346235520696</v>
      </c>
      <c r="M18" s="43">
        <v>0</v>
      </c>
      <c r="N18" s="43">
        <v>210.82514380486907</v>
      </c>
    </row>
    <row r="19" spans="1:22" ht="13.75" x14ac:dyDescent="0.3">
      <c r="A19" s="20" t="s">
        <v>1</v>
      </c>
      <c r="B19" s="25">
        <f>(J7+J12+J17+J22+J27+J32+J37)/7*1000</f>
        <v>122781.72470077127</v>
      </c>
      <c r="C19" s="25">
        <f t="shared" si="4"/>
        <v>192302.43300607317</v>
      </c>
      <c r="D19" s="25">
        <f t="shared" si="4"/>
        <v>2557.7240214657877</v>
      </c>
      <c r="E19" s="25">
        <f t="shared" si="4"/>
        <v>0</v>
      </c>
      <c r="F19" s="25">
        <f t="shared" si="4"/>
        <v>288630.79229122348</v>
      </c>
      <c r="G19" s="25">
        <f t="shared" ref="G19:G21" si="5">SUM(B19:F19)</f>
        <v>606272.67401953368</v>
      </c>
      <c r="J19" s="48">
        <f>SUM(J16:J18)</f>
        <v>355.92788717629963</v>
      </c>
      <c r="K19" s="48">
        <f t="shared" ref="K19:N19" si="6">SUM(K16:K18)</f>
        <v>715.53807855592038</v>
      </c>
      <c r="L19" s="48">
        <f t="shared" si="6"/>
        <v>19.463054842147855</v>
      </c>
      <c r="M19" s="48">
        <f t="shared" si="6"/>
        <v>7.1959999999999997</v>
      </c>
      <c r="N19" s="48">
        <f t="shared" si="6"/>
        <v>1158.005672705526</v>
      </c>
    </row>
    <row r="20" spans="1:22" ht="13.75" x14ac:dyDescent="0.3">
      <c r="A20" s="20" t="s">
        <v>0</v>
      </c>
      <c r="B20" s="25">
        <f>(J8+J13+J18+J23+J28+J33+J38)/7*1000</f>
        <v>1564.0505737628503</v>
      </c>
      <c r="C20" s="25">
        <f t="shared" si="4"/>
        <v>36053.240097343216</v>
      </c>
      <c r="D20" s="25">
        <f t="shared" si="4"/>
        <v>1613.9933967004872</v>
      </c>
      <c r="E20" s="25">
        <f t="shared" si="4"/>
        <v>1.2857142857142854</v>
      </c>
      <c r="F20" s="25">
        <f t="shared" si="4"/>
        <v>210347.96436574575</v>
      </c>
      <c r="G20" s="25">
        <f t="shared" si="5"/>
        <v>249580.53414783801</v>
      </c>
      <c r="I20" s="19">
        <v>2009</v>
      </c>
      <c r="J20" s="19" t="s">
        <v>45</v>
      </c>
      <c r="K20" s="19" t="s">
        <v>46</v>
      </c>
      <c r="L20" s="19" t="s">
        <v>47</v>
      </c>
      <c r="M20" s="19" t="s">
        <v>48</v>
      </c>
      <c r="N20" s="19" t="s">
        <v>49</v>
      </c>
    </row>
    <row r="21" spans="1:22" x14ac:dyDescent="0.3">
      <c r="A21" s="20" t="s">
        <v>38</v>
      </c>
      <c r="B21" s="25">
        <f>SUM(B18:B20)</f>
        <v>372484.2458616239</v>
      </c>
      <c r="C21" s="25">
        <f t="shared" ref="C21:F21" si="7">SUM(C18:C20)</f>
        <v>630797.87895168876</v>
      </c>
      <c r="D21" s="25">
        <f t="shared" si="7"/>
        <v>19973.97282726847</v>
      </c>
      <c r="E21" s="25">
        <f t="shared" si="7"/>
        <v>7336.4285714285716</v>
      </c>
      <c r="F21" s="25">
        <f t="shared" si="7"/>
        <v>1163054.7100354577</v>
      </c>
      <c r="G21" s="25">
        <f t="shared" si="5"/>
        <v>2193647.2362474673</v>
      </c>
      <c r="I21" s="20" t="s">
        <v>50</v>
      </c>
      <c r="J21" s="43">
        <v>248.95311458907878</v>
      </c>
      <c r="K21" s="43">
        <v>414.01599587993292</v>
      </c>
      <c r="L21" s="43">
        <v>15.383128083386408</v>
      </c>
      <c r="M21" s="43">
        <v>7.0979999999999999</v>
      </c>
      <c r="N21" s="43">
        <v>667.12420964547061</v>
      </c>
    </row>
    <row r="22" spans="1:22" ht="13.75" x14ac:dyDescent="0.3">
      <c r="I22" s="20" t="s">
        <v>1</v>
      </c>
      <c r="J22" s="43">
        <v>120.06659362704151</v>
      </c>
      <c r="K22" s="43">
        <v>211.65034262605806</v>
      </c>
      <c r="L22" s="43">
        <v>2.6315307904106726</v>
      </c>
      <c r="M22" s="43">
        <v>0</v>
      </c>
      <c r="N22" s="43">
        <v>291.05956959806099</v>
      </c>
    </row>
    <row r="23" spans="1:22" x14ac:dyDescent="0.3">
      <c r="A23" s="19" t="s">
        <v>115</v>
      </c>
      <c r="I23" s="20" t="s">
        <v>0</v>
      </c>
      <c r="J23" s="43">
        <v>1.5243826118037491</v>
      </c>
      <c r="K23" s="43">
        <v>36.492250111397709</v>
      </c>
      <c r="L23" s="43">
        <v>1.5953411262029211</v>
      </c>
      <c r="M23" s="43">
        <v>0</v>
      </c>
      <c r="N23" s="43">
        <v>211.91065415894272</v>
      </c>
      <c r="P23" s="19" t="s">
        <v>116</v>
      </c>
    </row>
    <row r="24" spans="1:22" x14ac:dyDescent="0.3">
      <c r="A24" s="19" t="s">
        <v>55</v>
      </c>
      <c r="J24" s="48">
        <f>SUM(J21:J23)</f>
        <v>370.54409082792404</v>
      </c>
      <c r="K24" s="48">
        <f t="shared" ref="K24:N24" si="8">SUM(K21:K23)</f>
        <v>662.15858861738866</v>
      </c>
      <c r="L24" s="48">
        <f t="shared" si="8"/>
        <v>19.610000000000003</v>
      </c>
      <c r="M24" s="48">
        <f t="shared" si="8"/>
        <v>7.0979999999999999</v>
      </c>
      <c r="N24" s="48">
        <f t="shared" si="8"/>
        <v>1170.0944334024744</v>
      </c>
      <c r="P24" s="19" t="s">
        <v>55</v>
      </c>
    </row>
    <row r="25" spans="1:22" ht="13.75" x14ac:dyDescent="0.3">
      <c r="A25" s="20" t="s">
        <v>56</v>
      </c>
      <c r="I25" s="19">
        <v>2010</v>
      </c>
      <c r="J25" s="19" t="s">
        <v>45</v>
      </c>
      <c r="K25" s="19" t="s">
        <v>46</v>
      </c>
      <c r="L25" s="19" t="s">
        <v>47</v>
      </c>
      <c r="M25" s="19" t="s">
        <v>48</v>
      </c>
      <c r="N25" s="19" t="s">
        <v>49</v>
      </c>
      <c r="P25" s="20" t="s">
        <v>56</v>
      </c>
    </row>
    <row r="26" spans="1:22" x14ac:dyDescent="0.3">
      <c r="B26" s="20" t="s">
        <v>57</v>
      </c>
      <c r="I26" s="20" t="s">
        <v>50</v>
      </c>
      <c r="J26" s="43">
        <v>269.43340349338035</v>
      </c>
      <c r="K26" s="43">
        <v>353.79215923013834</v>
      </c>
      <c r="L26" s="43">
        <v>15.725691681800811</v>
      </c>
      <c r="M26" s="43">
        <v>7.3000000000000007</v>
      </c>
      <c r="N26" s="43">
        <v>682.27567956241228</v>
      </c>
      <c r="Q26" s="20" t="s">
        <v>58</v>
      </c>
    </row>
    <row r="27" spans="1:22" ht="26" x14ac:dyDescent="0.3">
      <c r="A27" s="19" t="s">
        <v>54</v>
      </c>
      <c r="B27" s="19" t="s">
        <v>39</v>
      </c>
      <c r="C27" s="23" t="s">
        <v>40</v>
      </c>
      <c r="D27" s="19" t="s">
        <v>41</v>
      </c>
      <c r="E27" s="23" t="s">
        <v>42</v>
      </c>
      <c r="F27" s="19" t="s">
        <v>43</v>
      </c>
      <c r="G27" s="19" t="s">
        <v>44</v>
      </c>
      <c r="I27" s="20" t="s">
        <v>1</v>
      </c>
      <c r="J27" s="43">
        <v>124.84445345179128</v>
      </c>
      <c r="K27" s="43">
        <v>168.81375667877063</v>
      </c>
      <c r="L27" s="43">
        <v>2.4981703109590607</v>
      </c>
      <c r="M27" s="43">
        <v>0</v>
      </c>
      <c r="N27" s="43">
        <v>299.32162743092255</v>
      </c>
      <c r="P27" s="19" t="s">
        <v>54</v>
      </c>
      <c r="Q27" s="19" t="s">
        <v>39</v>
      </c>
      <c r="R27" s="23" t="s">
        <v>40</v>
      </c>
      <c r="S27" s="19" t="s">
        <v>41</v>
      </c>
      <c r="T27" s="23" t="s">
        <v>42</v>
      </c>
      <c r="U27" s="19" t="s">
        <v>43</v>
      </c>
      <c r="V27" s="19" t="s">
        <v>44</v>
      </c>
    </row>
    <row r="28" spans="1:22" x14ac:dyDescent="0.3">
      <c r="A28" s="20" t="s">
        <v>50</v>
      </c>
      <c r="B28" s="43">
        <f>Q28*$Q$36*$Q$37</f>
        <v>52.399834855021567</v>
      </c>
      <c r="C28" s="43">
        <f t="shared" ref="C28:F30" si="9">R28*$Q$36*$Q$37</f>
        <v>36.367049563559746</v>
      </c>
      <c r="D28" s="43">
        <f t="shared" si="9"/>
        <v>82.249492023678144</v>
      </c>
      <c r="E28" s="43">
        <f t="shared" si="9"/>
        <v>8.2640535567372329</v>
      </c>
      <c r="F28" s="43">
        <f t="shared" si="9"/>
        <v>18.379046553626967</v>
      </c>
      <c r="G28" s="43">
        <f>SUM(B28:F28)</f>
        <v>197.65947655262366</v>
      </c>
      <c r="I28" s="20" t="s">
        <v>0</v>
      </c>
      <c r="J28" s="43">
        <v>1.5110982282650594</v>
      </c>
      <c r="K28" s="43">
        <v>34.341941194338709</v>
      </c>
      <c r="L28" s="43">
        <v>1.5517412708665632</v>
      </c>
      <c r="M28" s="43">
        <v>7.9999999999999984E-3</v>
      </c>
      <c r="N28" s="43">
        <v>213.53002311888949</v>
      </c>
      <c r="P28" s="20" t="s">
        <v>50</v>
      </c>
      <c r="Q28" s="20">
        <v>40.200000000000003</v>
      </c>
      <c r="R28" s="20">
        <v>27.9</v>
      </c>
      <c r="S28" s="20">
        <v>63.1</v>
      </c>
      <c r="T28" s="20">
        <v>6.34</v>
      </c>
      <c r="U28" s="20">
        <v>14.1</v>
      </c>
      <c r="V28" s="20">
        <f>SUM(Q28:U28)</f>
        <v>151.63999999999999</v>
      </c>
    </row>
    <row r="29" spans="1:22" ht="13.75" x14ac:dyDescent="0.3">
      <c r="A29" s="20" t="s">
        <v>1</v>
      </c>
      <c r="B29" s="43">
        <f t="shared" ref="B29:B30" si="10">Q29*$Q$36*$Q$37</f>
        <v>14.729306812481189</v>
      </c>
      <c r="C29" s="43">
        <f t="shared" si="9"/>
        <v>10.062853857730509</v>
      </c>
      <c r="D29" s="43">
        <f t="shared" si="9"/>
        <v>7.7556969499347845</v>
      </c>
      <c r="E29" s="43">
        <f t="shared" si="9"/>
        <v>0</v>
      </c>
      <c r="F29" s="43">
        <f t="shared" si="9"/>
        <v>4.9401834353366105</v>
      </c>
      <c r="G29" s="43">
        <f t="shared" ref="G29:G30" si="11">SUM(B29:F29)</f>
        <v>37.488041055483095</v>
      </c>
      <c r="J29" s="48">
        <f>SUM(J26:J28)</f>
        <v>395.78895517343665</v>
      </c>
      <c r="K29" s="48">
        <f t="shared" ref="K29:N29" si="12">SUM(K26:K28)</f>
        <v>556.94785710324766</v>
      </c>
      <c r="L29" s="48">
        <f t="shared" si="12"/>
        <v>19.775603263626437</v>
      </c>
      <c r="M29" s="48">
        <f t="shared" si="12"/>
        <v>7.3080000000000007</v>
      </c>
      <c r="N29" s="48">
        <f t="shared" si="12"/>
        <v>1195.1273301122242</v>
      </c>
      <c r="P29" s="20" t="s">
        <v>1</v>
      </c>
      <c r="Q29" s="20">
        <v>11.3</v>
      </c>
      <c r="R29" s="20">
        <v>7.72</v>
      </c>
      <c r="S29" s="20">
        <v>5.95</v>
      </c>
      <c r="T29" s="20">
        <v>0</v>
      </c>
      <c r="U29" s="20">
        <v>3.79</v>
      </c>
      <c r="V29" s="20">
        <f t="shared" ref="V29:V30" si="13">SUM(Q29:U29)</f>
        <v>28.759999999999998</v>
      </c>
    </row>
    <row r="30" spans="1:22" ht="13.75" x14ac:dyDescent="0.3">
      <c r="A30" s="20" t="s">
        <v>0</v>
      </c>
      <c r="B30" s="43">
        <f t="shared" si="10"/>
        <v>7.8208708738838159E-2</v>
      </c>
      <c r="C30" s="43">
        <f t="shared" si="9"/>
        <v>0.66477402428012444</v>
      </c>
      <c r="D30" s="43">
        <f t="shared" si="9"/>
        <v>1.8379046553626968</v>
      </c>
      <c r="E30" s="43">
        <f t="shared" si="9"/>
        <v>0</v>
      </c>
      <c r="F30" s="43">
        <f t="shared" si="9"/>
        <v>0.88636536570683255</v>
      </c>
      <c r="G30" s="43">
        <f t="shared" si="11"/>
        <v>3.4672527540884919</v>
      </c>
      <c r="I30" s="19">
        <v>2011</v>
      </c>
      <c r="J30" s="19" t="s">
        <v>45</v>
      </c>
      <c r="K30" s="19" t="s">
        <v>46</v>
      </c>
      <c r="L30" s="19" t="s">
        <v>47</v>
      </c>
      <c r="M30" s="19" t="s">
        <v>48</v>
      </c>
      <c r="N30" s="49" t="s">
        <v>49</v>
      </c>
      <c r="P30" s="20" t="s">
        <v>0</v>
      </c>
      <c r="Q30" s="20">
        <v>0.06</v>
      </c>
      <c r="R30" s="20">
        <v>0.51</v>
      </c>
      <c r="S30" s="20">
        <v>1.41</v>
      </c>
      <c r="T30" s="20">
        <v>0</v>
      </c>
      <c r="U30" s="20">
        <v>0.68</v>
      </c>
      <c r="V30" s="20">
        <f t="shared" si="13"/>
        <v>2.66</v>
      </c>
    </row>
    <row r="31" spans="1:22" x14ac:dyDescent="0.3">
      <c r="A31" s="20" t="s">
        <v>38</v>
      </c>
      <c r="B31" s="43">
        <f>SUM(B28:B30)</f>
        <v>67.207350376241592</v>
      </c>
      <c r="C31" s="43">
        <f t="shared" ref="C31:F31" si="14">SUM(C28:C30)</f>
        <v>47.094677445570383</v>
      </c>
      <c r="D31" s="43">
        <f t="shared" si="14"/>
        <v>91.843093628975623</v>
      </c>
      <c r="E31" s="43">
        <f t="shared" si="14"/>
        <v>8.2640535567372329</v>
      </c>
      <c r="F31" s="43">
        <f t="shared" si="14"/>
        <v>24.205595354670411</v>
      </c>
      <c r="G31" s="43">
        <f>SUM(G28:G30)</f>
        <v>238.61477036219523</v>
      </c>
      <c r="I31" s="20" t="s">
        <v>50</v>
      </c>
      <c r="J31" s="43">
        <v>274.3442704908619</v>
      </c>
      <c r="K31" s="43">
        <v>364.68872841768604</v>
      </c>
      <c r="L31" s="43">
        <v>15.951242680041354</v>
      </c>
      <c r="M31" s="43">
        <v>7.5949999999999989</v>
      </c>
      <c r="N31" s="43">
        <v>683.37946514062753</v>
      </c>
      <c r="P31" s="20" t="s">
        <v>38</v>
      </c>
      <c r="Q31" s="20">
        <f>SUM(Q28:Q30)</f>
        <v>51.56</v>
      </c>
      <c r="R31" s="20">
        <f t="shared" ref="R31:U31" si="15">SUM(R28:R30)</f>
        <v>36.129999999999995</v>
      </c>
      <c r="S31" s="20">
        <f t="shared" si="15"/>
        <v>70.459999999999994</v>
      </c>
      <c r="T31" s="20">
        <f t="shared" si="15"/>
        <v>6.34</v>
      </c>
      <c r="U31" s="20">
        <f t="shared" si="15"/>
        <v>18.57</v>
      </c>
      <c r="V31" s="20">
        <f>SUM(V28:V30)</f>
        <v>183.05999999999997</v>
      </c>
    </row>
    <row r="32" spans="1:22" ht="13.75" x14ac:dyDescent="0.3">
      <c r="I32" s="20" t="s">
        <v>1</v>
      </c>
      <c r="J32" s="43">
        <v>135.89290534752263</v>
      </c>
      <c r="K32" s="43">
        <v>171.61382203977163</v>
      </c>
      <c r="L32" s="43">
        <v>2.5446844527616639</v>
      </c>
      <c r="M32" s="43">
        <v>0</v>
      </c>
      <c r="N32" s="43">
        <v>300.56874232100415</v>
      </c>
    </row>
    <row r="33" spans="1:17" x14ac:dyDescent="0.3">
      <c r="A33" s="19" t="s">
        <v>59</v>
      </c>
      <c r="I33" s="20" t="s">
        <v>0</v>
      </c>
      <c r="J33" s="43">
        <v>1.8137037071694604</v>
      </c>
      <c r="K33" s="43">
        <v>33.760268775475531</v>
      </c>
      <c r="L33" s="43">
        <v>1.5062922357884101</v>
      </c>
      <c r="M33" s="43">
        <v>1E-3</v>
      </c>
      <c r="N33" s="43">
        <v>211.46221417955951</v>
      </c>
      <c r="P33" s="21" t="s">
        <v>126</v>
      </c>
    </row>
    <row r="34" spans="1:17" x14ac:dyDescent="0.3">
      <c r="A34" s="19" t="s">
        <v>61</v>
      </c>
      <c r="J34" s="48">
        <f>SUM(J31:J33)</f>
        <v>412.05087954555398</v>
      </c>
      <c r="K34" s="48">
        <f t="shared" ref="K34:N34" si="16">SUM(K31:K33)</f>
        <v>570.06281923293318</v>
      </c>
      <c r="L34" s="48">
        <f t="shared" si="16"/>
        <v>20.00221936859143</v>
      </c>
      <c r="M34" s="48">
        <f t="shared" si="16"/>
        <v>7.5959999999999992</v>
      </c>
      <c r="N34" s="48">
        <f t="shared" si="16"/>
        <v>1195.4104216411911</v>
      </c>
      <c r="P34" s="21">
        <v>2009</v>
      </c>
      <c r="Q34" s="20">
        <v>299.01</v>
      </c>
    </row>
    <row r="35" spans="1:17" ht="13.75" x14ac:dyDescent="0.3">
      <c r="C35" s="20" t="s">
        <v>62</v>
      </c>
      <c r="I35" s="19">
        <v>2012</v>
      </c>
      <c r="J35" s="19" t="s">
        <v>45</v>
      </c>
      <c r="K35" s="19" t="s">
        <v>46</v>
      </c>
      <c r="L35" s="19" t="s">
        <v>47</v>
      </c>
      <c r="M35" s="19" t="s">
        <v>48</v>
      </c>
      <c r="N35" s="19" t="s">
        <v>49</v>
      </c>
      <c r="P35" s="21">
        <v>2017</v>
      </c>
      <c r="Q35" s="20">
        <v>322.11</v>
      </c>
    </row>
    <row r="36" spans="1:17" x14ac:dyDescent="0.3">
      <c r="C36" s="19" t="s">
        <v>45</v>
      </c>
      <c r="D36" s="19" t="s">
        <v>46</v>
      </c>
      <c r="E36" s="19" t="s">
        <v>47</v>
      </c>
      <c r="F36" s="19" t="s">
        <v>48</v>
      </c>
      <c r="G36" s="19" t="s">
        <v>49</v>
      </c>
      <c r="I36" s="20" t="s">
        <v>50</v>
      </c>
      <c r="J36" s="43">
        <v>239.9331988781025</v>
      </c>
      <c r="K36" s="43">
        <v>405.08694273664526</v>
      </c>
      <c r="L36" s="43">
        <v>15.045098514917424</v>
      </c>
      <c r="M36" s="43">
        <v>6.019000000000001</v>
      </c>
      <c r="N36" s="43">
        <v>672.01009347912304</v>
      </c>
      <c r="P36" s="21" t="s">
        <v>63</v>
      </c>
      <c r="Q36" s="43">
        <f>Q35/Q34</f>
        <v>1.0772549413063108</v>
      </c>
    </row>
    <row r="37" spans="1:17" x14ac:dyDescent="0.3">
      <c r="A37" s="20" t="s">
        <v>50</v>
      </c>
      <c r="B37" s="20">
        <v>2006</v>
      </c>
      <c r="C37" s="43">
        <v>2.4125516823638042</v>
      </c>
      <c r="D37" s="43">
        <v>2.4125516823638042</v>
      </c>
      <c r="E37" s="43">
        <v>3.0436920258541087</v>
      </c>
      <c r="F37" s="43">
        <v>3.2092687578947361</v>
      </c>
      <c r="G37" s="43">
        <v>1.9088047867036027</v>
      </c>
      <c r="I37" s="20" t="s">
        <v>1</v>
      </c>
      <c r="J37" s="43">
        <v>120.9927969561612</v>
      </c>
      <c r="K37" s="43">
        <v>188.44218545339763</v>
      </c>
      <c r="L37" s="43">
        <v>2.2250510176648097</v>
      </c>
      <c r="M37" s="43">
        <v>0</v>
      </c>
      <c r="N37" s="43">
        <v>295.80850685970842</v>
      </c>
      <c r="P37" s="21" t="s">
        <v>64</v>
      </c>
      <c r="Q37" s="20">
        <v>1.21</v>
      </c>
    </row>
    <row r="38" spans="1:17" x14ac:dyDescent="0.3">
      <c r="A38" s="20" t="s">
        <v>50</v>
      </c>
      <c r="B38" s="20">
        <v>2007</v>
      </c>
      <c r="C38" s="43">
        <v>0.31647036749769147</v>
      </c>
      <c r="D38" s="43">
        <v>0.31647036749769147</v>
      </c>
      <c r="E38" s="43">
        <v>1.2043638042474605</v>
      </c>
      <c r="F38" s="43">
        <v>1.0757196232686979</v>
      </c>
      <c r="G38" s="43">
        <v>0.64658501200369423</v>
      </c>
      <c r="I38" s="20" t="s">
        <v>0</v>
      </c>
      <c r="J38" s="43">
        <v>2.5897858707442767</v>
      </c>
      <c r="K38" s="43">
        <v>32.430010055957212</v>
      </c>
      <c r="L38" s="43">
        <v>1.3985085731920555</v>
      </c>
      <c r="M38" s="43">
        <v>0</v>
      </c>
      <c r="N38" s="43">
        <v>208.24540695068518</v>
      </c>
    </row>
    <row r="39" spans="1:17" x14ac:dyDescent="0.3">
      <c r="A39" s="20" t="s">
        <v>50</v>
      </c>
      <c r="B39" s="20">
        <v>2008</v>
      </c>
      <c r="C39" s="43">
        <v>0.17280079778393342</v>
      </c>
      <c r="D39" s="43">
        <v>0.17280079778393342</v>
      </c>
      <c r="E39" s="43">
        <v>0.86913740350877156</v>
      </c>
      <c r="F39" s="43">
        <v>0.87217511357340693</v>
      </c>
      <c r="G39" s="43">
        <v>0.55572545337026846</v>
      </c>
      <c r="J39" s="48">
        <f>SUM(J36:J38)</f>
        <v>363.51578170500795</v>
      </c>
      <c r="K39" s="48">
        <f t="shared" ref="K39:N39" si="17">SUM(K36:K38)</f>
        <v>625.95913824600007</v>
      </c>
      <c r="L39" s="48">
        <f t="shared" si="17"/>
        <v>18.668658105774291</v>
      </c>
      <c r="M39" s="48">
        <f t="shared" si="17"/>
        <v>6.019000000000001</v>
      </c>
      <c r="N39" s="48">
        <f t="shared" si="17"/>
        <v>1176.0640072895167</v>
      </c>
    </row>
    <row r="40" spans="1:17" x14ac:dyDescent="0.3">
      <c r="A40" s="20" t="s">
        <v>50</v>
      </c>
      <c r="B40" s="20">
        <v>2009</v>
      </c>
      <c r="C40" s="43">
        <v>0.4869132557710063</v>
      </c>
      <c r="D40" s="43">
        <v>0.4869132557710063</v>
      </c>
      <c r="E40" s="43">
        <v>1.3004494182825481</v>
      </c>
      <c r="F40" s="43">
        <v>1.4233925491990842</v>
      </c>
      <c r="G40" s="43">
        <v>0.70639088642659364</v>
      </c>
    </row>
    <row r="41" spans="1:17" x14ac:dyDescent="0.3">
      <c r="A41" s="20" t="s">
        <v>50</v>
      </c>
      <c r="B41" s="20">
        <v>2010</v>
      </c>
      <c r="C41" s="43">
        <v>1.8042978688827329</v>
      </c>
      <c r="D41" s="43">
        <v>1.8042978688827329</v>
      </c>
      <c r="E41" s="43">
        <v>2.178373510618651</v>
      </c>
      <c r="F41" s="43">
        <v>2.2487015360623768</v>
      </c>
      <c r="G41" s="43">
        <v>1.2327509806094195</v>
      </c>
    </row>
    <row r="42" spans="1:17" x14ac:dyDescent="0.3">
      <c r="A42" s="20" t="s">
        <v>50</v>
      </c>
      <c r="B42" s="20">
        <v>2011</v>
      </c>
      <c r="C42" s="43">
        <v>0.44435112834718371</v>
      </c>
      <c r="D42" s="43">
        <v>0.44435112834718371</v>
      </c>
      <c r="E42" s="43">
        <v>1.423880258541089</v>
      </c>
      <c r="F42" s="43">
        <v>1.520492042105263</v>
      </c>
      <c r="G42" s="43">
        <v>0.76304237488458049</v>
      </c>
    </row>
    <row r="43" spans="1:17" x14ac:dyDescent="0.3">
      <c r="A43" s="20" t="s">
        <v>50</v>
      </c>
      <c r="B43" s="20">
        <v>2012</v>
      </c>
      <c r="C43" s="43">
        <v>0.34678370452446888</v>
      </c>
      <c r="D43" s="43">
        <v>0.34678370452446888</v>
      </c>
      <c r="E43" s="43">
        <v>0.47392716528162521</v>
      </c>
      <c r="F43" s="43">
        <v>0.48501002105263147</v>
      </c>
      <c r="G43" s="43">
        <v>0.19275893074792266</v>
      </c>
    </row>
    <row r="44" spans="1:17" ht="13.75" x14ac:dyDescent="0.3">
      <c r="A44" s="20" t="s">
        <v>1</v>
      </c>
      <c r="B44" s="20">
        <v>2006</v>
      </c>
      <c r="C44" s="43">
        <v>1.66344067368421</v>
      </c>
      <c r="D44" s="43">
        <v>1.4388051461988303</v>
      </c>
      <c r="E44" s="43">
        <v>2.3004392153110049</v>
      </c>
      <c r="F44" s="43">
        <v>0</v>
      </c>
      <c r="G44" s="43">
        <v>1.3922994526315797</v>
      </c>
    </row>
    <row r="45" spans="1:17" ht="13.75" x14ac:dyDescent="0.3">
      <c r="A45" s="20" t="s">
        <v>1</v>
      </c>
      <c r="B45" s="20">
        <v>2007</v>
      </c>
      <c r="C45" s="43">
        <v>0.2769499210526315</v>
      </c>
      <c r="D45" s="43">
        <v>0.22304772865497072</v>
      </c>
      <c r="E45" s="43">
        <v>0.81163460287081324</v>
      </c>
      <c r="F45" s="43">
        <v>0</v>
      </c>
      <c r="G45" s="43">
        <v>0.48580067368421093</v>
      </c>
    </row>
    <row r="46" spans="1:17" ht="13.75" x14ac:dyDescent="0.3">
      <c r="A46" s="20" t="s">
        <v>1</v>
      </c>
      <c r="B46" s="20">
        <v>2008</v>
      </c>
      <c r="C46" s="43">
        <v>9.0842699690402401E-2</v>
      </c>
      <c r="D46" s="43">
        <v>6.9885885380116891E-2</v>
      </c>
      <c r="E46" s="43">
        <v>0.53470840191387525</v>
      </c>
      <c r="F46" s="43">
        <v>0</v>
      </c>
      <c r="G46" s="43">
        <v>0.36235042807017587</v>
      </c>
    </row>
    <row r="47" spans="1:17" ht="13.75" x14ac:dyDescent="0.3">
      <c r="A47" s="20" t="s">
        <v>1</v>
      </c>
      <c r="B47" s="20">
        <v>2009</v>
      </c>
      <c r="C47" s="43">
        <v>0.10342224148606802</v>
      </c>
      <c r="D47" s="43">
        <v>9.4714123976608139E-2</v>
      </c>
      <c r="E47" s="43">
        <v>0.55849846889952126</v>
      </c>
      <c r="F47" s="43">
        <v>0</v>
      </c>
      <c r="G47" s="43">
        <v>0.25027090292397708</v>
      </c>
    </row>
    <row r="48" spans="1:17" ht="13.75" x14ac:dyDescent="0.3">
      <c r="A48" s="20" t="s">
        <v>1</v>
      </c>
      <c r="B48" s="20">
        <v>2010</v>
      </c>
      <c r="C48" s="43">
        <v>1.0642835519568146</v>
      </c>
      <c r="D48" s="43">
        <v>0.96723918596491187</v>
      </c>
      <c r="E48" s="43">
        <v>1.2644438643274851</v>
      </c>
      <c r="F48" s="43">
        <v>0</v>
      </c>
      <c r="G48" s="43">
        <v>0.6752622479532171</v>
      </c>
    </row>
    <row r="49" spans="1:7" ht="13.75" x14ac:dyDescent="0.3">
      <c r="A49" s="20" t="s">
        <v>1</v>
      </c>
      <c r="B49" s="20">
        <v>2011</v>
      </c>
      <c r="C49" s="43">
        <v>0.27970949527665306</v>
      </c>
      <c r="D49" s="43">
        <v>0.24587952280701747</v>
      </c>
      <c r="E49" s="43">
        <v>0.83082801403508744</v>
      </c>
      <c r="F49" s="43">
        <v>0</v>
      </c>
      <c r="G49" s="43">
        <v>0.40061886549707637</v>
      </c>
    </row>
    <row r="50" spans="1:7" ht="13.75" x14ac:dyDescent="0.3">
      <c r="A50" s="20" t="s">
        <v>1</v>
      </c>
      <c r="B50" s="20">
        <v>2012</v>
      </c>
      <c r="C50" s="43">
        <v>0.10921065864661654</v>
      </c>
      <c r="D50" s="43">
        <v>8.4941623391812868E-2</v>
      </c>
      <c r="E50" s="43">
        <v>0.13123636719706233</v>
      </c>
      <c r="F50" s="43">
        <v>0</v>
      </c>
      <c r="G50" s="43">
        <v>4.5909614035087767E-2</v>
      </c>
    </row>
    <row r="51" spans="1:7" ht="13.75" x14ac:dyDescent="0.3">
      <c r="A51" s="20" t="s">
        <v>0</v>
      </c>
      <c r="B51" s="20">
        <v>2006</v>
      </c>
      <c r="C51" s="43">
        <v>0.66852018045112749</v>
      </c>
      <c r="D51" s="43">
        <v>0.36807719298245589</v>
      </c>
      <c r="E51" s="43">
        <v>0.6646341052631578</v>
      </c>
      <c r="F51" s="43">
        <v>0</v>
      </c>
      <c r="G51" s="43">
        <v>0.32988905867126855</v>
      </c>
    </row>
    <row r="52" spans="1:7" ht="13.75" x14ac:dyDescent="0.3">
      <c r="A52" s="20" t="s">
        <v>0</v>
      </c>
      <c r="B52" s="20">
        <v>2007</v>
      </c>
      <c r="C52" s="43">
        <v>0.1809528604118992</v>
      </c>
      <c r="D52" s="43">
        <v>7.5817135243171171E-2</v>
      </c>
      <c r="E52" s="43">
        <v>0.25755276555023898</v>
      </c>
      <c r="F52" s="43">
        <v>0</v>
      </c>
      <c r="G52" s="43">
        <v>9.6986076790336689E-2</v>
      </c>
    </row>
    <row r="53" spans="1:7" ht="13.75" x14ac:dyDescent="0.3">
      <c r="A53" s="20" t="s">
        <v>0</v>
      </c>
      <c r="B53" s="20">
        <v>2008</v>
      </c>
      <c r="C53" s="43">
        <v>2.1878682512733425E-2</v>
      </c>
      <c r="D53" s="43">
        <v>1.2476816431322198E-2</v>
      </c>
      <c r="E53" s="43">
        <v>0.18807241137326061</v>
      </c>
      <c r="F53" s="43">
        <v>0</v>
      </c>
      <c r="G53" s="43">
        <v>0.13203353666954287</v>
      </c>
    </row>
    <row r="54" spans="1:7" ht="13.75" x14ac:dyDescent="0.3">
      <c r="A54" s="20" t="s">
        <v>0</v>
      </c>
      <c r="B54" s="20">
        <v>2009</v>
      </c>
      <c r="C54" s="43">
        <v>2.419220326678764E-2</v>
      </c>
      <c r="D54" s="43">
        <v>1.6063938382541703E-2</v>
      </c>
      <c r="E54" s="43">
        <v>0.19785307683000589</v>
      </c>
      <c r="F54" s="43">
        <v>0</v>
      </c>
      <c r="G54" s="43">
        <v>0.13131802243313223</v>
      </c>
    </row>
    <row r="55" spans="1:7" ht="13.75" x14ac:dyDescent="0.3">
      <c r="A55" s="20" t="s">
        <v>0</v>
      </c>
      <c r="B55" s="20">
        <v>2010</v>
      </c>
      <c r="C55" s="43">
        <v>0.39649586703601092</v>
      </c>
      <c r="D55" s="43">
        <v>0.22727286081871337</v>
      </c>
      <c r="E55" s="43">
        <v>0.29506932229450017</v>
      </c>
      <c r="F55" s="43">
        <v>0.2094363508771929</v>
      </c>
      <c r="G55" s="43">
        <v>9.1057761863675687E-2</v>
      </c>
    </row>
    <row r="56" spans="1:7" ht="13.75" x14ac:dyDescent="0.3">
      <c r="A56" s="20" t="s">
        <v>0</v>
      </c>
      <c r="B56" s="20">
        <v>2011</v>
      </c>
      <c r="C56" s="43">
        <v>0.19518603878116336</v>
      </c>
      <c r="D56" s="43">
        <v>0.125688875983061</v>
      </c>
      <c r="E56" s="43">
        <v>0.49394361679479581</v>
      </c>
      <c r="F56" s="43">
        <v>0.89301754385964882</v>
      </c>
      <c r="G56" s="43">
        <v>0.16845333822260586</v>
      </c>
    </row>
    <row r="57" spans="1:7" ht="13.75" x14ac:dyDescent="0.3">
      <c r="A57" s="20" t="s">
        <v>0</v>
      </c>
      <c r="B57" s="20">
        <v>2012</v>
      </c>
      <c r="C57" s="43">
        <v>9.2724432132963944E-3</v>
      </c>
      <c r="D57" s="43">
        <v>3.9774409356725122E-3</v>
      </c>
      <c r="E57" s="43">
        <v>6.8549450029568252E-3</v>
      </c>
      <c r="F57" s="43">
        <v>0</v>
      </c>
      <c r="G57" s="43">
        <v>1.2181570319240742E-3</v>
      </c>
    </row>
    <row r="59" spans="1:7" x14ac:dyDescent="0.3">
      <c r="A59" s="19" t="s">
        <v>65</v>
      </c>
    </row>
    <row r="60" spans="1:7" ht="13.75" x14ac:dyDescent="0.3">
      <c r="A60" s="19"/>
      <c r="B60" s="20" t="s">
        <v>66</v>
      </c>
    </row>
    <row r="61" spans="1:7" ht="39" x14ac:dyDescent="0.3">
      <c r="A61" s="19" t="s">
        <v>54</v>
      </c>
      <c r="B61" s="19" t="s">
        <v>39</v>
      </c>
      <c r="C61" s="23" t="s">
        <v>40</v>
      </c>
      <c r="D61" s="19" t="s">
        <v>41</v>
      </c>
      <c r="E61" s="23" t="s">
        <v>42</v>
      </c>
      <c r="F61" s="19" t="s">
        <v>43</v>
      </c>
      <c r="G61" s="23" t="s">
        <v>67</v>
      </c>
    </row>
    <row r="62" spans="1:7" x14ac:dyDescent="0.3">
      <c r="A62" s="20" t="s">
        <v>50</v>
      </c>
      <c r="B62" s="43">
        <f>(C37+C38+C39+C40+C41+C42+C43)/7*1000</f>
        <v>854.88125788154605</v>
      </c>
      <c r="C62" s="43">
        <f>(D37+D38+D39+D40+D41+D42+D43)/7*1000</f>
        <v>854.88125788154605</v>
      </c>
      <c r="D62" s="43">
        <f>(E37+E38+E39+E40+E41+E42+E43)/7*1000</f>
        <v>1499.1176551906076</v>
      </c>
      <c r="E62" s="43">
        <f>(F37+F38+F39+F40+F41+F42+F43)/7*1000</f>
        <v>1547.8228061651707</v>
      </c>
      <c r="F62" s="43">
        <f>(G37+G38+G39+G40+G41+G42+G43)/7*1000</f>
        <v>858.00834639229731</v>
      </c>
      <c r="G62" s="43">
        <f>AVERAGE(B62:F62)</f>
        <v>1122.9422647022334</v>
      </c>
    </row>
    <row r="63" spans="1:7" ht="13.75" x14ac:dyDescent="0.3">
      <c r="A63" s="20" t="s">
        <v>1</v>
      </c>
      <c r="B63" s="43">
        <f>(C44+C45+C46+C47+C48+C49+C50)/7*1000</f>
        <v>512.55132025619946</v>
      </c>
      <c r="C63" s="43">
        <f>(D44+D45+D46+D47+D48+D49+D50)/7*1000</f>
        <v>446.35903091060982</v>
      </c>
      <c r="D63" s="43">
        <f t="shared" ref="D63:F63" si="18">(E44+E45+E46+E47+E48+E49+E50)/7*1000</f>
        <v>918.82699065069289</v>
      </c>
      <c r="E63" s="43">
        <f t="shared" si="18"/>
        <v>0</v>
      </c>
      <c r="F63" s="43">
        <f t="shared" si="18"/>
        <v>516.0731692564749</v>
      </c>
      <c r="G63" s="43">
        <f t="shared" ref="G63:G64" si="19">AVERAGE(B63:F63)</f>
        <v>478.76210221479539</v>
      </c>
    </row>
    <row r="64" spans="1:7" ht="13.75" x14ac:dyDescent="0.3">
      <c r="A64" s="20" t="s">
        <v>0</v>
      </c>
      <c r="B64" s="43">
        <f>(C51+C52+C53+C54+C55+C56+C57)/7*1000</f>
        <v>213.78546795328836</v>
      </c>
      <c r="C64" s="43">
        <f t="shared" ref="C64:F64" si="20">(D51+D52+D53+D54+D55+D56+D57)/7*1000</f>
        <v>118.48203725384828</v>
      </c>
      <c r="D64" s="43">
        <f t="shared" si="20"/>
        <v>300.56860615841663</v>
      </c>
      <c r="E64" s="43">
        <f t="shared" si="20"/>
        <v>157.49341353383454</v>
      </c>
      <c r="F64" s="43">
        <f t="shared" si="20"/>
        <v>135.85085024035513</v>
      </c>
      <c r="G64" s="43">
        <f t="shared" si="19"/>
        <v>185.2360750279486</v>
      </c>
    </row>
    <row r="66" spans="1:12" x14ac:dyDescent="0.3">
      <c r="A66" s="19" t="s">
        <v>117</v>
      </c>
    </row>
    <row r="67" spans="1:12" x14ac:dyDescent="0.3">
      <c r="B67" s="20" t="s">
        <v>68</v>
      </c>
      <c r="C67" s="20" t="s">
        <v>69</v>
      </c>
    </row>
    <row r="68" spans="1:12" ht="26" x14ac:dyDescent="0.3">
      <c r="A68" s="19" t="s">
        <v>54</v>
      </c>
      <c r="B68" s="19" t="s">
        <v>39</v>
      </c>
      <c r="C68" s="23" t="s">
        <v>40</v>
      </c>
      <c r="D68" s="19" t="s">
        <v>41</v>
      </c>
      <c r="E68" s="23" t="s">
        <v>42</v>
      </c>
      <c r="F68" s="19" t="s">
        <v>43</v>
      </c>
      <c r="G68" s="19" t="s">
        <v>44</v>
      </c>
    </row>
    <row r="69" spans="1:12" x14ac:dyDescent="0.3">
      <c r="A69" s="20" t="s">
        <v>50</v>
      </c>
      <c r="B69" s="43">
        <f>B28/B18*1000000</f>
        <v>211.17174910865208</v>
      </c>
      <c r="C69" s="43">
        <f t="shared" ref="C69:G69" si="21">C28/C18*1000000</f>
        <v>90.365893624166134</v>
      </c>
      <c r="D69" s="43">
        <f t="shared" si="21"/>
        <v>5204.9210631225424</v>
      </c>
      <c r="E69" s="43">
        <f t="shared" si="21"/>
        <v>1126.6383924192855</v>
      </c>
      <c r="F69" s="43">
        <f t="shared" si="21"/>
        <v>27.676121172771737</v>
      </c>
      <c r="G69" s="43">
        <f t="shared" si="21"/>
        <v>147.750305655266</v>
      </c>
    </row>
    <row r="70" spans="1:12" ht="13.75" x14ac:dyDescent="0.3">
      <c r="A70" s="20" t="s">
        <v>1</v>
      </c>
      <c r="B70" s="43">
        <f t="shared" ref="B70:G72" si="22">B29/B19*1000000</f>
        <v>119.96334835968194</v>
      </c>
      <c r="C70" s="43">
        <f t="shared" si="22"/>
        <v>52.328271153036894</v>
      </c>
      <c r="D70" s="43">
        <f t="shared" si="22"/>
        <v>3032.2649687162602</v>
      </c>
      <c r="E70" s="43" t="e">
        <f t="shared" si="22"/>
        <v>#DIV/0!</v>
      </c>
      <c r="F70" s="43">
        <f t="shared" si="22"/>
        <v>17.115926530638667</v>
      </c>
      <c r="G70" s="43">
        <f t="shared" si="22"/>
        <v>61.833631403739069</v>
      </c>
    </row>
    <row r="71" spans="1:12" ht="13.75" x14ac:dyDescent="0.3">
      <c r="A71" s="20" t="s">
        <v>0</v>
      </c>
      <c r="B71" s="43">
        <f t="shared" si="22"/>
        <v>50.003951311293456</v>
      </c>
      <c r="C71" s="43">
        <f t="shared" si="22"/>
        <v>18.438676315505749</v>
      </c>
      <c r="D71" s="43">
        <f t="shared" si="22"/>
        <v>1138.7312111189271</v>
      </c>
      <c r="E71" s="43">
        <f t="shared" si="22"/>
        <v>0</v>
      </c>
      <c r="F71" s="43">
        <f t="shared" si="22"/>
        <v>4.2138052934310846</v>
      </c>
      <c r="G71" s="43">
        <f t="shared" si="22"/>
        <v>13.89232043246882</v>
      </c>
    </row>
    <row r="72" spans="1:12" ht="13.75" x14ac:dyDescent="0.3">
      <c r="A72" s="20" t="s">
        <v>38</v>
      </c>
      <c r="B72" s="43">
        <f t="shared" si="22"/>
        <v>180.43004804345148</v>
      </c>
      <c r="C72" s="43">
        <f t="shared" si="22"/>
        <v>74.65890266440995</v>
      </c>
      <c r="D72" s="43">
        <f t="shared" si="22"/>
        <v>4598.1385087092649</v>
      </c>
      <c r="E72" s="43">
        <f t="shared" si="22"/>
        <v>1126.4409482457527</v>
      </c>
      <c r="F72" s="43">
        <f t="shared" si="22"/>
        <v>20.812086607630402</v>
      </c>
      <c r="G72" s="43">
        <f t="shared" si="22"/>
        <v>108.77536115167648</v>
      </c>
    </row>
    <row r="74" spans="1:12" x14ac:dyDescent="0.3">
      <c r="A74" s="26" t="s">
        <v>70</v>
      </c>
      <c r="B74" s="27"/>
      <c r="C74" s="27"/>
      <c r="D74" s="27"/>
      <c r="E74" s="27"/>
      <c r="F74" s="27"/>
      <c r="G74" s="27"/>
      <c r="H74" s="27"/>
      <c r="I74" s="27"/>
      <c r="L74" s="19"/>
    </row>
    <row r="75" spans="1:12" x14ac:dyDescent="0.3">
      <c r="A75" s="27"/>
      <c r="B75" s="27" t="s">
        <v>71</v>
      </c>
      <c r="C75" s="27"/>
      <c r="D75" s="27"/>
      <c r="E75" s="27"/>
      <c r="F75" s="27"/>
      <c r="G75" s="27"/>
      <c r="H75" s="27"/>
      <c r="I75" s="27"/>
    </row>
    <row r="76" spans="1:12" ht="26" x14ac:dyDescent="0.3">
      <c r="A76" s="28" t="s">
        <v>54</v>
      </c>
      <c r="B76" s="28" t="s">
        <v>39</v>
      </c>
      <c r="C76" s="29" t="s">
        <v>40</v>
      </c>
      <c r="D76" s="28" t="s">
        <v>41</v>
      </c>
      <c r="E76" s="29" t="s">
        <v>42</v>
      </c>
      <c r="F76" s="28" t="s">
        <v>43</v>
      </c>
      <c r="G76" s="28" t="s">
        <v>44</v>
      </c>
      <c r="H76" s="27"/>
      <c r="I76" s="27"/>
    </row>
    <row r="77" spans="1:12" x14ac:dyDescent="0.3">
      <c r="A77" s="27" t="s">
        <v>50</v>
      </c>
      <c r="B77" s="56">
        <f>B69/B62</f>
        <v>0.2470188077721461</v>
      </c>
      <c r="C77" s="56">
        <f t="shared" ref="C77:G77" si="23">C69/C62</f>
        <v>0.1057057840384745</v>
      </c>
      <c r="D77" s="56">
        <f t="shared" si="23"/>
        <v>3.4719897034771128</v>
      </c>
      <c r="E77" s="56">
        <f t="shared" si="23"/>
        <v>0.72788589748887578</v>
      </c>
      <c r="F77" s="56">
        <f t="shared" si="23"/>
        <v>3.2256237703447349E-2</v>
      </c>
      <c r="G77" s="56">
        <f t="shared" si="23"/>
        <v>0.1315742672615893</v>
      </c>
      <c r="H77" s="27"/>
      <c r="I77" s="27"/>
    </row>
    <row r="78" spans="1:12" ht="13.75" x14ac:dyDescent="0.3">
      <c r="A78" s="27" t="s">
        <v>1</v>
      </c>
      <c r="B78" s="56">
        <f t="shared" ref="B78:G79" si="24">B70/B63</f>
        <v>0.23405138884379051</v>
      </c>
      <c r="C78" s="56">
        <f t="shared" si="24"/>
        <v>0.11723358894807805</v>
      </c>
      <c r="D78" s="56">
        <f t="shared" si="24"/>
        <v>3.3001479055038181</v>
      </c>
      <c r="E78" s="56" t="e">
        <f t="shared" si="24"/>
        <v>#DIV/0!</v>
      </c>
      <c r="F78" s="56">
        <f t="shared" si="24"/>
        <v>3.3165697327954866E-2</v>
      </c>
      <c r="G78" s="56">
        <f t="shared" si="24"/>
        <v>0.12915314540915265</v>
      </c>
      <c r="H78" s="27"/>
      <c r="I78" s="27"/>
    </row>
    <row r="79" spans="1:12" ht="13.75" x14ac:dyDescent="0.3">
      <c r="A79" s="27" t="s">
        <v>0</v>
      </c>
      <c r="B79" s="56">
        <f t="shared" si="24"/>
        <v>0.23389780320437498</v>
      </c>
      <c r="C79" s="56">
        <f t="shared" si="24"/>
        <v>0.15562423421198274</v>
      </c>
      <c r="D79" s="56">
        <f t="shared" si="24"/>
        <v>3.7885899850723317</v>
      </c>
      <c r="E79" s="56">
        <f t="shared" si="24"/>
        <v>0</v>
      </c>
      <c r="F79" s="56">
        <f t="shared" si="24"/>
        <v>3.1017879431566149E-2</v>
      </c>
      <c r="G79" s="56">
        <f t="shared" si="24"/>
        <v>7.4997920520464126E-2</v>
      </c>
      <c r="H79" s="27"/>
      <c r="I79" s="27"/>
    </row>
    <row r="82" spans="1:9" x14ac:dyDescent="0.3">
      <c r="A82" s="20" t="s">
        <v>72</v>
      </c>
    </row>
    <row r="83" spans="1:9" x14ac:dyDescent="0.3">
      <c r="A83" s="20" t="s">
        <v>73</v>
      </c>
      <c r="C83" s="43">
        <f>G77</f>
        <v>0.1315742672615893</v>
      </c>
      <c r="D83" s="20" t="s">
        <v>74</v>
      </c>
      <c r="E83" s="43">
        <f>G62</f>
        <v>1122.9422647022334</v>
      </c>
      <c r="F83" s="20" t="s">
        <v>75</v>
      </c>
      <c r="G83" s="25">
        <f>G18</f>
        <v>1337794.0280800958</v>
      </c>
      <c r="H83" s="24" t="s">
        <v>76</v>
      </c>
      <c r="I83" s="50">
        <f>C83*E83*G83</f>
        <v>197659476.55262366</v>
      </c>
    </row>
    <row r="84" spans="1:9" x14ac:dyDescent="0.3">
      <c r="A84" s="20" t="s">
        <v>77</v>
      </c>
      <c r="C84" s="43">
        <f>B77</f>
        <v>0.2470188077721461</v>
      </c>
      <c r="D84" s="20" t="s">
        <v>74</v>
      </c>
      <c r="E84" s="43">
        <f>B62</f>
        <v>854.88125788154605</v>
      </c>
      <c r="F84" s="20" t="s">
        <v>75</v>
      </c>
      <c r="G84" s="25">
        <f>B18</f>
        <v>248138.47058708977</v>
      </c>
      <c r="H84" s="24" t="s">
        <v>76</v>
      </c>
      <c r="I84" s="51">
        <f>C84*E84*G84</f>
        <v>52399834.855021566</v>
      </c>
    </row>
    <row r="85" spans="1:9" ht="13.75" x14ac:dyDescent="0.3">
      <c r="C85" s="43">
        <f>C77</f>
        <v>0.1057057840384745</v>
      </c>
      <c r="D85" s="20" t="s">
        <v>74</v>
      </c>
      <c r="E85" s="43">
        <f>C62</f>
        <v>854.88125788154605</v>
      </c>
      <c r="F85" s="20" t="s">
        <v>75</v>
      </c>
      <c r="G85" s="25">
        <f>C18</f>
        <v>402442.20584827231</v>
      </c>
      <c r="H85" s="24" t="s">
        <v>76</v>
      </c>
      <c r="I85" s="51">
        <f t="shared" ref="I85:I88" si="25">C85*E85*G85</f>
        <v>36367049.563559748</v>
      </c>
    </row>
    <row r="86" spans="1:9" ht="13.75" x14ac:dyDescent="0.3">
      <c r="C86" s="43">
        <f>D77</f>
        <v>3.4719897034771128</v>
      </c>
      <c r="D86" s="20" t="s">
        <v>74</v>
      </c>
      <c r="E86" s="43">
        <f>D62</f>
        <v>1499.1176551906076</v>
      </c>
      <c r="F86" s="20" t="s">
        <v>75</v>
      </c>
      <c r="G86" s="25">
        <f>D18</f>
        <v>15802.255409102196</v>
      </c>
      <c r="H86" s="24" t="s">
        <v>76</v>
      </c>
      <c r="I86" s="51">
        <f t="shared" si="25"/>
        <v>82249492.023678139</v>
      </c>
    </row>
    <row r="87" spans="1:9" ht="13.75" x14ac:dyDescent="0.3">
      <c r="C87" s="43">
        <f>E77</f>
        <v>0.72788589748887578</v>
      </c>
      <c r="D87" s="20" t="s">
        <v>74</v>
      </c>
      <c r="E87" s="43">
        <f>E62</f>
        <v>1547.8228061651707</v>
      </c>
      <c r="F87" s="20" t="s">
        <v>75</v>
      </c>
      <c r="G87" s="25">
        <f>E18</f>
        <v>7335.1428571428569</v>
      </c>
      <c r="H87" s="24" t="s">
        <v>76</v>
      </c>
      <c r="I87" s="51">
        <f t="shared" si="25"/>
        <v>8264053.556737233</v>
      </c>
    </row>
    <row r="88" spans="1:9" ht="13.75" x14ac:dyDescent="0.3">
      <c r="C88" s="43">
        <f>F77</f>
        <v>3.2256237703447349E-2</v>
      </c>
      <c r="D88" s="20" t="s">
        <v>74</v>
      </c>
      <c r="E88" s="43">
        <f>F62</f>
        <v>858.00834639229731</v>
      </c>
      <c r="F88" s="20" t="s">
        <v>75</v>
      </c>
      <c r="G88" s="25">
        <f>F18</f>
        <v>664075.95337848866</v>
      </c>
      <c r="H88" s="24" t="s">
        <v>76</v>
      </c>
      <c r="I88" s="51">
        <f t="shared" si="25"/>
        <v>18379046.553626966</v>
      </c>
    </row>
    <row r="89" spans="1:9" ht="13.75" x14ac:dyDescent="0.3">
      <c r="I89" s="50">
        <f>SUM(I84:I88)</f>
        <v>197659476.55262363</v>
      </c>
    </row>
  </sheetData>
  <pageMargins left="0.7" right="0.7" top="0.75" bottom="0.75" header="0.3" footer="0.3"/>
  <pageSetup paperSize="9" orientation="portrait" r:id="rId1"/>
  <ignoredErrors>
    <ignoredError sqref="G6:G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9"/>
  <sheetViews>
    <sheetView zoomScaleNormal="100" workbookViewId="0"/>
  </sheetViews>
  <sheetFormatPr defaultColWidth="9" defaultRowHeight="12.5" x14ac:dyDescent="0.25"/>
  <cols>
    <col min="1" max="1" width="23.9140625" style="1" customWidth="1"/>
    <col min="2" max="2" width="23.33203125" style="1" customWidth="1"/>
    <col min="3" max="3" width="19.58203125" style="1" customWidth="1"/>
    <col min="4" max="4" width="20.08203125" style="1" customWidth="1"/>
    <col min="5" max="5" width="20.58203125" style="1" customWidth="1"/>
    <col min="6" max="6" width="25.08203125" style="1" customWidth="1"/>
    <col min="7" max="7" width="21.58203125" style="1" bestFit="1" customWidth="1"/>
    <col min="8" max="8" width="9" style="1"/>
    <col min="9" max="9" width="24.4140625" style="1" bestFit="1" customWidth="1"/>
    <col min="10" max="10" width="16.1640625" style="1" customWidth="1"/>
    <col min="11" max="11" width="19.58203125" style="1" bestFit="1" customWidth="1"/>
    <col min="12" max="12" width="20.08203125" style="1" bestFit="1" customWidth="1"/>
    <col min="13" max="13" width="20.58203125" style="1" bestFit="1" customWidth="1"/>
    <col min="14" max="14" width="19.6640625" style="1" bestFit="1" customWidth="1"/>
    <col min="15" max="15" width="21.58203125" style="1" bestFit="1" customWidth="1"/>
    <col min="16" max="16384" width="9" style="1"/>
  </cols>
  <sheetData>
    <row r="1" spans="1:15" ht="13" x14ac:dyDescent="0.3">
      <c r="A1" s="17" t="s">
        <v>123</v>
      </c>
    </row>
    <row r="2" spans="1:15" ht="13.25" x14ac:dyDescent="0.25">
      <c r="A2" s="17"/>
    </row>
    <row r="3" spans="1:15" ht="13" x14ac:dyDescent="0.3">
      <c r="C3" s="17" t="s">
        <v>132</v>
      </c>
      <c r="D3" s="17"/>
      <c r="E3" s="17"/>
      <c r="F3" s="17"/>
      <c r="G3" s="17"/>
      <c r="K3" s="17" t="s">
        <v>132</v>
      </c>
    </row>
    <row r="5" spans="1:15" x14ac:dyDescent="0.25">
      <c r="A5" s="1" t="s">
        <v>25</v>
      </c>
      <c r="I5" s="1" t="s">
        <v>22</v>
      </c>
    </row>
    <row r="7" spans="1:15" x14ac:dyDescent="0.25">
      <c r="A7" s="2" t="s">
        <v>18</v>
      </c>
      <c r="B7" s="3"/>
      <c r="C7" s="3" t="s">
        <v>12</v>
      </c>
      <c r="D7" s="3" t="s">
        <v>13</v>
      </c>
      <c r="E7" s="3" t="s">
        <v>14</v>
      </c>
      <c r="F7" s="3" t="s">
        <v>15</v>
      </c>
      <c r="G7" s="4" t="s">
        <v>16</v>
      </c>
      <c r="I7" s="2" t="s">
        <v>20</v>
      </c>
      <c r="J7" s="3"/>
      <c r="K7" s="3" t="s">
        <v>12</v>
      </c>
      <c r="L7" s="3" t="s">
        <v>13</v>
      </c>
      <c r="M7" s="3" t="s">
        <v>14</v>
      </c>
      <c r="N7" s="3" t="s">
        <v>15</v>
      </c>
      <c r="O7" s="4" t="s">
        <v>16</v>
      </c>
    </row>
    <row r="8" spans="1:15" ht="13.25" x14ac:dyDescent="0.25">
      <c r="A8" s="9" t="s">
        <v>8</v>
      </c>
      <c r="B8" s="10"/>
      <c r="C8" s="10" t="s">
        <v>6</v>
      </c>
      <c r="D8" s="10" t="s">
        <v>4</v>
      </c>
      <c r="E8" s="10" t="s">
        <v>5</v>
      </c>
      <c r="F8" s="10" t="s">
        <v>10</v>
      </c>
      <c r="G8" s="12" t="s">
        <v>7</v>
      </c>
      <c r="I8" s="9" t="s">
        <v>8</v>
      </c>
      <c r="J8" s="10"/>
      <c r="K8" s="10" t="s">
        <v>6</v>
      </c>
      <c r="L8" s="10" t="s">
        <v>4</v>
      </c>
      <c r="M8" s="10" t="s">
        <v>5</v>
      </c>
      <c r="N8" s="10" t="s">
        <v>10</v>
      </c>
      <c r="O8" s="12" t="s">
        <v>7</v>
      </c>
    </row>
    <row r="9" spans="1:15" ht="13" x14ac:dyDescent="0.3">
      <c r="A9" s="15" t="s">
        <v>28</v>
      </c>
      <c r="B9" s="3"/>
      <c r="C9" s="3"/>
      <c r="D9" s="3" t="s">
        <v>2</v>
      </c>
      <c r="E9" s="3" t="s">
        <v>2</v>
      </c>
      <c r="F9" s="3" t="s">
        <v>2</v>
      </c>
      <c r="G9" s="3" t="s">
        <v>2</v>
      </c>
      <c r="I9" s="15" t="s">
        <v>28</v>
      </c>
      <c r="J9" s="3"/>
      <c r="K9" s="3"/>
      <c r="L9" s="3" t="s">
        <v>2</v>
      </c>
      <c r="M9" s="3" t="s">
        <v>2</v>
      </c>
      <c r="N9" s="3" t="s">
        <v>2</v>
      </c>
      <c r="O9" s="4" t="s">
        <v>2</v>
      </c>
    </row>
    <row r="10" spans="1:15" ht="13.25" x14ac:dyDescent="0.25">
      <c r="A10" s="6" t="s">
        <v>0</v>
      </c>
      <c r="C10" s="7">
        <v>1352.7891077700001</v>
      </c>
      <c r="D10" s="7">
        <v>916.59595542500006</v>
      </c>
      <c r="E10" s="7">
        <v>623.94469052500006</v>
      </c>
      <c r="F10" s="7">
        <v>790.21480156699999</v>
      </c>
      <c r="G10" s="8">
        <v>807.13587056200004</v>
      </c>
      <c r="I10" s="6" t="s">
        <v>0</v>
      </c>
      <c r="K10" s="7">
        <v>10543.7408739</v>
      </c>
      <c r="L10" s="7">
        <v>7768.8327456999996</v>
      </c>
      <c r="M10" s="7">
        <v>5746.2193564999998</v>
      </c>
      <c r="N10" s="7">
        <v>6740.2070654099998</v>
      </c>
      <c r="O10" s="8">
        <v>6958.4277776999998</v>
      </c>
    </row>
    <row r="11" spans="1:15" ht="13.25" x14ac:dyDescent="0.25">
      <c r="A11" s="6" t="s">
        <v>1</v>
      </c>
      <c r="C11" s="7">
        <v>142.371016048</v>
      </c>
      <c r="D11" s="7">
        <v>895.13398047299995</v>
      </c>
      <c r="E11" s="7">
        <v>1254.14409604</v>
      </c>
      <c r="F11" s="7">
        <v>596.07860198100002</v>
      </c>
      <c r="G11" s="8">
        <v>654.886118743</v>
      </c>
      <c r="I11" s="6" t="s">
        <v>1</v>
      </c>
      <c r="K11" s="7">
        <v>1897.38003957</v>
      </c>
      <c r="L11" s="7">
        <v>14885.659703400001</v>
      </c>
      <c r="M11" s="7">
        <v>11660.4591043</v>
      </c>
      <c r="N11" s="7">
        <v>7849.3555264200004</v>
      </c>
      <c r="O11" s="8">
        <v>8185.0330274099997</v>
      </c>
    </row>
    <row r="12" spans="1:15" x14ac:dyDescent="0.25">
      <c r="A12" s="6" t="s">
        <v>50</v>
      </c>
      <c r="C12" s="7">
        <v>247.427438427</v>
      </c>
      <c r="D12" s="7">
        <v>1223.7731270199999</v>
      </c>
      <c r="E12" s="7">
        <v>6242.2341551400004</v>
      </c>
      <c r="F12" s="7">
        <v>2104.3535368299999</v>
      </c>
      <c r="G12" s="8">
        <v>2189.8714975299999</v>
      </c>
      <c r="I12" s="6" t="s">
        <v>50</v>
      </c>
      <c r="K12" s="7">
        <v>2153.63503967</v>
      </c>
      <c r="L12" s="7">
        <v>7532.4148578800005</v>
      </c>
      <c r="M12" s="7">
        <v>52191.302420300002</v>
      </c>
      <c r="N12" s="7">
        <v>17545.619806499999</v>
      </c>
      <c r="O12" s="8">
        <v>17928.033335200002</v>
      </c>
    </row>
    <row r="13" spans="1:15" ht="13.25" x14ac:dyDescent="0.25">
      <c r="A13" s="9"/>
      <c r="B13" s="10"/>
      <c r="C13" s="11"/>
      <c r="D13" s="10" t="s">
        <v>2</v>
      </c>
      <c r="E13" s="11"/>
      <c r="F13" s="11"/>
      <c r="G13" s="12"/>
      <c r="I13" s="9"/>
      <c r="J13" s="10"/>
      <c r="K13" s="11"/>
      <c r="L13" s="10" t="s">
        <v>2</v>
      </c>
      <c r="M13" s="11"/>
      <c r="N13" s="11"/>
      <c r="O13" s="12"/>
    </row>
    <row r="14" spans="1:15" ht="13.75" x14ac:dyDescent="0.3">
      <c r="A14" s="15" t="s">
        <v>32</v>
      </c>
      <c r="B14" s="3"/>
      <c r="C14" s="3"/>
      <c r="D14" s="3" t="s">
        <v>2</v>
      </c>
      <c r="E14" s="3" t="s">
        <v>2</v>
      </c>
      <c r="F14" s="3" t="s">
        <v>2</v>
      </c>
      <c r="G14" s="3" t="s">
        <v>2</v>
      </c>
      <c r="I14" s="15" t="s">
        <v>32</v>
      </c>
      <c r="J14" s="3"/>
      <c r="K14" s="3"/>
      <c r="L14" s="3" t="s">
        <v>2</v>
      </c>
      <c r="M14" s="3" t="s">
        <v>2</v>
      </c>
      <c r="N14" s="3" t="s">
        <v>2</v>
      </c>
      <c r="O14" s="3" t="s">
        <v>2</v>
      </c>
    </row>
    <row r="15" spans="1:15" ht="13.25" x14ac:dyDescent="0.25">
      <c r="A15" s="6" t="s">
        <v>0</v>
      </c>
      <c r="C15" s="7">
        <f>C10*0.604</f>
        <v>817.08462109308005</v>
      </c>
      <c r="D15" s="7">
        <f t="shared" ref="D15:G15" si="0">D10*0.604</f>
        <v>553.62395707669998</v>
      </c>
      <c r="E15" s="7">
        <f t="shared" si="0"/>
        <v>376.86259307710003</v>
      </c>
      <c r="F15" s="7">
        <f t="shared" si="0"/>
        <v>477.28974014646798</v>
      </c>
      <c r="G15" s="7">
        <f t="shared" si="0"/>
        <v>487.51006581944802</v>
      </c>
      <c r="I15" s="6" t="s">
        <v>0</v>
      </c>
      <c r="K15" s="7">
        <f>K10*0.604</f>
        <v>6368.4194878356002</v>
      </c>
      <c r="L15" s="7">
        <f t="shared" ref="L15:O15" si="1">L10*0.604</f>
        <v>4692.3749784027996</v>
      </c>
      <c r="M15" s="7">
        <f t="shared" si="1"/>
        <v>3470.7164913259999</v>
      </c>
      <c r="N15" s="7">
        <f t="shared" si="1"/>
        <v>4071.0850675076399</v>
      </c>
      <c r="O15" s="8">
        <f t="shared" si="1"/>
        <v>4202.8903777307996</v>
      </c>
    </row>
    <row r="16" spans="1:15" ht="13.25" x14ac:dyDescent="0.25">
      <c r="A16" s="6" t="s">
        <v>1</v>
      </c>
      <c r="C16" s="7">
        <f t="shared" ref="C16:G16" si="2">C11*0.604</f>
        <v>85.992093692992</v>
      </c>
      <c r="D16" s="7">
        <f t="shared" si="2"/>
        <v>540.66092420569191</v>
      </c>
      <c r="E16" s="7">
        <f t="shared" si="2"/>
        <v>757.50303400815994</v>
      </c>
      <c r="F16" s="7">
        <f t="shared" si="2"/>
        <v>360.03147559652399</v>
      </c>
      <c r="G16" s="7">
        <f t="shared" si="2"/>
        <v>395.55121572077201</v>
      </c>
      <c r="I16" s="6" t="s">
        <v>1</v>
      </c>
      <c r="K16" s="7">
        <f t="shared" ref="K16:O16" si="3">K11*0.604</f>
        <v>1146.0175439002799</v>
      </c>
      <c r="L16" s="7">
        <f t="shared" si="3"/>
        <v>8990.9384608536002</v>
      </c>
      <c r="M16" s="7">
        <f t="shared" si="3"/>
        <v>7042.9172989971994</v>
      </c>
      <c r="N16" s="7">
        <f t="shared" si="3"/>
        <v>4741.0107379576802</v>
      </c>
      <c r="O16" s="8">
        <f t="shared" si="3"/>
        <v>4943.7599485556393</v>
      </c>
    </row>
    <row r="17" spans="1:15" x14ac:dyDescent="0.25">
      <c r="A17" s="6" t="s">
        <v>50</v>
      </c>
      <c r="C17" s="7">
        <f t="shared" ref="C17:G17" si="4">C12*0.604</f>
        <v>149.44617280990801</v>
      </c>
      <c r="D17" s="7">
        <f t="shared" si="4"/>
        <v>739.15896872008</v>
      </c>
      <c r="E17" s="7">
        <f t="shared" si="4"/>
        <v>3770.30942970456</v>
      </c>
      <c r="F17" s="7">
        <f t="shared" si="4"/>
        <v>1271.0295362453198</v>
      </c>
      <c r="G17" s="7">
        <f t="shared" si="4"/>
        <v>1322.6823845081199</v>
      </c>
      <c r="I17" s="6" t="s">
        <v>50</v>
      </c>
      <c r="K17" s="7">
        <f t="shared" ref="K17:O17" si="5">K12*0.604</f>
        <v>1300.7955639606798</v>
      </c>
      <c r="L17" s="7">
        <f t="shared" si="5"/>
        <v>4549.57857415952</v>
      </c>
      <c r="M17" s="7">
        <f t="shared" si="5"/>
        <v>31523.546661861201</v>
      </c>
      <c r="N17" s="7">
        <f t="shared" si="5"/>
        <v>10597.554363125999</v>
      </c>
      <c r="O17" s="8">
        <f t="shared" si="5"/>
        <v>10828.5321344608</v>
      </c>
    </row>
    <row r="18" spans="1:15" ht="13.25" x14ac:dyDescent="0.25">
      <c r="A18" s="9"/>
      <c r="B18" s="10"/>
      <c r="C18" s="11"/>
      <c r="D18" s="10" t="s">
        <v>2</v>
      </c>
      <c r="E18" s="11"/>
      <c r="F18" s="11"/>
      <c r="G18" s="12"/>
      <c r="I18" s="9"/>
      <c r="J18" s="10"/>
      <c r="K18" s="11"/>
      <c r="L18" s="10" t="s">
        <v>2</v>
      </c>
      <c r="M18" s="11"/>
      <c r="N18" s="11"/>
      <c r="O18" s="12"/>
    </row>
    <row r="19" spans="1:15" x14ac:dyDescent="0.25">
      <c r="A19" s="2" t="s">
        <v>9</v>
      </c>
      <c r="B19" s="3"/>
      <c r="C19" s="3">
        <f>110*110</f>
        <v>12100</v>
      </c>
      <c r="D19" s="3"/>
      <c r="E19" s="3"/>
      <c r="F19" s="3"/>
      <c r="G19" s="4"/>
      <c r="I19" s="2" t="s">
        <v>9</v>
      </c>
      <c r="J19" s="3"/>
      <c r="K19" s="3">
        <f>110*110</f>
        <v>12100</v>
      </c>
      <c r="L19" s="3"/>
      <c r="M19" s="3"/>
      <c r="N19" s="3"/>
      <c r="O19" s="4"/>
    </row>
    <row r="20" spans="1:15" ht="13.75" x14ac:dyDescent="0.3">
      <c r="A20" s="13" t="s">
        <v>29</v>
      </c>
      <c r="G20" s="5"/>
      <c r="I20" s="13" t="s">
        <v>29</v>
      </c>
      <c r="O20" s="5"/>
    </row>
    <row r="21" spans="1:15" ht="13.25" x14ac:dyDescent="0.25">
      <c r="A21" s="6" t="s">
        <v>0</v>
      </c>
      <c r="C21" s="7">
        <f>C15*$C$19</f>
        <v>9886723.9152262677</v>
      </c>
      <c r="D21" s="7">
        <f t="shared" ref="D21:G21" si="6">D15*$C$19</f>
        <v>6698849.8806280699</v>
      </c>
      <c r="E21" s="7">
        <f t="shared" si="6"/>
        <v>4560037.37623291</v>
      </c>
      <c r="F21" s="7">
        <f t="shared" si="6"/>
        <v>5775205.8557722624</v>
      </c>
      <c r="G21" s="7">
        <f t="shared" si="6"/>
        <v>5898871.7964153206</v>
      </c>
      <c r="I21" s="6" t="s">
        <v>0</v>
      </c>
      <c r="K21" s="7">
        <f>K15*$C$19</f>
        <v>77057875.802810758</v>
      </c>
      <c r="L21" s="7">
        <f t="shared" ref="L21:O21" si="7">L15*$C$19</f>
        <v>56777737.238673873</v>
      </c>
      <c r="M21" s="7">
        <f t="shared" si="7"/>
        <v>41995669.545044601</v>
      </c>
      <c r="N21" s="7">
        <f t="shared" si="7"/>
        <v>49260129.316842444</v>
      </c>
      <c r="O21" s="8">
        <f t="shared" si="7"/>
        <v>50854973.570542678</v>
      </c>
    </row>
    <row r="22" spans="1:15" ht="13.25" x14ac:dyDescent="0.25">
      <c r="A22" s="6" t="s">
        <v>1</v>
      </c>
      <c r="C22" s="7">
        <f t="shared" ref="C22:G22" si="8">C16*$C$19</f>
        <v>1040504.3336852032</v>
      </c>
      <c r="D22" s="7">
        <f t="shared" si="8"/>
        <v>6541997.182888872</v>
      </c>
      <c r="E22" s="7">
        <f t="shared" si="8"/>
        <v>9165786.7114987355</v>
      </c>
      <c r="F22" s="7">
        <f t="shared" si="8"/>
        <v>4356380.8547179401</v>
      </c>
      <c r="G22" s="7">
        <f t="shared" si="8"/>
        <v>4786169.7102213409</v>
      </c>
      <c r="I22" s="6" t="s">
        <v>1</v>
      </c>
      <c r="K22" s="7">
        <f t="shared" ref="K22:O22" si="9">K16*$C$19</f>
        <v>13866812.281193387</v>
      </c>
      <c r="L22" s="7">
        <f t="shared" si="9"/>
        <v>108790355.37632856</v>
      </c>
      <c r="M22" s="7">
        <f t="shared" si="9"/>
        <v>85219299.317866117</v>
      </c>
      <c r="N22" s="7">
        <f t="shared" si="9"/>
        <v>57366229.929287933</v>
      </c>
      <c r="O22" s="8">
        <f t="shared" si="9"/>
        <v>59819495.377523236</v>
      </c>
    </row>
    <row r="23" spans="1:15" x14ac:dyDescent="0.25">
      <c r="A23" s="6" t="s">
        <v>50</v>
      </c>
      <c r="C23" s="7">
        <f t="shared" ref="C23:G23" si="10">C17*$C$19</f>
        <v>1808298.690999887</v>
      </c>
      <c r="D23" s="7">
        <f t="shared" si="10"/>
        <v>8943823.5215129685</v>
      </c>
      <c r="E23" s="7">
        <f t="shared" si="10"/>
        <v>45620744.099425174</v>
      </c>
      <c r="F23" s="7">
        <f t="shared" si="10"/>
        <v>15379457.38856837</v>
      </c>
      <c r="G23" s="7">
        <f t="shared" si="10"/>
        <v>16004456.852548251</v>
      </c>
      <c r="I23" s="6" t="s">
        <v>50</v>
      </c>
      <c r="K23" s="7">
        <f t="shared" ref="K23:O23" si="11">K17*$C$19</f>
        <v>15739626.323924227</v>
      </c>
      <c r="L23" s="7">
        <f t="shared" si="11"/>
        <v>55049900.747330189</v>
      </c>
      <c r="M23" s="7">
        <f t="shared" si="11"/>
        <v>381434914.60852051</v>
      </c>
      <c r="N23" s="7">
        <f t="shared" si="11"/>
        <v>128230407.79382458</v>
      </c>
      <c r="O23" s="8">
        <f t="shared" si="11"/>
        <v>131025238.82697569</v>
      </c>
    </row>
    <row r="24" spans="1:15" ht="13.25" x14ac:dyDescent="0.25">
      <c r="A24" s="9"/>
      <c r="B24" s="10"/>
      <c r="C24" s="10"/>
      <c r="D24" s="10"/>
      <c r="E24" s="10"/>
      <c r="F24" s="10"/>
      <c r="G24" s="12"/>
      <c r="I24" s="9"/>
      <c r="J24" s="10"/>
      <c r="K24" s="10"/>
      <c r="L24" s="10"/>
      <c r="M24" s="10"/>
      <c r="N24" s="10"/>
      <c r="O24" s="12"/>
    </row>
    <row r="25" spans="1:15" ht="13.25" x14ac:dyDescent="0.25">
      <c r="A25" s="2" t="s">
        <v>11</v>
      </c>
      <c r="B25" s="3"/>
      <c r="C25" s="3"/>
      <c r="D25" s="3"/>
      <c r="E25" s="3"/>
      <c r="F25" s="3"/>
      <c r="G25" s="4"/>
      <c r="I25" s="2" t="s">
        <v>11</v>
      </c>
      <c r="J25" s="3"/>
      <c r="K25" s="3"/>
      <c r="L25" s="3"/>
      <c r="M25" s="3"/>
      <c r="N25" s="3"/>
      <c r="O25" s="4"/>
    </row>
    <row r="26" spans="1:15" ht="13" x14ac:dyDescent="0.3">
      <c r="A26" s="13" t="s">
        <v>30</v>
      </c>
      <c r="B26" s="47" t="s">
        <v>130</v>
      </c>
      <c r="C26" s="1">
        <v>4018</v>
      </c>
      <c r="D26" s="1">
        <v>8291</v>
      </c>
      <c r="E26" s="1">
        <v>12119</v>
      </c>
      <c r="F26" s="1">
        <v>7494</v>
      </c>
      <c r="G26" s="5">
        <v>7330</v>
      </c>
      <c r="I26" s="14" t="s">
        <v>17</v>
      </c>
      <c r="K26" s="1">
        <v>4018</v>
      </c>
      <c r="L26" s="1">
        <v>8291</v>
      </c>
      <c r="M26" s="1">
        <v>12119</v>
      </c>
      <c r="N26" s="1">
        <v>7494</v>
      </c>
      <c r="O26" s="5">
        <v>7330</v>
      </c>
    </row>
    <row r="27" spans="1:15" ht="13.75" x14ac:dyDescent="0.3">
      <c r="A27" s="6"/>
      <c r="G27" s="5"/>
      <c r="I27" s="13" t="s">
        <v>30</v>
      </c>
      <c r="O27" s="5"/>
    </row>
    <row r="28" spans="1:15" ht="13.25" x14ac:dyDescent="0.25">
      <c r="A28" s="6" t="s">
        <v>0</v>
      </c>
      <c r="C28" s="7">
        <f t="shared" ref="C28:G30" si="12">C21/C$26</f>
        <v>2460.6082417188322</v>
      </c>
      <c r="D28" s="7">
        <f t="shared" si="12"/>
        <v>807.96645526813052</v>
      </c>
      <c r="E28" s="7">
        <f t="shared" si="12"/>
        <v>376.27175313416205</v>
      </c>
      <c r="F28" s="7">
        <f t="shared" si="12"/>
        <v>770.64396260638682</v>
      </c>
      <c r="G28" s="8">
        <f t="shared" si="12"/>
        <v>804.75740742364542</v>
      </c>
      <c r="I28" s="6" t="s">
        <v>0</v>
      </c>
      <c r="K28" s="7">
        <f>K21/K$26</f>
        <v>19178.167198310293</v>
      </c>
      <c r="L28" s="7">
        <f t="shared" ref="L28:O28" si="13">L21/L$26</f>
        <v>6848.1169025055933</v>
      </c>
      <c r="M28" s="7">
        <f t="shared" si="13"/>
        <v>3465.2751501810876</v>
      </c>
      <c r="N28" s="7">
        <f t="shared" si="13"/>
        <v>6573.2758629360078</v>
      </c>
      <c r="O28" s="8">
        <f t="shared" si="13"/>
        <v>6937.9227244942258</v>
      </c>
    </row>
    <row r="29" spans="1:15" ht="13.25" x14ac:dyDescent="0.25">
      <c r="A29" s="6" t="s">
        <v>1</v>
      </c>
      <c r="C29" s="7">
        <f t="shared" si="12"/>
        <v>258.960760001295</v>
      </c>
      <c r="D29" s="7">
        <f t="shared" si="12"/>
        <v>789.0480259183297</v>
      </c>
      <c r="E29" s="7">
        <f t="shared" si="12"/>
        <v>756.31543126485155</v>
      </c>
      <c r="F29" s="7">
        <f t="shared" si="12"/>
        <v>581.31583329569526</v>
      </c>
      <c r="G29" s="8">
        <f t="shared" si="12"/>
        <v>652.95630425939169</v>
      </c>
      <c r="I29" s="6" t="s">
        <v>1</v>
      </c>
      <c r="K29" s="7">
        <f t="shared" ref="K29:O29" si="14">K22/K$26</f>
        <v>3451.1727927310571</v>
      </c>
      <c r="L29" s="7">
        <f t="shared" si="14"/>
        <v>13121.499864470939</v>
      </c>
      <c r="M29" s="7">
        <f t="shared" si="14"/>
        <v>7031.8755110047132</v>
      </c>
      <c r="N29" s="7">
        <f t="shared" si="14"/>
        <v>7654.9546209351392</v>
      </c>
      <c r="O29" s="8">
        <f t="shared" si="14"/>
        <v>8160.9134212173585</v>
      </c>
    </row>
    <row r="30" spans="1:15" x14ac:dyDescent="0.25">
      <c r="A30" s="6" t="s">
        <v>50</v>
      </c>
      <c r="C30" s="7">
        <f t="shared" si="12"/>
        <v>450.0494502239639</v>
      </c>
      <c r="D30" s="7">
        <f t="shared" si="12"/>
        <v>1078.7388157656458</v>
      </c>
      <c r="E30" s="7">
        <f t="shared" si="12"/>
        <v>3764.3983909089179</v>
      </c>
      <c r="F30" s="7">
        <f t="shared" si="12"/>
        <v>2052.2361073616721</v>
      </c>
      <c r="G30" s="8">
        <f t="shared" si="12"/>
        <v>2183.4183973462827</v>
      </c>
      <c r="I30" s="6" t="s">
        <v>50</v>
      </c>
      <c r="K30" s="7">
        <f t="shared" ref="K30:O30" si="15">K23/K$26</f>
        <v>3917.2788262628737</v>
      </c>
      <c r="L30" s="7">
        <f t="shared" si="15"/>
        <v>6639.7178563900843</v>
      </c>
      <c r="M30" s="7">
        <f t="shared" si="15"/>
        <v>31474.124482921074</v>
      </c>
      <c r="N30" s="7">
        <f t="shared" si="15"/>
        <v>17111.076567096956</v>
      </c>
      <c r="O30" s="8">
        <f t="shared" si="15"/>
        <v>17875.203114184951</v>
      </c>
    </row>
    <row r="31" spans="1:15" ht="13.25" x14ac:dyDescent="0.25">
      <c r="A31" s="9"/>
      <c r="B31" s="10"/>
      <c r="C31" s="10"/>
      <c r="D31" s="10"/>
      <c r="E31" s="10"/>
      <c r="F31" s="10"/>
      <c r="G31" s="12"/>
      <c r="I31" s="9"/>
      <c r="J31" s="10"/>
      <c r="K31" s="10"/>
      <c r="L31" s="10"/>
      <c r="M31" s="10"/>
      <c r="N31" s="10"/>
      <c r="O31" s="12"/>
    </row>
    <row r="34" spans="1:15" x14ac:dyDescent="0.25">
      <c r="A34" s="2" t="s">
        <v>19</v>
      </c>
      <c r="B34" s="3"/>
      <c r="C34" s="3" t="s">
        <v>12</v>
      </c>
      <c r="D34" s="3" t="s">
        <v>13</v>
      </c>
      <c r="E34" s="3" t="s">
        <v>14</v>
      </c>
      <c r="F34" s="3" t="s">
        <v>15</v>
      </c>
      <c r="G34" s="4" t="s">
        <v>16</v>
      </c>
      <c r="I34" s="2" t="s">
        <v>21</v>
      </c>
      <c r="J34" s="3"/>
      <c r="K34" s="3" t="s">
        <v>12</v>
      </c>
      <c r="L34" s="3" t="s">
        <v>13</v>
      </c>
      <c r="M34" s="3" t="s">
        <v>14</v>
      </c>
      <c r="N34" s="3" t="s">
        <v>15</v>
      </c>
      <c r="O34" s="4" t="s">
        <v>16</v>
      </c>
    </row>
    <row r="35" spans="1:15" ht="13.25" x14ac:dyDescent="0.25">
      <c r="A35" s="9" t="s">
        <v>8</v>
      </c>
      <c r="B35" s="10"/>
      <c r="C35" s="10" t="s">
        <v>6</v>
      </c>
      <c r="D35" s="10" t="s">
        <v>4</v>
      </c>
      <c r="E35" s="10" t="s">
        <v>5</v>
      </c>
      <c r="F35" s="10" t="s">
        <v>10</v>
      </c>
      <c r="G35" s="12" t="s">
        <v>7</v>
      </c>
      <c r="I35" s="9" t="s">
        <v>8</v>
      </c>
      <c r="J35" s="10"/>
      <c r="K35" s="10" t="s">
        <v>6</v>
      </c>
      <c r="L35" s="10" t="s">
        <v>4</v>
      </c>
      <c r="M35" s="10" t="s">
        <v>5</v>
      </c>
      <c r="N35" s="10" t="s">
        <v>10</v>
      </c>
      <c r="O35" s="12" t="s">
        <v>7</v>
      </c>
    </row>
    <row r="36" spans="1:15" ht="13" x14ac:dyDescent="0.3">
      <c r="A36" s="15" t="s">
        <v>28</v>
      </c>
      <c r="B36" s="3"/>
      <c r="C36" s="3"/>
      <c r="D36" s="3" t="s">
        <v>2</v>
      </c>
      <c r="E36" s="3" t="s">
        <v>2</v>
      </c>
      <c r="F36" s="3" t="s">
        <v>2</v>
      </c>
      <c r="G36" s="4" t="s">
        <v>2</v>
      </c>
      <c r="I36" s="15" t="s">
        <v>28</v>
      </c>
      <c r="J36" s="3"/>
      <c r="K36" s="3"/>
      <c r="L36" s="3" t="s">
        <v>2</v>
      </c>
      <c r="M36" s="3" t="s">
        <v>2</v>
      </c>
      <c r="N36" s="3" t="s">
        <v>2</v>
      </c>
      <c r="O36" s="4" t="s">
        <v>2</v>
      </c>
    </row>
    <row r="37" spans="1:15" ht="13.25" x14ac:dyDescent="0.25">
      <c r="A37" s="6" t="s">
        <v>0</v>
      </c>
      <c r="C37" s="7">
        <v>0</v>
      </c>
      <c r="D37" s="7">
        <v>0</v>
      </c>
      <c r="E37" s="7">
        <v>0</v>
      </c>
      <c r="F37" s="7">
        <v>0</v>
      </c>
      <c r="G37" s="8">
        <v>0</v>
      </c>
      <c r="I37" s="6" t="s">
        <v>0</v>
      </c>
      <c r="K37" s="7">
        <v>19395.0964738</v>
      </c>
      <c r="L37" s="7">
        <v>16644.472247199999</v>
      </c>
      <c r="M37" s="7">
        <v>11551.2448011</v>
      </c>
      <c r="N37" s="7">
        <v>13234.437462600001</v>
      </c>
      <c r="O37" s="8">
        <v>13785.258597100001</v>
      </c>
    </row>
    <row r="38" spans="1:15" ht="13.25" x14ac:dyDescent="0.25">
      <c r="A38" s="6" t="s">
        <v>1</v>
      </c>
      <c r="C38" s="7">
        <v>0.91348873784100004</v>
      </c>
      <c r="D38" s="7">
        <v>5.3298051198699996</v>
      </c>
      <c r="E38" s="7">
        <v>2.11757749052</v>
      </c>
      <c r="F38" s="7">
        <v>2.3247359801599998</v>
      </c>
      <c r="G38" s="8">
        <v>2.39861923023</v>
      </c>
      <c r="I38" s="6" t="s">
        <v>1</v>
      </c>
      <c r="K38" s="7">
        <v>4320.4209818099998</v>
      </c>
      <c r="L38" s="7">
        <v>20502.552580700001</v>
      </c>
      <c r="M38" s="7">
        <v>14224.414917300001</v>
      </c>
      <c r="N38" s="7">
        <v>10978.5009517</v>
      </c>
      <c r="O38" s="8">
        <v>11338.776692699999</v>
      </c>
    </row>
    <row r="39" spans="1:15" x14ac:dyDescent="0.25">
      <c r="A39" s="6" t="s">
        <v>50</v>
      </c>
      <c r="C39" s="7">
        <v>57.139670329399998</v>
      </c>
      <c r="D39" s="7">
        <v>181.32440075900001</v>
      </c>
      <c r="E39" s="7">
        <v>1496.4697415099999</v>
      </c>
      <c r="F39" s="7">
        <v>468.51474202100002</v>
      </c>
      <c r="G39" s="8">
        <v>473.57249860799999</v>
      </c>
      <c r="I39" s="6" t="s">
        <v>50</v>
      </c>
      <c r="K39" s="7">
        <v>849.54372048699997</v>
      </c>
      <c r="L39" s="7">
        <v>3564.0072766799999</v>
      </c>
      <c r="M39" s="7">
        <v>14000.1383642</v>
      </c>
      <c r="N39" s="7">
        <v>5266.5280712000003</v>
      </c>
      <c r="O39" s="8">
        <v>5365.73320066</v>
      </c>
    </row>
    <row r="40" spans="1:15" ht="13.25" x14ac:dyDescent="0.25">
      <c r="A40" s="9"/>
      <c r="B40" s="10"/>
      <c r="C40" s="11"/>
      <c r="D40" s="10" t="s">
        <v>2</v>
      </c>
      <c r="E40" s="11"/>
      <c r="F40" s="11"/>
      <c r="G40" s="12"/>
      <c r="I40" s="9"/>
      <c r="J40" s="10"/>
      <c r="K40" s="11"/>
      <c r="L40" s="10" t="s">
        <v>2</v>
      </c>
      <c r="M40" s="11"/>
      <c r="N40" s="11"/>
      <c r="O40" s="12"/>
    </row>
    <row r="41" spans="1:15" ht="13.75" x14ac:dyDescent="0.3">
      <c r="A41" s="15" t="s">
        <v>32</v>
      </c>
      <c r="B41" s="3"/>
      <c r="C41" s="3"/>
      <c r="D41" s="3" t="s">
        <v>2</v>
      </c>
      <c r="E41" s="3" t="s">
        <v>2</v>
      </c>
      <c r="F41" s="3" t="s">
        <v>2</v>
      </c>
      <c r="G41" s="4" t="s">
        <v>2</v>
      </c>
      <c r="I41" s="15" t="s">
        <v>32</v>
      </c>
      <c r="J41" s="3"/>
      <c r="K41" s="3"/>
      <c r="L41" s="3" t="s">
        <v>2</v>
      </c>
      <c r="M41" s="3" t="s">
        <v>2</v>
      </c>
      <c r="N41" s="3" t="s">
        <v>2</v>
      </c>
      <c r="O41" s="4" t="s">
        <v>2</v>
      </c>
    </row>
    <row r="42" spans="1:15" ht="13.25" x14ac:dyDescent="0.25">
      <c r="A42" s="6" t="s">
        <v>0</v>
      </c>
      <c r="C42" s="7">
        <f>C37*29/48</f>
        <v>0</v>
      </c>
      <c r="D42" s="7">
        <f t="shared" ref="D42:G42" si="16">D37*29/48</f>
        <v>0</v>
      </c>
      <c r="E42" s="7">
        <f t="shared" si="16"/>
        <v>0</v>
      </c>
      <c r="F42" s="7">
        <f t="shared" si="16"/>
        <v>0</v>
      </c>
      <c r="G42" s="7">
        <f t="shared" si="16"/>
        <v>0</v>
      </c>
      <c r="I42" s="6" t="s">
        <v>0</v>
      </c>
      <c r="K42" s="7">
        <f>K37*0.604</f>
        <v>11714.638270175199</v>
      </c>
      <c r="L42" s="7">
        <f t="shared" ref="L42:O42" si="17">L37*0.604</f>
        <v>10053.2612373088</v>
      </c>
      <c r="M42" s="7">
        <f t="shared" si="17"/>
        <v>6976.9518598643999</v>
      </c>
      <c r="N42" s="7">
        <f t="shared" si="17"/>
        <v>7993.6002274104003</v>
      </c>
      <c r="O42" s="8">
        <f t="shared" si="17"/>
        <v>8326.2961926484004</v>
      </c>
    </row>
    <row r="43" spans="1:15" ht="13.25" x14ac:dyDescent="0.25">
      <c r="A43" s="6" t="s">
        <v>1</v>
      </c>
      <c r="C43" s="7">
        <f t="shared" ref="C43:G44" si="18">C38*29/48</f>
        <v>0.55189944577893757</v>
      </c>
      <c r="D43" s="7">
        <f t="shared" si="18"/>
        <v>3.2200905932547914</v>
      </c>
      <c r="E43" s="7">
        <f t="shared" si="18"/>
        <v>1.2793697338558332</v>
      </c>
      <c r="F43" s="7">
        <f t="shared" si="18"/>
        <v>1.4045279880133332</v>
      </c>
      <c r="G43" s="7">
        <f t="shared" si="18"/>
        <v>1.449165784930625</v>
      </c>
      <c r="I43" s="6" t="s">
        <v>1</v>
      </c>
      <c r="K43" s="7">
        <f t="shared" ref="K43:O43" si="19">K38*0.604</f>
        <v>2609.5342730132397</v>
      </c>
      <c r="L43" s="7">
        <f t="shared" si="19"/>
        <v>12383.5417587428</v>
      </c>
      <c r="M43" s="7">
        <f t="shared" si="19"/>
        <v>8591.5466100491994</v>
      </c>
      <c r="N43" s="7">
        <f t="shared" si="19"/>
        <v>6631.0145748267996</v>
      </c>
      <c r="O43" s="8">
        <f t="shared" si="19"/>
        <v>6848.6211223907994</v>
      </c>
    </row>
    <row r="44" spans="1:15" x14ac:dyDescent="0.25">
      <c r="A44" s="6" t="s">
        <v>50</v>
      </c>
      <c r="C44" s="7">
        <f t="shared" si="18"/>
        <v>34.521884157345831</v>
      </c>
      <c r="D44" s="7">
        <f t="shared" si="18"/>
        <v>109.55015879189584</v>
      </c>
      <c r="E44" s="7">
        <f t="shared" si="18"/>
        <v>904.11713549562501</v>
      </c>
      <c r="F44" s="7">
        <f t="shared" si="18"/>
        <v>283.06098997102083</v>
      </c>
      <c r="G44" s="7">
        <f t="shared" si="18"/>
        <v>286.11671790899999</v>
      </c>
      <c r="I44" s="6" t="s">
        <v>50</v>
      </c>
      <c r="K44" s="7">
        <f t="shared" ref="K44:O44" si="20">K39*0.604</f>
        <v>513.12440717414802</v>
      </c>
      <c r="L44" s="7">
        <f t="shared" si="20"/>
        <v>2152.6603951147199</v>
      </c>
      <c r="M44" s="7">
        <f t="shared" si="20"/>
        <v>8456.0835719768002</v>
      </c>
      <c r="N44" s="7">
        <f t="shared" si="20"/>
        <v>3180.9829550048003</v>
      </c>
      <c r="O44" s="8">
        <f t="shared" si="20"/>
        <v>3240.9028531986401</v>
      </c>
    </row>
    <row r="45" spans="1:15" x14ac:dyDescent="0.25">
      <c r="A45" s="9"/>
      <c r="B45" s="10"/>
      <c r="C45" s="11"/>
      <c r="D45" s="10" t="s">
        <v>2</v>
      </c>
      <c r="E45" s="11"/>
      <c r="F45" s="11"/>
      <c r="G45" s="12"/>
      <c r="I45" s="9"/>
      <c r="J45" s="10"/>
      <c r="K45" s="11"/>
      <c r="L45" s="10" t="s">
        <v>2</v>
      </c>
      <c r="M45" s="11"/>
      <c r="N45" s="11"/>
      <c r="O45" s="12"/>
    </row>
    <row r="46" spans="1:15" x14ac:dyDescent="0.25">
      <c r="A46" s="2" t="s">
        <v>9</v>
      </c>
      <c r="B46" s="46" t="s">
        <v>129</v>
      </c>
      <c r="C46" s="3">
        <f>110*110</f>
        <v>12100</v>
      </c>
      <c r="D46" s="3"/>
      <c r="E46" s="3"/>
      <c r="F46" s="3"/>
      <c r="G46" s="4"/>
      <c r="I46" s="2" t="s">
        <v>9</v>
      </c>
      <c r="J46" s="46" t="s">
        <v>129</v>
      </c>
      <c r="K46" s="3">
        <f>110*110</f>
        <v>12100</v>
      </c>
      <c r="L46" s="3"/>
      <c r="M46" s="3"/>
      <c r="N46" s="3"/>
      <c r="O46" s="4"/>
    </row>
    <row r="47" spans="1:15" ht="13" x14ac:dyDescent="0.3">
      <c r="A47" s="13" t="s">
        <v>29</v>
      </c>
      <c r="G47" s="5"/>
      <c r="I47" s="13" t="s">
        <v>29</v>
      </c>
      <c r="O47" s="5"/>
    </row>
    <row r="48" spans="1:15" x14ac:dyDescent="0.25">
      <c r="A48" s="6" t="s">
        <v>0</v>
      </c>
      <c r="C48" s="7">
        <f>C42*$C$19</f>
        <v>0</v>
      </c>
      <c r="D48" s="7">
        <f t="shared" ref="D48:G48" si="21">D42*$C$19</f>
        <v>0</v>
      </c>
      <c r="E48" s="7">
        <f t="shared" si="21"/>
        <v>0</v>
      </c>
      <c r="F48" s="7">
        <f t="shared" si="21"/>
        <v>0</v>
      </c>
      <c r="G48" s="8">
        <f t="shared" si="21"/>
        <v>0</v>
      </c>
      <c r="I48" s="6" t="s">
        <v>0</v>
      </c>
      <c r="K48" s="7">
        <f>K42*$C$19</f>
        <v>141747123.0691199</v>
      </c>
      <c r="L48" s="7">
        <f t="shared" ref="L48:O48" si="22">L42*$C$19</f>
        <v>121644460.97143647</v>
      </c>
      <c r="M48" s="7">
        <f t="shared" si="22"/>
        <v>84421117.504359245</v>
      </c>
      <c r="N48" s="7">
        <f t="shared" si="22"/>
        <v>96722562.751665846</v>
      </c>
      <c r="O48" s="8">
        <f t="shared" si="22"/>
        <v>100748183.93104565</v>
      </c>
    </row>
    <row r="49" spans="1:15" x14ac:dyDescent="0.25">
      <c r="A49" s="6" t="s">
        <v>1</v>
      </c>
      <c r="C49" s="7">
        <f t="shared" ref="C49:G49" si="23">C43*$C$19</f>
        <v>6677.9832939251446</v>
      </c>
      <c r="D49" s="7">
        <f t="shared" si="23"/>
        <v>38963.096178382977</v>
      </c>
      <c r="E49" s="7">
        <f t="shared" si="23"/>
        <v>15480.373779655582</v>
      </c>
      <c r="F49" s="7">
        <f t="shared" si="23"/>
        <v>16994.788654961332</v>
      </c>
      <c r="G49" s="8">
        <f t="shared" si="23"/>
        <v>17534.905997660564</v>
      </c>
      <c r="I49" s="6" t="s">
        <v>1</v>
      </c>
      <c r="K49" s="7">
        <f>K38*$C$19</f>
        <v>52277093.879900999</v>
      </c>
      <c r="L49" s="7">
        <f t="shared" ref="L49:O49" si="24">L38*$C$19</f>
        <v>248080886.22647002</v>
      </c>
      <c r="M49" s="7">
        <f t="shared" si="24"/>
        <v>172115420.49933001</v>
      </c>
      <c r="N49" s="7">
        <f t="shared" si="24"/>
        <v>132839861.51557</v>
      </c>
      <c r="O49" s="8">
        <f t="shared" si="24"/>
        <v>137199197.98166999</v>
      </c>
    </row>
    <row r="50" spans="1:15" x14ac:dyDescent="0.25">
      <c r="A50" s="6" t="s">
        <v>50</v>
      </c>
      <c r="C50" s="7">
        <f t="shared" ref="C50:G50" si="25">C44*$C$19</f>
        <v>417714.79830388457</v>
      </c>
      <c r="D50" s="7">
        <f t="shared" si="25"/>
        <v>1325556.9213819397</v>
      </c>
      <c r="E50" s="7">
        <f t="shared" si="25"/>
        <v>10939817.339497063</v>
      </c>
      <c r="F50" s="7">
        <f t="shared" si="25"/>
        <v>3425037.9786493522</v>
      </c>
      <c r="G50" s="8">
        <f t="shared" si="25"/>
        <v>3462012.2866988997</v>
      </c>
      <c r="I50" s="6" t="s">
        <v>50</v>
      </c>
      <c r="K50" s="7">
        <f>K39*$C$19</f>
        <v>10279479.0178927</v>
      </c>
      <c r="L50" s="7">
        <f t="shared" ref="L50:O50" si="26">L39*$C$19</f>
        <v>43124488.047827996</v>
      </c>
      <c r="M50" s="7">
        <f t="shared" si="26"/>
        <v>169401674.20682001</v>
      </c>
      <c r="N50" s="7">
        <f t="shared" si="26"/>
        <v>63724989.661520004</v>
      </c>
      <c r="O50" s="8">
        <f t="shared" si="26"/>
        <v>64925371.727986</v>
      </c>
    </row>
    <row r="51" spans="1:15" x14ac:dyDescent="0.25">
      <c r="A51" s="9"/>
      <c r="B51" s="10"/>
      <c r="C51" s="10"/>
      <c r="D51" s="10"/>
      <c r="E51" s="10"/>
      <c r="F51" s="10"/>
      <c r="G51" s="12"/>
      <c r="I51" s="9"/>
      <c r="J51" s="10"/>
      <c r="K51" s="10"/>
      <c r="L51" s="10"/>
      <c r="M51" s="10"/>
      <c r="N51" s="10"/>
      <c r="O51" s="12"/>
    </row>
    <row r="52" spans="1:15" x14ac:dyDescent="0.25">
      <c r="A52" s="2" t="s">
        <v>11</v>
      </c>
      <c r="B52" s="3"/>
      <c r="C52" s="3"/>
      <c r="D52" s="3"/>
      <c r="E52" s="3"/>
      <c r="F52" s="3"/>
      <c r="G52" s="4"/>
      <c r="I52" s="2" t="s">
        <v>11</v>
      </c>
      <c r="J52" s="3"/>
      <c r="K52" s="3"/>
      <c r="L52" s="3"/>
      <c r="M52" s="3"/>
      <c r="N52" s="3"/>
      <c r="O52" s="4"/>
    </row>
    <row r="53" spans="1:15" ht="13" x14ac:dyDescent="0.3">
      <c r="A53" s="13" t="s">
        <v>124</v>
      </c>
      <c r="B53" s="47" t="s">
        <v>130</v>
      </c>
      <c r="C53" s="1">
        <v>4018</v>
      </c>
      <c r="D53" s="1">
        <v>8291</v>
      </c>
      <c r="E53" s="1">
        <v>12119</v>
      </c>
      <c r="F53" s="1">
        <v>7494</v>
      </c>
      <c r="G53" s="5">
        <v>7330</v>
      </c>
      <c r="I53" s="13" t="s">
        <v>124</v>
      </c>
      <c r="J53" s="47" t="s">
        <v>131</v>
      </c>
      <c r="K53" s="1">
        <v>4018</v>
      </c>
      <c r="L53" s="1">
        <v>8291</v>
      </c>
      <c r="M53" s="1">
        <v>12119</v>
      </c>
      <c r="N53" s="1">
        <v>7494</v>
      </c>
      <c r="O53" s="5">
        <v>7330</v>
      </c>
    </row>
    <row r="54" spans="1:15" x14ac:dyDescent="0.25">
      <c r="A54" s="6"/>
      <c r="G54" s="5"/>
      <c r="I54" s="6"/>
      <c r="O54" s="5"/>
    </row>
    <row r="55" spans="1:15" x14ac:dyDescent="0.25">
      <c r="A55" s="6" t="s">
        <v>0</v>
      </c>
      <c r="C55" s="7">
        <f t="shared" ref="C55:G57" si="27">C48/C$26</f>
        <v>0</v>
      </c>
      <c r="D55" s="7">
        <f t="shared" si="27"/>
        <v>0</v>
      </c>
      <c r="E55" s="7">
        <f t="shared" si="27"/>
        <v>0</v>
      </c>
      <c r="F55" s="7">
        <f t="shared" si="27"/>
        <v>0</v>
      </c>
      <c r="G55" s="8">
        <f t="shared" si="27"/>
        <v>0</v>
      </c>
      <c r="I55" s="6" t="s">
        <v>0</v>
      </c>
      <c r="K55" s="7">
        <f>K48/K$26</f>
        <v>35278.029633927305</v>
      </c>
      <c r="L55" s="7">
        <f t="shared" ref="L55:O55" si="28">L48/L$26</f>
        <v>14671.868408085451</v>
      </c>
      <c r="M55" s="7">
        <f t="shared" si="28"/>
        <v>6966.01349157185</v>
      </c>
      <c r="N55" s="7">
        <f t="shared" si="28"/>
        <v>12906.667033849191</v>
      </c>
      <c r="O55" s="8">
        <f t="shared" si="28"/>
        <v>13744.636279815231</v>
      </c>
    </row>
    <row r="56" spans="1:15" x14ac:dyDescent="0.25">
      <c r="A56" s="6" t="s">
        <v>1</v>
      </c>
      <c r="C56" s="7">
        <f t="shared" si="27"/>
        <v>1.6620167481147696</v>
      </c>
      <c r="D56" s="7">
        <f t="shared" si="27"/>
        <v>4.6994447205865368</v>
      </c>
      <c r="E56" s="7">
        <f t="shared" si="27"/>
        <v>1.2773639557435086</v>
      </c>
      <c r="F56" s="7">
        <f t="shared" si="27"/>
        <v>2.2677860495011117</v>
      </c>
      <c r="G56" s="8">
        <f t="shared" si="27"/>
        <v>2.3922109137326828</v>
      </c>
      <c r="I56" s="6" t="s">
        <v>1</v>
      </c>
      <c r="K56" s="7">
        <f t="shared" ref="K56:O56" si="29">K49/K$26</f>
        <v>13010.725206545794</v>
      </c>
      <c r="L56" s="7">
        <f t="shared" si="29"/>
        <v>29921.708627001572</v>
      </c>
      <c r="M56" s="7">
        <f t="shared" si="29"/>
        <v>14202.114077013781</v>
      </c>
      <c r="N56" s="7">
        <f t="shared" si="29"/>
        <v>17726.16246538164</v>
      </c>
      <c r="O56" s="8">
        <f t="shared" si="29"/>
        <v>18717.48949272442</v>
      </c>
    </row>
    <row r="57" spans="1:15" x14ac:dyDescent="0.25">
      <c r="A57" s="6" t="s">
        <v>50</v>
      </c>
      <c r="C57" s="7">
        <f t="shared" si="27"/>
        <v>103.96087563561089</v>
      </c>
      <c r="D57" s="7">
        <f t="shared" si="27"/>
        <v>159.87901596694485</v>
      </c>
      <c r="E57" s="7">
        <f t="shared" si="27"/>
        <v>902.69967319886655</v>
      </c>
      <c r="F57" s="7">
        <f t="shared" si="27"/>
        <v>457.03736037488022</v>
      </c>
      <c r="G57" s="8">
        <f t="shared" si="27"/>
        <v>472.30726967242833</v>
      </c>
      <c r="I57" s="6" t="s">
        <v>50</v>
      </c>
      <c r="K57" s="7">
        <f t="shared" ref="K57:O57" si="30">K50/K$26</f>
        <v>2558.3571473102788</v>
      </c>
      <c r="L57" s="7">
        <f t="shared" si="30"/>
        <v>5201.361482068266</v>
      </c>
      <c r="M57" s="7">
        <f t="shared" si="30"/>
        <v>13978.18914158099</v>
      </c>
      <c r="N57" s="7">
        <f t="shared" si="30"/>
        <v>8503.4680626527897</v>
      </c>
      <c r="O57" s="8">
        <f t="shared" si="30"/>
        <v>8857.4859110485668</v>
      </c>
    </row>
    <row r="58" spans="1:15" x14ac:dyDescent="0.25">
      <c r="A58" s="9"/>
      <c r="B58" s="10"/>
      <c r="C58" s="10"/>
      <c r="D58" s="10"/>
      <c r="E58" s="10"/>
      <c r="F58" s="10"/>
      <c r="G58" s="12"/>
      <c r="I58" s="9"/>
      <c r="J58" s="10"/>
      <c r="K58" s="10"/>
      <c r="L58" s="10"/>
      <c r="M58" s="10"/>
      <c r="N58" s="10"/>
      <c r="O58" s="12"/>
    </row>
    <row r="61" spans="1:15" x14ac:dyDescent="0.25">
      <c r="A61" s="2" t="s">
        <v>24</v>
      </c>
      <c r="B61" s="3"/>
      <c r="C61" s="3" t="s">
        <v>12</v>
      </c>
      <c r="D61" s="3" t="s">
        <v>13</v>
      </c>
      <c r="E61" s="3" t="s">
        <v>14</v>
      </c>
      <c r="F61" s="3" t="s">
        <v>15</v>
      </c>
      <c r="G61" s="4" t="s">
        <v>16</v>
      </c>
      <c r="I61" s="2" t="s">
        <v>23</v>
      </c>
      <c r="J61" s="3"/>
      <c r="K61" s="3" t="s">
        <v>12</v>
      </c>
      <c r="L61" s="3" t="s">
        <v>13</v>
      </c>
      <c r="M61" s="3" t="s">
        <v>14</v>
      </c>
      <c r="N61" s="3" t="s">
        <v>15</v>
      </c>
      <c r="O61" s="4" t="s">
        <v>16</v>
      </c>
    </row>
    <row r="62" spans="1:15" x14ac:dyDescent="0.25">
      <c r="A62" s="9" t="s">
        <v>8</v>
      </c>
      <c r="B62" s="10"/>
      <c r="C62" s="10" t="s">
        <v>6</v>
      </c>
      <c r="D62" s="10" t="s">
        <v>4</v>
      </c>
      <c r="E62" s="10" t="s">
        <v>5</v>
      </c>
      <c r="F62" s="10" t="s">
        <v>10</v>
      </c>
      <c r="G62" s="12" t="s">
        <v>7</v>
      </c>
      <c r="I62" s="9" t="s">
        <v>8</v>
      </c>
      <c r="J62" s="10"/>
      <c r="K62" s="10" t="s">
        <v>6</v>
      </c>
      <c r="L62" s="10" t="s">
        <v>4</v>
      </c>
      <c r="M62" s="10" t="s">
        <v>5</v>
      </c>
      <c r="N62" s="10" t="s">
        <v>10</v>
      </c>
      <c r="O62" s="12" t="s">
        <v>7</v>
      </c>
    </row>
    <row r="63" spans="1:15" ht="13" x14ac:dyDescent="0.3">
      <c r="A63" s="15" t="s">
        <v>28</v>
      </c>
      <c r="B63" s="3"/>
      <c r="C63" s="3"/>
      <c r="D63" s="3" t="s">
        <v>2</v>
      </c>
      <c r="E63" s="3" t="s">
        <v>2</v>
      </c>
      <c r="F63" s="3" t="s">
        <v>2</v>
      </c>
      <c r="G63" s="4" t="s">
        <v>2</v>
      </c>
      <c r="I63" s="15" t="s">
        <v>28</v>
      </c>
      <c r="J63" s="3"/>
      <c r="K63" s="3"/>
      <c r="L63" s="3" t="s">
        <v>2</v>
      </c>
      <c r="M63" s="3" t="s">
        <v>2</v>
      </c>
      <c r="N63" s="3" t="s">
        <v>2</v>
      </c>
      <c r="O63" s="4" t="s">
        <v>2</v>
      </c>
    </row>
    <row r="64" spans="1:15" x14ac:dyDescent="0.25">
      <c r="A64" s="6" t="s">
        <v>0</v>
      </c>
      <c r="C64" s="7">
        <f t="shared" ref="C64:G66" si="31">C37+C10</f>
        <v>1352.7891077700001</v>
      </c>
      <c r="D64" s="7">
        <f t="shared" si="31"/>
        <v>916.59595542500006</v>
      </c>
      <c r="E64" s="7">
        <f t="shared" si="31"/>
        <v>623.94469052500006</v>
      </c>
      <c r="F64" s="7">
        <f t="shared" si="31"/>
        <v>790.21480156699999</v>
      </c>
      <c r="G64" s="8">
        <f t="shared" si="31"/>
        <v>807.13587056200004</v>
      </c>
      <c r="I64" s="6" t="s">
        <v>0</v>
      </c>
      <c r="K64" s="7">
        <f t="shared" ref="K64:O66" si="32">K37+K10</f>
        <v>29938.837347699999</v>
      </c>
      <c r="L64" s="7">
        <f t="shared" si="32"/>
        <v>24413.304992899997</v>
      </c>
      <c r="M64" s="7">
        <f t="shared" si="32"/>
        <v>17297.464157599999</v>
      </c>
      <c r="N64" s="7">
        <f t="shared" si="32"/>
        <v>19974.644528010002</v>
      </c>
      <c r="O64" s="8">
        <f t="shared" si="32"/>
        <v>20743.6863748</v>
      </c>
    </row>
    <row r="65" spans="1:15" x14ac:dyDescent="0.25">
      <c r="A65" s="6" t="s">
        <v>1</v>
      </c>
      <c r="C65" s="7">
        <f t="shared" si="31"/>
        <v>143.28450478584099</v>
      </c>
      <c r="D65" s="7">
        <f t="shared" si="31"/>
        <v>900.46378559286995</v>
      </c>
      <c r="E65" s="7">
        <f t="shared" si="31"/>
        <v>1256.2616735305201</v>
      </c>
      <c r="F65" s="7">
        <f t="shared" si="31"/>
        <v>598.40333796115999</v>
      </c>
      <c r="G65" s="8">
        <f t="shared" si="31"/>
        <v>657.28473797322999</v>
      </c>
      <c r="I65" s="6" t="s">
        <v>1</v>
      </c>
      <c r="K65" s="7">
        <f t="shared" si="32"/>
        <v>6217.8010213799998</v>
      </c>
      <c r="L65" s="7">
        <f t="shared" si="32"/>
        <v>35388.212284100002</v>
      </c>
      <c r="M65" s="7">
        <f t="shared" si="32"/>
        <v>25884.874021600001</v>
      </c>
      <c r="N65" s="7">
        <f t="shared" si="32"/>
        <v>18827.85647812</v>
      </c>
      <c r="O65" s="8">
        <f t="shared" si="32"/>
        <v>19523.809720109999</v>
      </c>
    </row>
    <row r="66" spans="1:15" x14ac:dyDescent="0.25">
      <c r="A66" s="6" t="s">
        <v>50</v>
      </c>
      <c r="C66" s="7">
        <f t="shared" si="31"/>
        <v>304.56710875639999</v>
      </c>
      <c r="D66" s="7">
        <f t="shared" si="31"/>
        <v>1405.0975277789998</v>
      </c>
      <c r="E66" s="7">
        <f t="shared" si="31"/>
        <v>7738.7038966500004</v>
      </c>
      <c r="F66" s="7">
        <f t="shared" si="31"/>
        <v>2572.868278851</v>
      </c>
      <c r="G66" s="8">
        <f t="shared" si="31"/>
        <v>2663.4439961379999</v>
      </c>
      <c r="I66" s="6" t="s">
        <v>50</v>
      </c>
      <c r="K66" s="7">
        <f t="shared" si="32"/>
        <v>3003.1787601569999</v>
      </c>
      <c r="L66" s="7">
        <f t="shared" si="32"/>
        <v>11096.42213456</v>
      </c>
      <c r="M66" s="7">
        <f t="shared" si="32"/>
        <v>66191.44078450001</v>
      </c>
      <c r="N66" s="7">
        <f t="shared" si="32"/>
        <v>22812.147877700001</v>
      </c>
      <c r="O66" s="8">
        <f t="shared" si="32"/>
        <v>23293.766535860002</v>
      </c>
    </row>
    <row r="67" spans="1:15" x14ac:dyDescent="0.25">
      <c r="A67" s="9"/>
      <c r="B67" s="10"/>
      <c r="C67" s="11"/>
      <c r="D67" s="10" t="s">
        <v>2</v>
      </c>
      <c r="E67" s="11"/>
      <c r="F67" s="11"/>
      <c r="G67" s="12"/>
      <c r="I67" s="9"/>
      <c r="J67" s="10"/>
      <c r="K67" s="11"/>
      <c r="L67" s="10" t="s">
        <v>2</v>
      </c>
      <c r="M67" s="11"/>
      <c r="N67" s="11"/>
      <c r="O67" s="12"/>
    </row>
    <row r="68" spans="1:15" ht="13" x14ac:dyDescent="0.3">
      <c r="A68" s="15" t="s">
        <v>32</v>
      </c>
      <c r="B68" s="3"/>
      <c r="C68" s="3"/>
      <c r="D68" s="3" t="s">
        <v>2</v>
      </c>
      <c r="E68" s="3" t="s">
        <v>2</v>
      </c>
      <c r="F68" s="3" t="s">
        <v>2</v>
      </c>
      <c r="G68" s="4" t="s">
        <v>2</v>
      </c>
      <c r="I68" s="15" t="s">
        <v>32</v>
      </c>
      <c r="J68" s="3"/>
      <c r="K68" s="3"/>
      <c r="L68" s="3" t="s">
        <v>2</v>
      </c>
      <c r="M68" s="3" t="s">
        <v>2</v>
      </c>
      <c r="N68" s="3" t="s">
        <v>2</v>
      </c>
      <c r="O68" s="4" t="s">
        <v>2</v>
      </c>
    </row>
    <row r="69" spans="1:15" x14ac:dyDescent="0.25">
      <c r="A69" s="6" t="s">
        <v>0</v>
      </c>
      <c r="C69" s="7">
        <f>C64*29/48</f>
        <v>817.31008594437515</v>
      </c>
      <c r="D69" s="7">
        <f t="shared" ref="D69:G69" si="33">D64*29/48</f>
        <v>553.77672306927082</v>
      </c>
      <c r="E69" s="7">
        <f t="shared" si="33"/>
        <v>376.96658385885416</v>
      </c>
      <c r="F69" s="7">
        <f t="shared" si="33"/>
        <v>477.42144261339581</v>
      </c>
      <c r="G69" s="7">
        <f t="shared" si="33"/>
        <v>487.64458846454164</v>
      </c>
      <c r="I69" s="6" t="s">
        <v>0</v>
      </c>
      <c r="K69" s="7">
        <f>K64*29/48</f>
        <v>18088.047564235418</v>
      </c>
      <c r="L69" s="7">
        <f t="shared" ref="L69:O69" si="34">L64*29/48</f>
        <v>14749.705099877081</v>
      </c>
      <c r="M69" s="7">
        <f t="shared" si="34"/>
        <v>10450.551261883333</v>
      </c>
      <c r="N69" s="7">
        <f t="shared" si="34"/>
        <v>12068.014402339375</v>
      </c>
      <c r="O69" s="8">
        <f t="shared" si="34"/>
        <v>12532.643851441666</v>
      </c>
    </row>
    <row r="70" spans="1:15" x14ac:dyDescent="0.25">
      <c r="A70" s="6" t="s">
        <v>1</v>
      </c>
      <c r="C70" s="7">
        <f t="shared" ref="C70:G71" si="35">C65*29/48</f>
        <v>86.567721641445601</v>
      </c>
      <c r="D70" s="7">
        <f t="shared" si="35"/>
        <v>544.03020379569227</v>
      </c>
      <c r="E70" s="7">
        <f t="shared" si="35"/>
        <v>758.9914277580225</v>
      </c>
      <c r="F70" s="7">
        <f t="shared" si="35"/>
        <v>361.53535001820086</v>
      </c>
      <c r="G70" s="7">
        <f t="shared" si="35"/>
        <v>397.10952919215975</v>
      </c>
      <c r="I70" s="6" t="s">
        <v>1</v>
      </c>
      <c r="K70" s="7">
        <f t="shared" ref="K70:O71" si="36">K65*29/48</f>
        <v>3756.5881170837497</v>
      </c>
      <c r="L70" s="7">
        <f t="shared" si="36"/>
        <v>21380.378254977084</v>
      </c>
      <c r="M70" s="7">
        <f t="shared" si="36"/>
        <v>15638.778054716668</v>
      </c>
      <c r="N70" s="7">
        <f t="shared" si="36"/>
        <v>11375.163288864167</v>
      </c>
      <c r="O70" s="8">
        <f t="shared" si="36"/>
        <v>11795.635039233124</v>
      </c>
    </row>
    <row r="71" spans="1:15" x14ac:dyDescent="0.25">
      <c r="A71" s="6" t="s">
        <v>50</v>
      </c>
      <c r="C71" s="7">
        <f t="shared" si="35"/>
        <v>184.00929487365832</v>
      </c>
      <c r="D71" s="7">
        <f t="shared" si="35"/>
        <v>848.9130896998123</v>
      </c>
      <c r="E71" s="7">
        <f t="shared" si="35"/>
        <v>4675.4669375593758</v>
      </c>
      <c r="F71" s="7">
        <f t="shared" si="35"/>
        <v>1554.4412518058125</v>
      </c>
      <c r="G71" s="7">
        <f t="shared" si="35"/>
        <v>1609.1640810000417</v>
      </c>
      <c r="I71" s="6" t="s">
        <v>50</v>
      </c>
      <c r="K71" s="7">
        <f t="shared" si="36"/>
        <v>1814.4205009281875</v>
      </c>
      <c r="L71" s="7">
        <f t="shared" si="36"/>
        <v>6704.0883729633324</v>
      </c>
      <c r="M71" s="7">
        <f t="shared" si="36"/>
        <v>39990.662140635424</v>
      </c>
      <c r="N71" s="7">
        <f t="shared" si="36"/>
        <v>13782.339342777084</v>
      </c>
      <c r="O71" s="8">
        <f t="shared" si="36"/>
        <v>14073.317282082084</v>
      </c>
    </row>
    <row r="72" spans="1:15" x14ac:dyDescent="0.25">
      <c r="A72" s="9"/>
      <c r="B72" s="10"/>
      <c r="C72" s="11"/>
      <c r="D72" s="10" t="s">
        <v>2</v>
      </c>
      <c r="E72" s="11"/>
      <c r="F72" s="11"/>
      <c r="G72" s="12"/>
      <c r="I72" s="9"/>
      <c r="J72" s="10"/>
      <c r="K72" s="11"/>
      <c r="L72" s="10" t="s">
        <v>2</v>
      </c>
      <c r="M72" s="11"/>
      <c r="N72" s="11"/>
      <c r="O72" s="12"/>
    </row>
    <row r="73" spans="1:15" x14ac:dyDescent="0.25">
      <c r="A73" s="2" t="s">
        <v>9</v>
      </c>
      <c r="B73" s="46" t="s">
        <v>129</v>
      </c>
      <c r="C73" s="3">
        <f>110*110</f>
        <v>12100</v>
      </c>
      <c r="D73" s="3"/>
      <c r="E73" s="3"/>
      <c r="F73" s="3"/>
      <c r="G73" s="4"/>
      <c r="I73" s="2" t="s">
        <v>9</v>
      </c>
      <c r="J73" s="46" t="s">
        <v>129</v>
      </c>
      <c r="K73" s="3">
        <f>110*110</f>
        <v>12100</v>
      </c>
      <c r="L73" s="3"/>
      <c r="M73" s="3"/>
      <c r="N73" s="3"/>
      <c r="O73" s="4"/>
    </row>
    <row r="74" spans="1:15" ht="13" x14ac:dyDescent="0.3">
      <c r="A74" s="13" t="s">
        <v>29</v>
      </c>
      <c r="G74" s="5"/>
      <c r="I74" s="13" t="s">
        <v>29</v>
      </c>
      <c r="O74" s="5"/>
    </row>
    <row r="75" spans="1:15" x14ac:dyDescent="0.25">
      <c r="A75" s="6" t="s">
        <v>0</v>
      </c>
      <c r="C75" s="7">
        <f>C69*$C$19</f>
        <v>9889452.0399269387</v>
      </c>
      <c r="D75" s="7">
        <f t="shared" ref="D75:G75" si="37">D69*$C$19</f>
        <v>6700698.349138177</v>
      </c>
      <c r="E75" s="7">
        <f t="shared" si="37"/>
        <v>4561295.6646921355</v>
      </c>
      <c r="F75" s="7">
        <f t="shared" si="37"/>
        <v>5776799.4556220891</v>
      </c>
      <c r="G75" s="8">
        <f t="shared" si="37"/>
        <v>5900499.5204209536</v>
      </c>
      <c r="I75" s="6" t="s">
        <v>0</v>
      </c>
      <c r="K75" s="7">
        <f>K69*$C$19</f>
        <v>218865375.52724856</v>
      </c>
      <c r="L75" s="7">
        <f t="shared" ref="L75:O75" si="38">L69*$C$19</f>
        <v>178471431.70851269</v>
      </c>
      <c r="M75" s="7">
        <f t="shared" si="38"/>
        <v>126451670.26878832</v>
      </c>
      <c r="N75" s="7">
        <f t="shared" si="38"/>
        <v>146022974.26830643</v>
      </c>
      <c r="O75" s="8">
        <f t="shared" si="38"/>
        <v>151644990.60244417</v>
      </c>
    </row>
    <row r="76" spans="1:15" x14ac:dyDescent="0.25">
      <c r="A76" s="6" t="s">
        <v>1</v>
      </c>
      <c r="C76" s="7">
        <f t="shared" ref="C76:G76" si="39">C70*$C$19</f>
        <v>1047469.4318614918</v>
      </c>
      <c r="D76" s="7">
        <f t="shared" si="39"/>
        <v>6582765.4659278765</v>
      </c>
      <c r="E76" s="7">
        <f t="shared" si="39"/>
        <v>9183796.2758720722</v>
      </c>
      <c r="F76" s="7">
        <f t="shared" si="39"/>
        <v>4374577.7352202302</v>
      </c>
      <c r="G76" s="8">
        <f t="shared" si="39"/>
        <v>4805025.3032251326</v>
      </c>
      <c r="I76" s="6" t="s">
        <v>1</v>
      </c>
      <c r="K76" s="7">
        <f t="shared" ref="K76:O76" si="40">K70*$C$19</f>
        <v>45454716.216713369</v>
      </c>
      <c r="L76" s="7">
        <f t="shared" si="40"/>
        <v>258702576.8852227</v>
      </c>
      <c r="M76" s="7">
        <f t="shared" si="40"/>
        <v>189229214.46207169</v>
      </c>
      <c r="N76" s="7">
        <f t="shared" si="40"/>
        <v>137639475.79525644</v>
      </c>
      <c r="O76" s="8">
        <f t="shared" si="40"/>
        <v>142727183.97472081</v>
      </c>
    </row>
    <row r="77" spans="1:15" x14ac:dyDescent="0.25">
      <c r="A77" s="6" t="s">
        <v>50</v>
      </c>
      <c r="C77" s="7">
        <f t="shared" ref="C77:G77" si="41">C71*$C$19</f>
        <v>2226512.4679712658</v>
      </c>
      <c r="D77" s="7">
        <f t="shared" si="41"/>
        <v>10271848.385367729</v>
      </c>
      <c r="E77" s="7">
        <f t="shared" si="41"/>
        <v>56573149.944468446</v>
      </c>
      <c r="F77" s="7">
        <f t="shared" si="41"/>
        <v>18808739.146850333</v>
      </c>
      <c r="G77" s="8">
        <f t="shared" si="41"/>
        <v>19470885.380100504</v>
      </c>
      <c r="I77" s="6" t="s">
        <v>50</v>
      </c>
      <c r="K77" s="7">
        <f t="shared" ref="K77:O77" si="42">K71*$C$19</f>
        <v>21954488.061231069</v>
      </c>
      <c r="L77" s="7">
        <f t="shared" si="42"/>
        <v>81119469.312856317</v>
      </c>
      <c r="M77" s="7">
        <f t="shared" si="42"/>
        <v>483887011.90168864</v>
      </c>
      <c r="N77" s="7">
        <f t="shared" si="42"/>
        <v>166766306.04760271</v>
      </c>
      <c r="O77" s="8">
        <f t="shared" si="42"/>
        <v>170287139.11319321</v>
      </c>
    </row>
    <row r="78" spans="1:15" x14ac:dyDescent="0.25">
      <c r="A78" s="9"/>
      <c r="B78" s="10"/>
      <c r="C78" s="10"/>
      <c r="D78" s="10"/>
      <c r="E78" s="10"/>
      <c r="F78" s="10"/>
      <c r="G78" s="12"/>
      <c r="I78" s="9" t="s">
        <v>27</v>
      </c>
      <c r="J78" s="10"/>
      <c r="K78" s="11">
        <f>SUM(K75:K77)</f>
        <v>286274579.80519301</v>
      </c>
      <c r="L78" s="11">
        <f t="shared" ref="L78:O78" si="43">SUM(L75:L77)</f>
        <v>518293477.90659171</v>
      </c>
      <c r="M78" s="11">
        <f t="shared" si="43"/>
        <v>799567896.63254857</v>
      </c>
      <c r="N78" s="11">
        <f t="shared" si="43"/>
        <v>450428756.11116558</v>
      </c>
      <c r="O78" s="16">
        <f t="shared" si="43"/>
        <v>464659313.69035822</v>
      </c>
    </row>
    <row r="79" spans="1:15" x14ac:dyDescent="0.25">
      <c r="A79" s="2" t="s">
        <v>26</v>
      </c>
      <c r="B79" s="3"/>
      <c r="C79" s="3"/>
      <c r="D79" s="3"/>
      <c r="E79" s="3"/>
      <c r="F79" s="3"/>
      <c r="G79" s="4"/>
      <c r="I79" s="2" t="s">
        <v>26</v>
      </c>
      <c r="J79" s="3"/>
      <c r="K79" s="3"/>
      <c r="L79" s="3"/>
      <c r="M79" s="3"/>
      <c r="N79" s="3"/>
      <c r="O79" s="4"/>
    </row>
    <row r="80" spans="1:15" ht="13" x14ac:dyDescent="0.3">
      <c r="A80" s="13" t="s">
        <v>124</v>
      </c>
      <c r="B80" s="47" t="s">
        <v>130</v>
      </c>
      <c r="C80" s="1">
        <v>4018</v>
      </c>
      <c r="D80" s="1">
        <v>8291</v>
      </c>
      <c r="E80" s="1">
        <v>12119</v>
      </c>
      <c r="F80" s="1">
        <v>7494</v>
      </c>
      <c r="G80" s="5">
        <v>7330</v>
      </c>
      <c r="I80" s="13" t="s">
        <v>124</v>
      </c>
      <c r="J80" s="47" t="s">
        <v>130</v>
      </c>
      <c r="K80" s="1">
        <v>4018</v>
      </c>
      <c r="L80" s="1">
        <v>8291</v>
      </c>
      <c r="M80" s="1">
        <v>12119</v>
      </c>
      <c r="N80" s="1">
        <v>7494</v>
      </c>
      <c r="O80" s="5">
        <v>7330</v>
      </c>
    </row>
    <row r="81" spans="1:15" x14ac:dyDescent="0.25">
      <c r="A81" s="6"/>
      <c r="G81" s="5"/>
      <c r="I81" s="6"/>
      <c r="O81" s="5"/>
    </row>
    <row r="82" spans="1:15" x14ac:dyDescent="0.25">
      <c r="A82" s="6" t="s">
        <v>0</v>
      </c>
      <c r="C82" s="7">
        <f t="shared" ref="C82:G84" si="44">C75/C$26</f>
        <v>2461.2872175029711</v>
      </c>
      <c r="D82" s="7">
        <f t="shared" si="44"/>
        <v>808.1894040692531</v>
      </c>
      <c r="E82" s="7">
        <f t="shared" si="44"/>
        <v>376.37558088061189</v>
      </c>
      <c r="F82" s="7">
        <f t="shared" si="44"/>
        <v>770.85661270644368</v>
      </c>
      <c r="G82" s="8">
        <f t="shared" si="44"/>
        <v>804.97947072591455</v>
      </c>
      <c r="I82" s="6" t="s">
        <v>0</v>
      </c>
      <c r="K82" s="7">
        <f>K75/K$26</f>
        <v>54471.223376617359</v>
      </c>
      <c r="L82" s="7">
        <f t="shared" ref="L82:O82" si="45">L75/L$26</f>
        <v>21525.923496383151</v>
      </c>
      <c r="M82" s="7">
        <f t="shared" si="45"/>
        <v>10434.167032658497</v>
      </c>
      <c r="N82" s="7">
        <f t="shared" si="45"/>
        <v>19485.31815696643</v>
      </c>
      <c r="O82" s="8">
        <f t="shared" si="45"/>
        <v>20688.26611220248</v>
      </c>
    </row>
    <row r="83" spans="1:15" x14ac:dyDescent="0.25">
      <c r="A83" s="6" t="s">
        <v>1</v>
      </c>
      <c r="C83" s="7">
        <f t="shared" si="44"/>
        <v>260.69423391276547</v>
      </c>
      <c r="D83" s="7">
        <f t="shared" si="44"/>
        <v>793.96519912288943</v>
      </c>
      <c r="E83" s="7">
        <f t="shared" si="44"/>
        <v>757.80149153165053</v>
      </c>
      <c r="F83" s="7">
        <f t="shared" si="44"/>
        <v>583.74402658396457</v>
      </c>
      <c r="G83" s="8">
        <f t="shared" si="44"/>
        <v>655.52869075376975</v>
      </c>
      <c r="I83" s="6" t="s">
        <v>1</v>
      </c>
      <c r="K83" s="7">
        <f t="shared" ref="K83:O83" si="46">K76/K$26</f>
        <v>11312.771582059077</v>
      </c>
      <c r="L83" s="7">
        <f t="shared" si="46"/>
        <v>31202.819549538381</v>
      </c>
      <c r="M83" s="7">
        <f t="shared" si="46"/>
        <v>15614.259795533599</v>
      </c>
      <c r="N83" s="7">
        <f t="shared" si="46"/>
        <v>18366.623404757996</v>
      </c>
      <c r="O83" s="8">
        <f t="shared" si="46"/>
        <v>19471.648564081966</v>
      </c>
    </row>
    <row r="84" spans="1:15" x14ac:dyDescent="0.25">
      <c r="A84" s="6" t="s">
        <v>50</v>
      </c>
      <c r="C84" s="7">
        <f t="shared" si="44"/>
        <v>554.1345116902105</v>
      </c>
      <c r="D84" s="7">
        <f t="shared" si="44"/>
        <v>1238.9154969687286</v>
      </c>
      <c r="E84" s="7">
        <f t="shared" si="44"/>
        <v>4668.1368053856295</v>
      </c>
      <c r="F84" s="7">
        <f t="shared" si="44"/>
        <v>2509.8397580531537</v>
      </c>
      <c r="G84" s="8">
        <f t="shared" si="44"/>
        <v>2656.3281555389499</v>
      </c>
      <c r="I84" s="6" t="s">
        <v>50</v>
      </c>
      <c r="K84" s="7">
        <f t="shared" ref="K84:O85" si="47">K77/K$26</f>
        <v>5464.0338629246062</v>
      </c>
      <c r="L84" s="7">
        <f t="shared" si="47"/>
        <v>9784.0392368660378</v>
      </c>
      <c r="M84" s="7">
        <f t="shared" si="47"/>
        <v>39927.965335563051</v>
      </c>
      <c r="N84" s="7">
        <f t="shared" si="47"/>
        <v>22253.310121110582</v>
      </c>
      <c r="O84" s="8">
        <f t="shared" si="47"/>
        <v>23231.533303300574</v>
      </c>
    </row>
    <row r="85" spans="1:15" x14ac:dyDescent="0.25">
      <c r="A85" s="9"/>
      <c r="B85" s="10"/>
      <c r="C85" s="10"/>
      <c r="D85" s="10"/>
      <c r="E85" s="10"/>
      <c r="F85" s="10"/>
      <c r="G85" s="12"/>
      <c r="I85" s="9" t="s">
        <v>27</v>
      </c>
      <c r="J85" s="10"/>
      <c r="K85" s="11">
        <f t="shared" si="47"/>
        <v>71248.028821601052</v>
      </c>
      <c r="L85" s="11">
        <f t="shared" si="47"/>
        <v>62512.782282787564</v>
      </c>
      <c r="M85" s="11">
        <f t="shared" si="47"/>
        <v>65976.392163755139</v>
      </c>
      <c r="N85" s="11">
        <f t="shared" si="47"/>
        <v>60105.251682835013</v>
      </c>
      <c r="O85" s="16">
        <f t="shared" si="47"/>
        <v>63391.44797958502</v>
      </c>
    </row>
    <row r="86" spans="1:15" ht="13" x14ac:dyDescent="0.3">
      <c r="A86" s="17" t="s">
        <v>137</v>
      </c>
    </row>
    <row r="87" spans="1:15" ht="13" x14ac:dyDescent="0.3">
      <c r="I87" s="17"/>
    </row>
    <row r="88" spans="1:15" ht="37.5" x14ac:dyDescent="0.25">
      <c r="A88" s="1" t="s">
        <v>90</v>
      </c>
      <c r="B88" s="55" t="s">
        <v>34</v>
      </c>
      <c r="C88" s="1" t="s">
        <v>133</v>
      </c>
      <c r="D88" s="1" t="s">
        <v>133</v>
      </c>
      <c r="E88" s="1" t="s">
        <v>133</v>
      </c>
      <c r="F88" s="1" t="s">
        <v>133</v>
      </c>
      <c r="G88" s="1" t="s">
        <v>133</v>
      </c>
      <c r="I88" s="1" t="s">
        <v>89</v>
      </c>
      <c r="J88" s="55" t="s">
        <v>34</v>
      </c>
      <c r="K88" s="1" t="s">
        <v>134</v>
      </c>
      <c r="L88" s="1" t="s">
        <v>134</v>
      </c>
      <c r="M88" s="1" t="s">
        <v>134</v>
      </c>
      <c r="N88" s="1" t="s">
        <v>134</v>
      </c>
      <c r="O88" s="1" t="s">
        <v>134</v>
      </c>
    </row>
    <row r="89" spans="1:15" x14ac:dyDescent="0.25">
      <c r="A89" s="37" t="s">
        <v>0</v>
      </c>
      <c r="B89" s="53">
        <f>'4. Kostnader F'!M54</f>
        <v>4.5166082864132014E-3</v>
      </c>
      <c r="C89" s="18">
        <f>$B89*C82</f>
        <v>11.116670241816811</v>
      </c>
      <c r="D89" s="18">
        <f>$B89*D82</f>
        <v>3.6502749594105355</v>
      </c>
      <c r="E89" s="18">
        <f t="shared" ref="E89:G89" si="48">$B89*E82</f>
        <v>1.6999410674089537</v>
      </c>
      <c r="F89" s="18">
        <f t="shared" si="48"/>
        <v>3.4816573645863356</v>
      </c>
      <c r="G89" s="18">
        <f t="shared" si="48"/>
        <v>3.635776947873179</v>
      </c>
      <c r="I89" s="37" t="s">
        <v>0</v>
      </c>
      <c r="J89" s="53">
        <f>'4. Kostnader F'!L54</f>
        <v>4.4081861004954554E-3</v>
      </c>
      <c r="K89" s="18">
        <f>$J89*K82</f>
        <v>240.11928976578778</v>
      </c>
      <c r="L89" s="18">
        <f>$J89*L82</f>
        <v>94.890276757084749</v>
      </c>
      <c r="M89" s="18">
        <f t="shared" ref="M89:O89" si="49">$J89*M82</f>
        <v>45.995750083613096</v>
      </c>
      <c r="N89" s="18">
        <f t="shared" si="49"/>
        <v>85.894908663271138</v>
      </c>
      <c r="O89" s="18">
        <f t="shared" si="49"/>
        <v>91.197727119162124</v>
      </c>
    </row>
    <row r="90" spans="1:15" x14ac:dyDescent="0.25">
      <c r="A90" s="37" t="s">
        <v>1</v>
      </c>
      <c r="B90" s="53">
        <f>'4. Kostnader F'!M53</f>
        <v>5.5359780532298463E-3</v>
      </c>
      <c r="C90" s="18">
        <f t="shared" ref="C90:G91" si="50">$B90*C83</f>
        <v>1.4431975575446376</v>
      </c>
      <c r="D90" s="18">
        <f t="shared" si="50"/>
        <v>4.3953739173725808</v>
      </c>
      <c r="E90" s="18">
        <f t="shared" si="50"/>
        <v>4.1951724258240608</v>
      </c>
      <c r="F90" s="18">
        <f t="shared" si="50"/>
        <v>3.2315941198728479</v>
      </c>
      <c r="G90" s="18">
        <f t="shared" si="50"/>
        <v>3.6289924452753644</v>
      </c>
      <c r="I90" s="37" t="s">
        <v>1</v>
      </c>
      <c r="J90" s="53">
        <f>'4. Kostnader F'!L53</f>
        <v>7.7954098289106663E-3</v>
      </c>
      <c r="K90" s="18">
        <f t="shared" ref="K90:O91" si="51">$J90*K83</f>
        <v>88.187690783004598</v>
      </c>
      <c r="L90" s="18">
        <f t="shared" si="51"/>
        <v>243.2387662061974</v>
      </c>
      <c r="M90" s="18">
        <f t="shared" si="51"/>
        <v>121.71955428126726</v>
      </c>
      <c r="N90" s="18">
        <f t="shared" si="51"/>
        <v>143.17535661335117</v>
      </c>
      <c r="O90" s="18">
        <f t="shared" si="51"/>
        <v>151.78948060153883</v>
      </c>
    </row>
    <row r="91" spans="1:15" x14ac:dyDescent="0.25">
      <c r="A91" s="37" t="s">
        <v>50</v>
      </c>
      <c r="B91" s="53">
        <f>'4. Kostnader F'!M52</f>
        <v>9.0626596120148353E-3</v>
      </c>
      <c r="C91" s="18">
        <f t="shared" si="50"/>
        <v>5.0219324587184335</v>
      </c>
      <c r="D91" s="18">
        <f t="shared" si="50"/>
        <v>11.227869437077784</v>
      </c>
      <c r="E91" s="18">
        <f t="shared" si="50"/>
        <v>42.305734889528303</v>
      </c>
      <c r="F91" s="18">
        <f t="shared" si="50"/>
        <v>22.745823407937401</v>
      </c>
      <c r="G91" s="18">
        <f t="shared" si="50"/>
        <v>24.073397891460704</v>
      </c>
      <c r="I91" s="37" t="s">
        <v>50</v>
      </c>
      <c r="J91" s="53">
        <f>'4. Kostnader F'!L52</f>
        <v>1.1703538215171493E-2</v>
      </c>
      <c r="K91" s="18">
        <f t="shared" si="51"/>
        <v>63.948529123729244</v>
      </c>
      <c r="L91" s="18">
        <f t="shared" si="51"/>
        <v>114.507877107399</v>
      </c>
      <c r="M91" s="18">
        <f t="shared" si="51"/>
        <v>467.29846815880484</v>
      </c>
      <c r="N91" s="18">
        <f t="shared" si="51"/>
        <v>260.44246541648027</v>
      </c>
      <c r="O91" s="18">
        <f t="shared" si="51"/>
        <v>271.89113781220749</v>
      </c>
    </row>
    <row r="92" spans="1:15" x14ac:dyDescent="0.25">
      <c r="B92" s="1" t="s">
        <v>27</v>
      </c>
      <c r="C92" s="18">
        <f>SUM(C89:C91)</f>
        <v>17.58180025807988</v>
      </c>
      <c r="D92" s="18">
        <f t="shared" ref="D92:G92" si="52">SUM(D89:D91)</f>
        <v>19.273518313860897</v>
      </c>
      <c r="E92" s="18">
        <f t="shared" si="52"/>
        <v>48.200848382761315</v>
      </c>
      <c r="F92" s="18">
        <f t="shared" si="52"/>
        <v>29.459074892396586</v>
      </c>
      <c r="G92" s="18">
        <f t="shared" si="52"/>
        <v>31.338167284609248</v>
      </c>
      <c r="J92" s="1" t="s">
        <v>27</v>
      </c>
      <c r="K92" s="18">
        <f>SUM(K89:K91)</f>
        <v>392.25550967252161</v>
      </c>
      <c r="L92" s="18">
        <f t="shared" ref="L92:O92" si="53">SUM(L89:L91)</f>
        <v>452.63692007068113</v>
      </c>
      <c r="M92" s="18">
        <f t="shared" si="53"/>
        <v>635.01377252368525</v>
      </c>
      <c r="N92" s="18">
        <f t="shared" si="53"/>
        <v>489.51273069310258</v>
      </c>
      <c r="O92" s="18">
        <f t="shared" si="53"/>
        <v>514.8783455329085</v>
      </c>
    </row>
    <row r="94" spans="1:15" x14ac:dyDescent="0.25">
      <c r="A94" s="1" t="s">
        <v>114</v>
      </c>
    </row>
    <row r="95" spans="1:15" x14ac:dyDescent="0.25">
      <c r="A95" s="1" t="s">
        <v>0</v>
      </c>
      <c r="C95" s="18">
        <f>C89+K89</f>
        <v>251.2359600076046</v>
      </c>
      <c r="D95" s="18">
        <f t="shared" ref="D95:G97" si="54">D89+L89</f>
        <v>98.540551716495287</v>
      </c>
      <c r="E95" s="18">
        <f t="shared" si="54"/>
        <v>47.695691151022046</v>
      </c>
      <c r="F95" s="18">
        <f t="shared" si="54"/>
        <v>89.376566027857479</v>
      </c>
      <c r="G95" s="18">
        <f t="shared" si="54"/>
        <v>94.833504067035307</v>
      </c>
    </row>
    <row r="96" spans="1:15" x14ac:dyDescent="0.25">
      <c r="A96" s="1" t="s">
        <v>1</v>
      </c>
      <c r="C96" s="18">
        <f t="shared" ref="C96:C97" si="55">C90+K90</f>
        <v>89.630888340549234</v>
      </c>
      <c r="D96" s="18">
        <f t="shared" si="54"/>
        <v>247.63414012356998</v>
      </c>
      <c r="E96" s="18">
        <f t="shared" si="54"/>
        <v>125.91472670709132</v>
      </c>
      <c r="F96" s="18">
        <f t="shared" si="54"/>
        <v>146.40695073322402</v>
      </c>
      <c r="G96" s="18">
        <f t="shared" si="54"/>
        <v>155.4184730468142</v>
      </c>
    </row>
    <row r="97" spans="1:7" x14ac:dyDescent="0.25">
      <c r="A97" s="1" t="s">
        <v>50</v>
      </c>
      <c r="C97" s="18">
        <f t="shared" si="55"/>
        <v>68.970461582447683</v>
      </c>
      <c r="D97" s="18">
        <f t="shared" si="54"/>
        <v>125.73574654447678</v>
      </c>
      <c r="E97" s="18">
        <f t="shared" si="54"/>
        <v>509.60420304833315</v>
      </c>
      <c r="F97" s="18">
        <f t="shared" si="54"/>
        <v>283.18828882441767</v>
      </c>
      <c r="G97" s="18">
        <f t="shared" si="54"/>
        <v>295.96453570366822</v>
      </c>
    </row>
    <row r="98" spans="1:7" x14ac:dyDescent="0.25">
      <c r="B98" s="1" t="s">
        <v>135</v>
      </c>
      <c r="C98" s="18">
        <f>SUM(C95:C97)</f>
        <v>409.83730993060152</v>
      </c>
      <c r="D98" s="18">
        <f t="shared" ref="D98:G98" si="56">SUM(D95:D97)</f>
        <v>471.91043838454209</v>
      </c>
      <c r="E98" s="18">
        <f t="shared" si="56"/>
        <v>683.2146209064465</v>
      </c>
      <c r="F98" s="18">
        <f t="shared" si="56"/>
        <v>518.97180558549917</v>
      </c>
      <c r="G98" s="18">
        <f t="shared" si="56"/>
        <v>546.2165128175177</v>
      </c>
    </row>
    <row r="99" spans="1:7" x14ac:dyDescent="0.25">
      <c r="A99" s="38" t="s">
        <v>113</v>
      </c>
      <c r="B99" s="38" t="s">
        <v>136</v>
      </c>
      <c r="C99" s="39">
        <f>C98/1000</f>
        <v>0.40983730993060152</v>
      </c>
      <c r="D99" s="39">
        <f>D98/1000</f>
        <v>0.47191043838454211</v>
      </c>
      <c r="E99" s="39">
        <f t="shared" ref="E99:G99" si="57">E98/1000</f>
        <v>0.68321462090644647</v>
      </c>
      <c r="F99" s="39">
        <f t="shared" si="57"/>
        <v>0.51897180558549916</v>
      </c>
      <c r="G99" s="39">
        <f t="shared" si="57"/>
        <v>0.54621651281751771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32" workbookViewId="0">
      <selection activeCell="J55" sqref="J55"/>
    </sheetView>
  </sheetViews>
  <sheetFormatPr defaultColWidth="8.83203125" defaultRowHeight="13" x14ac:dyDescent="0.3"/>
  <cols>
    <col min="1" max="1" width="10.08203125" style="20" customWidth="1"/>
    <col min="2" max="2" width="11.33203125" style="20" bestFit="1" customWidth="1"/>
    <col min="3" max="3" width="8.9140625" style="20" bestFit="1" customWidth="1"/>
    <col min="4" max="4" width="8.08203125" style="20" bestFit="1" customWidth="1"/>
    <col min="5" max="5" width="9.33203125" style="20" bestFit="1" customWidth="1"/>
    <col min="6" max="6" width="10.1640625" style="20" bestFit="1" customWidth="1"/>
    <col min="7" max="7" width="8.83203125" style="20"/>
    <col min="8" max="8" width="10.4140625" style="20" customWidth="1"/>
    <col min="9" max="11" width="9.83203125" style="20" customWidth="1"/>
    <col min="12" max="12" width="13" style="20" customWidth="1"/>
    <col min="13" max="13" width="11.1640625" style="20" customWidth="1"/>
    <col min="14" max="14" width="11.5" style="20" customWidth="1"/>
    <col min="15" max="15" width="8.83203125" style="20"/>
    <col min="16" max="16" width="10" style="20" customWidth="1"/>
    <col min="17" max="16384" width="8.83203125" style="20"/>
  </cols>
  <sheetData>
    <row r="1" spans="1:21" x14ac:dyDescent="0.3">
      <c r="A1" s="19" t="s">
        <v>127</v>
      </c>
    </row>
    <row r="2" spans="1:21" x14ac:dyDescent="0.3">
      <c r="A2" s="19"/>
    </row>
    <row r="3" spans="1:21" x14ac:dyDescent="0.3">
      <c r="A3" s="19" t="s">
        <v>78</v>
      </c>
      <c r="L3" s="19" t="s">
        <v>79</v>
      </c>
      <c r="P3" s="20" t="s">
        <v>80</v>
      </c>
    </row>
    <row r="4" spans="1:21" x14ac:dyDescent="0.3">
      <c r="B4" s="20" t="s">
        <v>53</v>
      </c>
      <c r="L4" s="20" t="s">
        <v>53</v>
      </c>
      <c r="Q4" s="20" t="s">
        <v>81</v>
      </c>
      <c r="U4" s="20" t="s">
        <v>82</v>
      </c>
    </row>
    <row r="5" spans="1:21" x14ac:dyDescent="0.3">
      <c r="A5" s="22" t="s">
        <v>83</v>
      </c>
      <c r="B5" s="22" t="s">
        <v>84</v>
      </c>
      <c r="C5" s="22" t="s">
        <v>85</v>
      </c>
      <c r="D5" s="22" t="s">
        <v>86</v>
      </c>
      <c r="E5" s="22" t="s">
        <v>87</v>
      </c>
      <c r="F5" s="22" t="s">
        <v>88</v>
      </c>
      <c r="K5" s="22" t="s">
        <v>83</v>
      </c>
      <c r="L5" s="22" t="s">
        <v>89</v>
      </c>
      <c r="M5" s="22" t="s">
        <v>90</v>
      </c>
      <c r="N5" s="22" t="s">
        <v>88</v>
      </c>
      <c r="Q5" s="19" t="s">
        <v>91</v>
      </c>
      <c r="R5" s="19" t="s">
        <v>92</v>
      </c>
      <c r="S5" s="19" t="s">
        <v>93</v>
      </c>
      <c r="T5" s="19" t="s">
        <v>88</v>
      </c>
      <c r="U5" s="19" t="s">
        <v>94</v>
      </c>
    </row>
    <row r="6" spans="1:21" x14ac:dyDescent="0.3">
      <c r="A6" s="21" t="s">
        <v>95</v>
      </c>
      <c r="B6" s="30">
        <v>3133523</v>
      </c>
      <c r="C6" s="30">
        <v>1296154</v>
      </c>
      <c r="D6" s="30">
        <v>716123</v>
      </c>
      <c r="E6" s="30">
        <v>723430</v>
      </c>
      <c r="F6" s="30">
        <v>5869230</v>
      </c>
      <c r="K6" s="21" t="s">
        <v>95</v>
      </c>
      <c r="L6" s="25">
        <f>B6+C6</f>
        <v>4429677</v>
      </c>
      <c r="M6" s="25">
        <f>D6+E6</f>
        <v>1439553</v>
      </c>
      <c r="N6" s="25">
        <f>L6+M6</f>
        <v>5869230</v>
      </c>
      <c r="P6" s="21" t="s">
        <v>95</v>
      </c>
      <c r="Q6" s="20">
        <v>0.9</v>
      </c>
      <c r="R6" s="20">
        <v>1.2</v>
      </c>
      <c r="S6" s="20">
        <v>3.8</v>
      </c>
      <c r="T6" s="20">
        <v>5.9</v>
      </c>
      <c r="U6" s="20">
        <v>6864</v>
      </c>
    </row>
    <row r="7" spans="1:21" x14ac:dyDescent="0.3">
      <c r="A7" s="21" t="s">
        <v>96</v>
      </c>
      <c r="B7" s="30">
        <v>2542707</v>
      </c>
      <c r="C7" s="30">
        <v>2201731</v>
      </c>
      <c r="D7" s="30">
        <v>817413</v>
      </c>
      <c r="E7" s="30">
        <v>385990</v>
      </c>
      <c r="F7" s="30">
        <v>5947841</v>
      </c>
      <c r="K7" s="21" t="s">
        <v>96</v>
      </c>
      <c r="L7" s="25">
        <f>B7+C7</f>
        <v>4744438</v>
      </c>
      <c r="M7" s="25">
        <f>D7+E7</f>
        <v>1203403</v>
      </c>
      <c r="N7" s="25">
        <f>L7+M7</f>
        <v>5947841</v>
      </c>
      <c r="P7" s="21" t="s">
        <v>96</v>
      </c>
      <c r="Q7" s="20">
        <v>0.5</v>
      </c>
      <c r="R7" s="20">
        <v>1.5</v>
      </c>
      <c r="S7" s="20">
        <v>4</v>
      </c>
      <c r="T7" s="20">
        <v>6</v>
      </c>
      <c r="U7" s="20">
        <v>5498</v>
      </c>
    </row>
    <row r="8" spans="1:21" x14ac:dyDescent="0.3">
      <c r="A8" s="21" t="s">
        <v>97</v>
      </c>
      <c r="B8" s="30">
        <v>4640951</v>
      </c>
      <c r="C8" s="30">
        <v>6675265</v>
      </c>
      <c r="D8" s="30">
        <v>2401594</v>
      </c>
      <c r="E8" s="30">
        <v>374527</v>
      </c>
      <c r="F8" s="30">
        <v>14092338</v>
      </c>
      <c r="K8" s="21" t="s">
        <v>97</v>
      </c>
      <c r="L8" s="25">
        <f>B8+C8</f>
        <v>11316216</v>
      </c>
      <c r="M8" s="25">
        <f>D8+E8</f>
        <v>2776121</v>
      </c>
      <c r="N8" s="25">
        <f>L8+M8</f>
        <v>14092337</v>
      </c>
      <c r="P8" s="21" t="s">
        <v>97</v>
      </c>
      <c r="Q8" s="20">
        <v>0.9</v>
      </c>
      <c r="R8" s="20">
        <v>4.2</v>
      </c>
      <c r="S8" s="20">
        <v>9.1</v>
      </c>
      <c r="T8" s="20">
        <v>14.1</v>
      </c>
      <c r="U8" s="20">
        <v>4335</v>
      </c>
    </row>
    <row r="9" spans="1:21" x14ac:dyDescent="0.3">
      <c r="A9" s="21" t="s">
        <v>98</v>
      </c>
      <c r="B9" s="30">
        <v>10317182</v>
      </c>
      <c r="C9" s="30">
        <v>10173150</v>
      </c>
      <c r="D9" s="30">
        <v>3935129</v>
      </c>
      <c r="E9" s="30">
        <v>1483948</v>
      </c>
      <c r="F9" s="30">
        <v>25909409</v>
      </c>
      <c r="K9" s="21" t="s">
        <v>98</v>
      </c>
      <c r="L9" s="25">
        <f>SUM(L6:L8)</f>
        <v>20490331</v>
      </c>
      <c r="M9" s="25">
        <f>SUM(M6:M8)</f>
        <v>5419077</v>
      </c>
      <c r="N9" s="25">
        <f>SUM(N6:N8)</f>
        <v>25909408</v>
      </c>
      <c r="P9" s="21" t="s">
        <v>99</v>
      </c>
      <c r="Q9" s="20">
        <v>2.2999999999999998</v>
      </c>
      <c r="R9" s="20">
        <v>6.8</v>
      </c>
      <c r="S9" s="20">
        <v>16.8</v>
      </c>
      <c r="T9" s="20">
        <v>25.9</v>
      </c>
    </row>
    <row r="11" spans="1:21" x14ac:dyDescent="0.3">
      <c r="A11" s="22" t="s">
        <v>100</v>
      </c>
      <c r="L11" s="19" t="s">
        <v>101</v>
      </c>
    </row>
    <row r="12" spans="1:21" x14ac:dyDescent="0.3">
      <c r="A12" s="21" t="s">
        <v>102</v>
      </c>
    </row>
    <row r="13" spans="1:21" x14ac:dyDescent="0.3">
      <c r="B13" s="20" t="s">
        <v>58</v>
      </c>
      <c r="L13" s="20" t="s">
        <v>58</v>
      </c>
    </row>
    <row r="14" spans="1:21" x14ac:dyDescent="0.3">
      <c r="A14" s="22" t="s">
        <v>83</v>
      </c>
      <c r="B14" s="22" t="s">
        <v>84</v>
      </c>
      <c r="C14" s="22" t="s">
        <v>85</v>
      </c>
      <c r="D14" s="22" t="s">
        <v>86</v>
      </c>
      <c r="E14" s="22" t="s">
        <v>87</v>
      </c>
      <c r="F14" s="22" t="s">
        <v>88</v>
      </c>
      <c r="K14" s="22" t="s">
        <v>83</v>
      </c>
      <c r="L14" s="19" t="s">
        <v>89</v>
      </c>
      <c r="M14" s="19" t="s">
        <v>90</v>
      </c>
      <c r="N14" s="19" t="s">
        <v>88</v>
      </c>
    </row>
    <row r="15" spans="1:21" x14ac:dyDescent="0.3">
      <c r="A15" s="21" t="s">
        <v>95</v>
      </c>
      <c r="B15" s="20">
        <v>200</v>
      </c>
      <c r="C15" s="20">
        <v>73</v>
      </c>
      <c r="D15" s="20">
        <v>37.6</v>
      </c>
      <c r="E15" s="20">
        <v>31.1</v>
      </c>
      <c r="F15" s="20">
        <v>341</v>
      </c>
      <c r="K15" s="21" t="s">
        <v>95</v>
      </c>
      <c r="L15" s="20">
        <f>B15+C15</f>
        <v>273</v>
      </c>
      <c r="M15" s="20">
        <f>D15+E15</f>
        <v>68.7</v>
      </c>
      <c r="N15" s="20">
        <f>L15+M15</f>
        <v>341.7</v>
      </c>
    </row>
    <row r="16" spans="1:21" x14ac:dyDescent="0.3">
      <c r="A16" s="21" t="s">
        <v>96</v>
      </c>
      <c r="B16" s="20">
        <v>83.4</v>
      </c>
      <c r="C16" s="20">
        <v>72.599999999999994</v>
      </c>
      <c r="D16" s="20">
        <v>21.1</v>
      </c>
      <c r="E16" s="20">
        <v>7</v>
      </c>
      <c r="F16" s="20">
        <v>184</v>
      </c>
      <c r="K16" s="21" t="s">
        <v>96</v>
      </c>
      <c r="L16" s="20">
        <f t="shared" ref="L16:L17" si="0">B16+C16</f>
        <v>156</v>
      </c>
      <c r="M16" s="20">
        <f t="shared" ref="M16:M17" si="1">D16+E16</f>
        <v>28.1</v>
      </c>
      <c r="N16" s="20">
        <f>L16+M16</f>
        <v>184.1</v>
      </c>
    </row>
    <row r="17" spans="1:14" x14ac:dyDescent="0.3">
      <c r="A17" s="21" t="s">
        <v>97</v>
      </c>
      <c r="B17" s="20">
        <v>67.2</v>
      </c>
      <c r="C17" s="20">
        <v>98.7</v>
      </c>
      <c r="D17" s="20">
        <v>38</v>
      </c>
      <c r="E17" s="20">
        <v>3.7</v>
      </c>
      <c r="F17" s="20">
        <v>208</v>
      </c>
      <c r="K17" s="21" t="s">
        <v>97</v>
      </c>
      <c r="L17" s="20">
        <f t="shared" si="0"/>
        <v>165.9</v>
      </c>
      <c r="M17" s="20">
        <f t="shared" si="1"/>
        <v>41.7</v>
      </c>
      <c r="N17" s="20">
        <f>L17+M17</f>
        <v>207.60000000000002</v>
      </c>
    </row>
    <row r="18" spans="1:14" x14ac:dyDescent="0.3">
      <c r="A18" s="21" t="s">
        <v>38</v>
      </c>
      <c r="B18" s="20">
        <v>350</v>
      </c>
      <c r="C18" s="20">
        <v>244</v>
      </c>
      <c r="D18" s="20">
        <v>96.6</v>
      </c>
      <c r="E18" s="20">
        <v>41.9</v>
      </c>
      <c r="F18" s="20">
        <v>733</v>
      </c>
      <c r="K18" s="21" t="s">
        <v>38</v>
      </c>
      <c r="L18" s="20">
        <f>SUM(L15:L17)</f>
        <v>594.9</v>
      </c>
      <c r="M18" s="20">
        <f>SUM(M15:M17)</f>
        <v>138.5</v>
      </c>
      <c r="N18" s="20">
        <f>SUM(N15:N17)</f>
        <v>733.4</v>
      </c>
    </row>
    <row r="19" spans="1:14" x14ac:dyDescent="0.3">
      <c r="A19" s="21"/>
      <c r="K19" s="21"/>
    </row>
    <row r="20" spans="1:14" x14ac:dyDescent="0.3">
      <c r="A20" s="21" t="s">
        <v>60</v>
      </c>
      <c r="K20" s="21"/>
    </row>
    <row r="21" spans="1:14" x14ac:dyDescent="0.3">
      <c r="A21" s="21">
        <v>2009</v>
      </c>
      <c r="B21" s="20">
        <v>299.01</v>
      </c>
      <c r="K21" s="21"/>
    </row>
    <row r="22" spans="1:14" x14ac:dyDescent="0.3">
      <c r="A22" s="21">
        <v>2017</v>
      </c>
      <c r="B22" s="20">
        <v>322.11</v>
      </c>
      <c r="K22" s="21"/>
    </row>
    <row r="23" spans="1:14" x14ac:dyDescent="0.3">
      <c r="A23" s="21" t="s">
        <v>63</v>
      </c>
      <c r="B23" s="43">
        <f>B22/B21</f>
        <v>1.0772549413063108</v>
      </c>
      <c r="K23" s="21"/>
    </row>
    <row r="24" spans="1:14" x14ac:dyDescent="0.3">
      <c r="A24" s="21" t="s">
        <v>64</v>
      </c>
      <c r="B24" s="20">
        <v>1.21</v>
      </c>
      <c r="C24" s="20" t="s">
        <v>103</v>
      </c>
      <c r="K24" s="21"/>
    </row>
    <row r="25" spans="1:14" x14ac:dyDescent="0.3">
      <c r="A25" s="21"/>
      <c r="K25" s="21"/>
    </row>
    <row r="26" spans="1:14" x14ac:dyDescent="0.3">
      <c r="B26" s="20" t="s">
        <v>104</v>
      </c>
      <c r="L26" s="20" t="s">
        <v>104</v>
      </c>
    </row>
    <row r="27" spans="1:14" x14ac:dyDescent="0.3">
      <c r="A27" s="22" t="s">
        <v>83</v>
      </c>
      <c r="B27" s="22" t="s">
        <v>84</v>
      </c>
      <c r="C27" s="22" t="s">
        <v>85</v>
      </c>
      <c r="D27" s="22" t="s">
        <v>86</v>
      </c>
      <c r="E27" s="22" t="s">
        <v>87</v>
      </c>
      <c r="F27" s="22" t="s">
        <v>88</v>
      </c>
      <c r="K27" s="22" t="s">
        <v>83</v>
      </c>
      <c r="L27" s="19" t="s">
        <v>89</v>
      </c>
      <c r="M27" s="19" t="s">
        <v>90</v>
      </c>
      <c r="N27" s="19" t="s">
        <v>88</v>
      </c>
    </row>
    <row r="28" spans="1:14" x14ac:dyDescent="0.3">
      <c r="A28" s="21" t="s">
        <v>95</v>
      </c>
      <c r="B28" s="43">
        <f>B15*$B$23*$B$24</f>
        <v>260.69569579612721</v>
      </c>
      <c r="C28" s="43">
        <f t="shared" ref="C28:F28" si="2">C15*$B$23*$B$24</f>
        <v>95.153928965586431</v>
      </c>
      <c r="D28" s="43">
        <f t="shared" si="2"/>
        <v>49.010790809671917</v>
      </c>
      <c r="E28" s="43">
        <f t="shared" si="2"/>
        <v>40.538180696297779</v>
      </c>
      <c r="F28" s="43">
        <f t="shared" si="2"/>
        <v>444.48616133239688</v>
      </c>
      <c r="K28" s="21" t="s">
        <v>95</v>
      </c>
      <c r="L28" s="31">
        <f>B28+C28</f>
        <v>355.84962476171364</v>
      </c>
      <c r="M28" s="31">
        <f>D28+E28</f>
        <v>89.548971505969689</v>
      </c>
      <c r="N28" s="31">
        <f>L28+M28</f>
        <v>445.39859626768333</v>
      </c>
    </row>
    <row r="29" spans="1:14" x14ac:dyDescent="0.3">
      <c r="A29" s="21" t="s">
        <v>96</v>
      </c>
      <c r="B29" s="43">
        <f t="shared" ref="B29:F31" si="3">B16*$B$23*$B$24</f>
        <v>108.71010514698506</v>
      </c>
      <c r="C29" s="43">
        <f t="shared" si="3"/>
        <v>94.632537573994171</v>
      </c>
      <c r="D29" s="43">
        <f t="shared" si="3"/>
        <v>27.50339590649142</v>
      </c>
      <c r="E29" s="43">
        <f t="shared" si="3"/>
        <v>9.1243493528644528</v>
      </c>
      <c r="F29" s="43">
        <f t="shared" si="3"/>
        <v>239.84004013243705</v>
      </c>
      <c r="K29" s="21" t="s">
        <v>96</v>
      </c>
      <c r="L29" s="31">
        <f t="shared" ref="L29:L30" si="4">B29+C29</f>
        <v>203.34264272097923</v>
      </c>
      <c r="M29" s="31">
        <f t="shared" ref="M29:M30" si="5">D29+E29</f>
        <v>36.627745259355876</v>
      </c>
      <c r="N29" s="31">
        <f t="shared" ref="N29:N30" si="6">L29+M29</f>
        <v>239.97038798033509</v>
      </c>
    </row>
    <row r="30" spans="1:14" x14ac:dyDescent="0.3">
      <c r="A30" s="21" t="s">
        <v>97</v>
      </c>
      <c r="B30" s="43">
        <f t="shared" si="3"/>
        <v>87.593753787498756</v>
      </c>
      <c r="C30" s="43">
        <f t="shared" si="3"/>
        <v>128.65332587538879</v>
      </c>
      <c r="D30" s="43">
        <f t="shared" si="3"/>
        <v>49.53218220126417</v>
      </c>
      <c r="E30" s="43">
        <f t="shared" si="3"/>
        <v>4.8228703722283539</v>
      </c>
      <c r="F30" s="43">
        <f t="shared" si="3"/>
        <v>271.1235236279723</v>
      </c>
      <c r="K30" s="21" t="s">
        <v>97</v>
      </c>
      <c r="L30" s="31">
        <f t="shared" si="4"/>
        <v>216.24707966288753</v>
      </c>
      <c r="M30" s="31">
        <f t="shared" si="5"/>
        <v>54.355052573492522</v>
      </c>
      <c r="N30" s="31">
        <f t="shared" si="6"/>
        <v>270.60213223638004</v>
      </c>
    </row>
    <row r="31" spans="1:14" x14ac:dyDescent="0.3">
      <c r="A31" s="21" t="s">
        <v>38</v>
      </c>
      <c r="B31" s="43">
        <f t="shared" si="3"/>
        <v>456.21746764322268</v>
      </c>
      <c r="C31" s="43">
        <f t="shared" si="3"/>
        <v>318.04874887127517</v>
      </c>
      <c r="D31" s="43">
        <f t="shared" si="3"/>
        <v>125.91602106952944</v>
      </c>
      <c r="E31" s="43">
        <f t="shared" si="3"/>
        <v>54.615748269288652</v>
      </c>
      <c r="F31" s="43">
        <f t="shared" si="3"/>
        <v>955.44972509280626</v>
      </c>
      <c r="K31" s="21" t="s">
        <v>38</v>
      </c>
      <c r="L31" s="31">
        <f>SUM(L28:L30)</f>
        <v>775.43934714558031</v>
      </c>
      <c r="M31" s="31">
        <f>SUM(M28:M30)</f>
        <v>180.53176933881809</v>
      </c>
      <c r="N31" s="31">
        <f>SUM(N28:N30)</f>
        <v>955.97111648439852</v>
      </c>
    </row>
    <row r="32" spans="1:14" x14ac:dyDescent="0.3">
      <c r="A32" s="21"/>
      <c r="K32" s="21"/>
    </row>
    <row r="33" spans="1:14" x14ac:dyDescent="0.3">
      <c r="A33" s="21"/>
    </row>
    <row r="34" spans="1:14" x14ac:dyDescent="0.3">
      <c r="A34" s="22" t="s">
        <v>105</v>
      </c>
    </row>
    <row r="35" spans="1:14" x14ac:dyDescent="0.3">
      <c r="A35" s="21"/>
      <c r="B35" s="20" t="s">
        <v>82</v>
      </c>
    </row>
    <row r="36" spans="1:14" x14ac:dyDescent="0.3">
      <c r="A36" s="22" t="s">
        <v>83</v>
      </c>
      <c r="B36" s="19" t="s">
        <v>66</v>
      </c>
    </row>
    <row r="37" spans="1:14" x14ac:dyDescent="0.3">
      <c r="A37" s="21" t="s">
        <v>95</v>
      </c>
      <c r="B37" s="20">
        <v>6864</v>
      </c>
    </row>
    <row r="38" spans="1:14" x14ac:dyDescent="0.3">
      <c r="A38" s="21" t="s">
        <v>96</v>
      </c>
      <c r="B38" s="20">
        <v>5498</v>
      </c>
    </row>
    <row r="39" spans="1:14" x14ac:dyDescent="0.3">
      <c r="A39" s="21" t="s">
        <v>97</v>
      </c>
      <c r="B39" s="20">
        <v>4335</v>
      </c>
    </row>
    <row r="41" spans="1:14" x14ac:dyDescent="0.3">
      <c r="A41" s="22" t="s">
        <v>106</v>
      </c>
      <c r="L41" s="19" t="s">
        <v>107</v>
      </c>
    </row>
    <row r="42" spans="1:14" x14ac:dyDescent="0.3">
      <c r="B42" s="20" t="s">
        <v>108</v>
      </c>
      <c r="L42" s="20" t="s">
        <v>108</v>
      </c>
    </row>
    <row r="43" spans="1:14" x14ac:dyDescent="0.3">
      <c r="A43" s="22" t="s">
        <v>83</v>
      </c>
      <c r="B43" s="22" t="s">
        <v>84</v>
      </c>
      <c r="C43" s="22" t="s">
        <v>85</v>
      </c>
      <c r="D43" s="22" t="s">
        <v>86</v>
      </c>
      <c r="E43" s="22" t="s">
        <v>87</v>
      </c>
      <c r="F43" s="22" t="s">
        <v>88</v>
      </c>
      <c r="K43" s="22" t="s">
        <v>83</v>
      </c>
      <c r="L43" s="19" t="s">
        <v>89</v>
      </c>
      <c r="M43" s="19" t="s">
        <v>90</v>
      </c>
      <c r="N43" s="19" t="s">
        <v>88</v>
      </c>
    </row>
    <row r="44" spans="1:14" x14ac:dyDescent="0.3">
      <c r="A44" s="21" t="s">
        <v>95</v>
      </c>
      <c r="B44" s="43">
        <f>B28/B6*1000000</f>
        <v>83.195717981367054</v>
      </c>
      <c r="C44" s="43">
        <f t="shared" ref="C44:F44" si="7">C28/C6*1000000</f>
        <v>73.412518084723303</v>
      </c>
      <c r="D44" s="43">
        <f t="shared" si="7"/>
        <v>68.439068162413321</v>
      </c>
      <c r="E44" s="43">
        <f t="shared" si="7"/>
        <v>56.036079090302835</v>
      </c>
      <c r="F44" s="43">
        <f t="shared" si="7"/>
        <v>75.731597046358189</v>
      </c>
      <c r="K44" s="21" t="s">
        <v>95</v>
      </c>
      <c r="L44" s="43">
        <f>L28/L6*1000000</f>
        <v>80.333086308937126</v>
      </c>
      <c r="M44" s="43">
        <f t="shared" ref="M44:N44" si="8">M28/M6*1000000</f>
        <v>62.206095576869828</v>
      </c>
      <c r="N44" s="43">
        <f t="shared" si="8"/>
        <v>75.887057802758335</v>
      </c>
    </row>
    <row r="45" spans="1:14" x14ac:dyDescent="0.3">
      <c r="A45" s="21" t="s">
        <v>96</v>
      </c>
      <c r="B45" s="43">
        <f t="shared" ref="B45:F47" si="9">B29/B7*1000000</f>
        <v>42.753689334628433</v>
      </c>
      <c r="C45" s="43">
        <f t="shared" si="9"/>
        <v>42.980971596436696</v>
      </c>
      <c r="D45" s="43">
        <f t="shared" si="9"/>
        <v>33.646878513666188</v>
      </c>
      <c r="E45" s="43">
        <f t="shared" si="9"/>
        <v>23.638823163461367</v>
      </c>
      <c r="F45" s="43">
        <f t="shared" si="9"/>
        <v>40.32388225112895</v>
      </c>
      <c r="K45" s="21" t="s">
        <v>96</v>
      </c>
      <c r="L45" s="43">
        <f t="shared" ref="L45:N47" si="10">L29/L7*1000000</f>
        <v>42.859163239350842</v>
      </c>
      <c r="M45" s="43">
        <f t="shared" si="10"/>
        <v>30.436807336657694</v>
      </c>
      <c r="N45" s="43">
        <f t="shared" si="10"/>
        <v>40.345797404526294</v>
      </c>
    </row>
    <row r="46" spans="1:14" x14ac:dyDescent="0.3">
      <c r="A46" s="21" t="s">
        <v>97</v>
      </c>
      <c r="B46" s="43">
        <f t="shared" si="9"/>
        <v>18.874095802239403</v>
      </c>
      <c r="C46" s="43">
        <f t="shared" si="9"/>
        <v>19.273141347255695</v>
      </c>
      <c r="D46" s="43">
        <f t="shared" si="9"/>
        <v>20.624711004967605</v>
      </c>
      <c r="E46" s="43">
        <f t="shared" si="9"/>
        <v>12.877230138890797</v>
      </c>
      <c r="F46" s="43">
        <f t="shared" si="9"/>
        <v>19.23907329131421</v>
      </c>
      <c r="K46" s="21" t="s">
        <v>97</v>
      </c>
      <c r="L46" s="43">
        <f t="shared" si="10"/>
        <v>19.1094867456478</v>
      </c>
      <c r="M46" s="43">
        <f t="shared" si="10"/>
        <v>19.57949692160123</v>
      </c>
      <c r="N46" s="43">
        <f t="shared" si="10"/>
        <v>19.202076436036126</v>
      </c>
    </row>
    <row r="47" spans="1:14" x14ac:dyDescent="0.3">
      <c r="A47" s="21" t="s">
        <v>38</v>
      </c>
      <c r="B47" s="43">
        <f t="shared" si="9"/>
        <v>44.219193539788542</v>
      </c>
      <c r="C47" s="43">
        <f t="shared" si="9"/>
        <v>31.263546578127244</v>
      </c>
      <c r="D47" s="43">
        <f t="shared" si="9"/>
        <v>31.99793985648995</v>
      </c>
      <c r="E47" s="43">
        <f t="shared" si="9"/>
        <v>36.804354511942911</v>
      </c>
      <c r="F47" s="43">
        <f t="shared" si="9"/>
        <v>36.876554192834206</v>
      </c>
      <c r="K47" s="21" t="s">
        <v>38</v>
      </c>
      <c r="L47" s="43">
        <f t="shared" si="10"/>
        <v>37.844159137574707</v>
      </c>
      <c r="M47" s="43">
        <f t="shared" si="10"/>
        <v>33.314117761902644</v>
      </c>
      <c r="N47" s="43">
        <f t="shared" si="10"/>
        <v>36.896679248109358</v>
      </c>
    </row>
    <row r="49" spans="1:14" x14ac:dyDescent="0.3">
      <c r="A49" s="32" t="s">
        <v>109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4" t="s">
        <v>110</v>
      </c>
      <c r="M49" s="33"/>
      <c r="N49" s="33"/>
    </row>
    <row r="50" spans="1:14" x14ac:dyDescent="0.3">
      <c r="A50" s="33"/>
      <c r="B50" s="33" t="s">
        <v>71</v>
      </c>
      <c r="C50" s="33"/>
      <c r="D50" s="33"/>
      <c r="E50" s="33"/>
      <c r="F50" s="33"/>
      <c r="G50" s="33"/>
      <c r="H50" s="33"/>
      <c r="I50" s="33"/>
      <c r="J50" s="33"/>
      <c r="K50" s="33"/>
      <c r="L50" s="33" t="s">
        <v>111</v>
      </c>
      <c r="M50" s="33"/>
      <c r="N50" s="33"/>
    </row>
    <row r="51" spans="1:14" x14ac:dyDescent="0.3">
      <c r="A51" s="32" t="s">
        <v>83</v>
      </c>
      <c r="B51" s="32" t="s">
        <v>84</v>
      </c>
      <c r="C51" s="32" t="s">
        <v>85</v>
      </c>
      <c r="D51" s="32" t="s">
        <v>86</v>
      </c>
      <c r="E51" s="32" t="s">
        <v>87</v>
      </c>
      <c r="F51" s="32" t="s">
        <v>88</v>
      </c>
      <c r="G51" s="33"/>
      <c r="H51" s="33"/>
      <c r="I51" s="33"/>
      <c r="J51" s="33"/>
      <c r="K51" s="32" t="s">
        <v>83</v>
      </c>
      <c r="L51" s="34" t="s">
        <v>89</v>
      </c>
      <c r="M51" s="34" t="s">
        <v>90</v>
      </c>
      <c r="N51" s="34" t="s">
        <v>88</v>
      </c>
    </row>
    <row r="52" spans="1:14" x14ac:dyDescent="0.3">
      <c r="A52" s="35" t="s">
        <v>95</v>
      </c>
      <c r="B52" s="52">
        <f>B44/$B$37</f>
        <v>1.2120588283998696E-2</v>
      </c>
      <c r="C52" s="52">
        <f t="shared" ref="C52:F52" si="11">C44/$B$37</f>
        <v>1.0695296923765051E-2</v>
      </c>
      <c r="D52" s="52">
        <f t="shared" si="11"/>
        <v>9.9707267136383039E-3</v>
      </c>
      <c r="E52" s="52">
        <f t="shared" si="11"/>
        <v>8.1637644362329304E-3</v>
      </c>
      <c r="F52" s="52">
        <f t="shared" si="11"/>
        <v>1.1033158077849386E-2</v>
      </c>
      <c r="G52" s="33"/>
      <c r="H52" s="33"/>
      <c r="I52" s="33"/>
      <c r="J52" s="33"/>
      <c r="K52" s="35" t="s">
        <v>95</v>
      </c>
      <c r="L52" s="54">
        <f>L44/B37</f>
        <v>1.1703538215171493E-2</v>
      </c>
      <c r="M52" s="54">
        <f>M44/B37</f>
        <v>9.0626596120148353E-3</v>
      </c>
      <c r="N52" s="54">
        <f>N44/B37</f>
        <v>1.1055806789446145E-2</v>
      </c>
    </row>
    <row r="53" spans="1:14" x14ac:dyDescent="0.3">
      <c r="A53" s="35" t="s">
        <v>96</v>
      </c>
      <c r="B53" s="52">
        <f>B45/$B$38</f>
        <v>7.7762257793067358E-3</v>
      </c>
      <c r="C53" s="52">
        <f t="shared" ref="C53:F53" si="12">C45/$B$38</f>
        <v>7.8175648593009628E-3</v>
      </c>
      <c r="D53" s="52">
        <f t="shared" si="12"/>
        <v>6.1198396714561999E-3</v>
      </c>
      <c r="E53" s="52">
        <f t="shared" si="12"/>
        <v>4.2995313138343705E-3</v>
      </c>
      <c r="F53" s="52">
        <f t="shared" si="12"/>
        <v>7.3342819663748541E-3</v>
      </c>
      <c r="G53" s="33"/>
      <c r="H53" s="33"/>
      <c r="I53" s="33"/>
      <c r="J53" s="33"/>
      <c r="K53" s="35" t="s">
        <v>96</v>
      </c>
      <c r="L53" s="54">
        <f>L45/B38</f>
        <v>7.7954098289106663E-3</v>
      </c>
      <c r="M53" s="54">
        <f t="shared" ref="M53:M54" si="13">M45/B38</f>
        <v>5.5359780532298463E-3</v>
      </c>
      <c r="N53" s="54">
        <f t="shared" ref="N53:N54" si="14">N45/B38</f>
        <v>7.3382679891826653E-3</v>
      </c>
    </row>
    <row r="54" spans="1:14" x14ac:dyDescent="0.3">
      <c r="A54" s="35" t="s">
        <v>97</v>
      </c>
      <c r="B54" s="52">
        <f>B46/$B$39</f>
        <v>4.3538859982097814E-3</v>
      </c>
      <c r="C54" s="52">
        <f t="shared" ref="C54:F54" si="15">C46/$B$39</f>
        <v>4.4459380270486029E-3</v>
      </c>
      <c r="D54" s="52">
        <f t="shared" si="15"/>
        <v>4.7577188016072903E-3</v>
      </c>
      <c r="E54" s="52">
        <f t="shared" si="15"/>
        <v>2.9705259835964928E-3</v>
      </c>
      <c r="F54" s="52">
        <f t="shared" si="15"/>
        <v>4.4380791906145816E-3</v>
      </c>
      <c r="G54" s="33"/>
      <c r="H54" s="33"/>
      <c r="I54" s="33"/>
      <c r="J54" s="33"/>
      <c r="K54" s="35" t="s">
        <v>97</v>
      </c>
      <c r="L54" s="54">
        <f>L46/B39</f>
        <v>4.4081861004954554E-3</v>
      </c>
      <c r="M54" s="54">
        <f t="shared" si="13"/>
        <v>4.5166082864132014E-3</v>
      </c>
      <c r="N54" s="54">
        <f t="shared" si="14"/>
        <v>4.4295447372632354E-3</v>
      </c>
    </row>
    <row r="55" spans="1:14" x14ac:dyDescent="0.3">
      <c r="A55" s="21"/>
      <c r="K55" s="2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8.83203125" defaultRowHeight="14.5" x14ac:dyDescent="0.35"/>
  <cols>
    <col min="1" max="1" width="13.1640625" style="40" customWidth="1"/>
    <col min="2" max="2" width="9" style="40" customWidth="1"/>
    <col min="3" max="16384" width="8.83203125" style="40"/>
  </cols>
  <sheetData>
    <row r="1" spans="1:6" x14ac:dyDescent="0.35">
      <c r="A1" s="42" t="s">
        <v>128</v>
      </c>
    </row>
    <row r="3" spans="1:6" x14ac:dyDescent="0.35">
      <c r="A3" s="42" t="s">
        <v>118</v>
      </c>
    </row>
    <row r="4" spans="1:6" ht="39.5" x14ac:dyDescent="0.35">
      <c r="B4" s="41" t="s">
        <v>12</v>
      </c>
      <c r="C4" s="41" t="s">
        <v>13</v>
      </c>
      <c r="D4" s="41" t="s">
        <v>14</v>
      </c>
      <c r="E4" s="41" t="s">
        <v>15</v>
      </c>
      <c r="F4" s="41" t="s">
        <v>16</v>
      </c>
    </row>
    <row r="5" spans="1:6" x14ac:dyDescent="0.35">
      <c r="A5" s="40" t="s">
        <v>119</v>
      </c>
      <c r="B5" s="43">
        <f>'1. AOT40C'!C37</f>
        <v>4.9594661205603782E-2</v>
      </c>
      <c r="C5" s="43">
        <f>'1. AOT40C'!D37</f>
        <v>0.46619783785829277</v>
      </c>
      <c r="D5" s="43">
        <f>'1. AOT40C'!E37</f>
        <v>0.98356603163454437</v>
      </c>
      <c r="E5" s="43">
        <f>'1. AOT40C'!F37</f>
        <v>0.59614878623838508</v>
      </c>
      <c r="F5" s="43">
        <f>'1. AOT40C'!G37</f>
        <v>0.62060291413404212</v>
      </c>
    </row>
    <row r="6" spans="1:6" ht="14.4" x14ac:dyDescent="0.3">
      <c r="A6" s="40" t="s">
        <v>120</v>
      </c>
      <c r="B6" s="44">
        <f>'3. AOT40F'!C99</f>
        <v>0.40983730993060152</v>
      </c>
      <c r="C6" s="44">
        <f>'3. AOT40F'!D99</f>
        <v>0.47191043838454211</v>
      </c>
      <c r="D6" s="44">
        <f>'3. AOT40F'!E99</f>
        <v>0.68321462090644647</v>
      </c>
      <c r="E6" s="44">
        <f>'3. AOT40F'!F99</f>
        <v>0.51897180558549916</v>
      </c>
      <c r="F6" s="44">
        <f>'3. AOT40F'!G99</f>
        <v>0.54621651281751771</v>
      </c>
    </row>
    <row r="7" spans="1:6" ht="14.4" x14ac:dyDescent="0.3">
      <c r="A7" s="42" t="s">
        <v>44</v>
      </c>
      <c r="B7" s="45">
        <f>SUM(B5:B6)</f>
        <v>0.45943197113620532</v>
      </c>
      <c r="C7" s="45">
        <f t="shared" ref="C7:F7" si="0">SUM(C5:C6)</f>
        <v>0.93810827624283488</v>
      </c>
      <c r="D7" s="45">
        <f t="shared" si="0"/>
        <v>1.6667806525409907</v>
      </c>
      <c r="E7" s="45">
        <f t="shared" si="0"/>
        <v>1.1151205918238842</v>
      </c>
      <c r="F7" s="45">
        <f t="shared" si="0"/>
        <v>1.1668194269515597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0. Introduktion</vt:lpstr>
      <vt:lpstr>1. AOT40C</vt:lpstr>
      <vt:lpstr>2. Kostnader C</vt:lpstr>
      <vt:lpstr>3. AOT40F</vt:lpstr>
      <vt:lpstr>4. Kostnader F</vt:lpstr>
      <vt:lpstr>5. Kostnader C+F</vt:lpstr>
    </vt:vector>
  </TitlesOfParts>
  <Company>SMHI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 Cecilia</dc:creator>
  <cp:lastModifiedBy>Bennet Cecilia</cp:lastModifiedBy>
  <dcterms:created xsi:type="dcterms:W3CDTF">2011-03-03T10:04:38Z</dcterms:created>
  <dcterms:modified xsi:type="dcterms:W3CDTF">2019-05-08T07:15:52Z</dcterms:modified>
</cp:coreProperties>
</file>