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harts/chart1.xml" ContentType="application/vnd.openxmlformats-officedocument.drawingml.chart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rafikverket\Företagsekonomi\2016\"/>
    </mc:Choice>
  </mc:AlternateContent>
  <bookViews>
    <workbookView xWindow="-5490" yWindow="2520" windowWidth="15600" windowHeight="5415" tabRatio="887" activeTab="1"/>
  </bookViews>
  <sheets>
    <sheet name="0) Åtgärdsbeskrivning" sheetId="4" r:id="rId1"/>
    <sheet name="1) Inledande analys" sheetId="6" r:id="rId2"/>
    <sheet name="2) Urval" sheetId="3" r:id="rId3"/>
    <sheet name="3) Intervjuer näringsliv" sheetId="7" r:id="rId4"/>
    <sheet name="3a) Uppgifter - transportkedjor" sheetId="5" r:id="rId5"/>
    <sheet name="3b) Formulär avs &amp; mott" sheetId="1" r:id="rId6"/>
    <sheet name="3c) Formulär transportör" sheetId="14" r:id="rId7"/>
    <sheet name="3d) Formulär allm kostnadsdata" sheetId="2" r:id="rId8"/>
    <sheet name="3e) Formulär bra- &amp; int-org" sheetId="8" r:id="rId9"/>
    <sheet name="4a) Resultat transportkedjor" sheetId="10" r:id="rId10"/>
    <sheet name="4b) Samlad bedömning" sheetId="12" r:id="rId11"/>
    <sheet name="5) Resultat" sheetId="13" r:id="rId12"/>
    <sheet name="Beräkningar C1" sheetId="16" r:id="rId13"/>
    <sheet name="Beräkningar C2" sheetId="15" r:id="rId14"/>
  </sheets>
  <definedNames>
    <definedName name="_xlnm.Print_Area" localSheetId="11">'5) Resultat'!$A$1:$I$22</definedName>
  </definedNames>
  <calcPr calcId="152511"/>
</workbook>
</file>

<file path=xl/calcChain.xml><?xml version="1.0" encoding="utf-8"?>
<calcChain xmlns="http://schemas.openxmlformats.org/spreadsheetml/2006/main">
  <c r="D46" i="6" l="1"/>
  <c r="E47" i="6" l="1"/>
  <c r="E44" i="6"/>
  <c r="D47" i="6"/>
  <c r="D44" i="6"/>
  <c r="D43" i="6"/>
  <c r="E43" i="6" l="1"/>
  <c r="E46" i="6"/>
  <c r="C14" i="12"/>
  <c r="C15" i="12"/>
  <c r="C16" i="12"/>
  <c r="C17" i="12"/>
  <c r="C18" i="12"/>
  <c r="C19" i="12"/>
  <c r="C20" i="12"/>
  <c r="C13" i="12"/>
  <c r="C8" i="12"/>
  <c r="C7" i="12"/>
  <c r="C6" i="12"/>
  <c r="C9" i="13" l="1"/>
  <c r="G9" i="13"/>
  <c r="C16" i="13" l="1"/>
  <c r="E8" i="16"/>
  <c r="F8" i="16"/>
  <c r="G8" i="16"/>
  <c r="H8" i="16"/>
  <c r="D8" i="16"/>
  <c r="E8" i="15"/>
  <c r="F8" i="15"/>
  <c r="G8" i="15"/>
  <c r="H8" i="15"/>
  <c r="D8" i="15"/>
  <c r="C27" i="16" l="1"/>
  <c r="C20" i="16"/>
  <c r="C24" i="16"/>
  <c r="C16" i="16"/>
  <c r="C21" i="16"/>
  <c r="C25" i="16"/>
  <c r="G16" i="16"/>
  <c r="C22" i="16"/>
  <c r="C26" i="16"/>
  <c r="C15" i="16"/>
  <c r="C17" i="16"/>
  <c r="C19" i="16"/>
  <c r="G17" i="16"/>
  <c r="G16" i="15"/>
  <c r="G17" i="15"/>
  <c r="C20" i="15"/>
  <c r="C18" i="16" l="1"/>
  <c r="C28" i="16"/>
  <c r="C23" i="16"/>
  <c r="C27" i="15"/>
  <c r="C26" i="15"/>
  <c r="G15" i="16" l="1"/>
  <c r="C28" i="12"/>
  <c r="G18" i="16"/>
  <c r="C22" i="15"/>
  <c r="C21" i="15"/>
  <c r="C25" i="15"/>
  <c r="C19" i="15"/>
  <c r="C24" i="15"/>
  <c r="C17" i="15"/>
  <c r="C16" i="15"/>
  <c r="C15" i="15"/>
  <c r="C7" i="13"/>
  <c r="C6" i="13"/>
  <c r="C29" i="12" l="1"/>
  <c r="C28" i="15"/>
  <c r="C23" i="15"/>
  <c r="C18" i="15"/>
  <c r="G18" i="15" s="1"/>
  <c r="C5" i="13"/>
  <c r="G15" i="15" l="1"/>
  <c r="C37" i="12" s="1"/>
  <c r="C15" i="13" s="1"/>
  <c r="C36" i="12"/>
  <c r="C14" i="13" s="1"/>
</calcChain>
</file>

<file path=xl/comments1.xml><?xml version="1.0" encoding="utf-8"?>
<comments xmlns="http://schemas.openxmlformats.org/spreadsheetml/2006/main">
  <authors>
    <author>Patrik Benrick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 xml:space="preserve">Steg 1: Åtgärder som kan påverka transportbehovet och val av transportsätt 
Steg 2: Åtgärder som ger effektivare utnyttjande av befintlig infrastruktur och fordon.
Steg 3: Begränsade ombyggnadsåtgärder.
Steg 4: Nyinvesteringar och större ombyggnadsåtgärder.
</t>
        </r>
      </text>
    </comment>
  </commentList>
</comments>
</file>

<file path=xl/comments10.xml><?xml version="1.0" encoding="utf-8"?>
<comments xmlns="http://schemas.openxmlformats.org/spreadsheetml/2006/main">
  <authors>
    <author>Patrik Benrick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Kostnader bedöms öka med &gt;5 %.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Kostnader bedöms öka med 1-5 %.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Kostnader bedöms förändras med </t>
        </r>
        <r>
          <rPr>
            <sz val="9"/>
            <color indexed="81"/>
            <rFont val="Calibri"/>
            <family val="2"/>
          </rPr>
          <t>±</t>
        </r>
        <r>
          <rPr>
            <sz val="9"/>
            <color indexed="81"/>
            <rFont val="Tahoma"/>
            <family val="2"/>
          </rPr>
          <t>1 %.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Kostnader bedöms minska med 1-5 %.
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Kostnader bedöms minska med &gt;5 %.</t>
        </r>
      </text>
    </comment>
  </commentList>
</comments>
</file>

<file path=xl/comments2.xml><?xml version="1.0" encoding="utf-8"?>
<comments xmlns="http://schemas.openxmlformats.org/spreadsheetml/2006/main">
  <authors>
    <author>Patrik Benrick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Om NEJ, gå vidare till punkt B, annars avsluta.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Om minst en kostnadsdrivare påverkas, gå vidare till punkt C. Annars avsluta.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Ange varifrån informationen till bedömningen alt. själva bedömningen kommer.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Villkor för JA: banstråk finns upptaget i bedömningsunderlaget med&gt;10 godståg per vardagsdygn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Villkor för JA: medelstora eller stora kapacitetsbegränsningar på bandel i kombination med andel godståg &gt;=25 %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Villkor för JA: länk utpekad som anslutning i bedömning.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Villkor för JA: länk utpekad som anslutning i bedömning.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Villkor för JA: länk utpekad som anslutning i bedömning.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Villkor för JA: länk utpekad som anslutning i bedömning.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Villkor för JA: hamn/farled finns utpekad i bedömningsunderlaget som </t>
        </r>
        <r>
          <rPr>
            <i/>
            <sz val="9"/>
            <color indexed="81"/>
            <rFont val="Tahoma"/>
            <family val="2"/>
          </rPr>
          <t>Röd</t>
        </r>
        <r>
          <rPr>
            <sz val="9"/>
            <color indexed="81"/>
            <rFont val="Tahoma"/>
            <family val="2"/>
          </rPr>
          <t xml:space="preserve"> eller </t>
        </r>
        <r>
          <rPr>
            <i/>
            <sz val="9"/>
            <color indexed="81"/>
            <rFont val="Tahoma"/>
            <family val="2"/>
          </rPr>
          <t>Gul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Villkor för JA: hamn finns utpekad i bedömningsunderlaget.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38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Villkor för JA: länk finns utpekad i bedömningsunderlaget.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Om JA, gå vidare till flik Urval punkt B med omfattning Stor.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>Om Nej, gå vidare till flik Urval punkt C med omfattning Liten.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Om JA, gå vidare till flik Urval punkt B med omfattning Stor.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Om Nej, gå vidare till flik Urval punkt C med omfattning Liten.</t>
        </r>
      </text>
    </comment>
  </commentList>
</comments>
</file>

<file path=xl/comments3.xml><?xml version="1.0" encoding="utf-8"?>
<comments xmlns="http://schemas.openxmlformats.org/spreadsheetml/2006/main">
  <authors>
    <author>Berglund, Moa</author>
    <author>Patrik Benrick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Till detta moment behöver handläggaren ha en kontaktlista med nationella transportörer.</t>
        </r>
      </text>
    </comment>
    <comment ref="A12" authorId="1" shapeId="0">
      <text>
        <r>
          <rPr>
            <sz val="9"/>
            <color indexed="81"/>
            <rFont val="Tahoma"/>
            <family val="2"/>
          </rPr>
          <t>Sker baserat på information tillgänglig inom TRV. Ange dokument/sökväg.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>Här ska kontaktperson på NTR samt branschorganisationer samlas i kontaktlista.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>En FKB-N Stor bör omfatta tre transportkedjor och därmed upp till nio företagskontakter. 
En FKB-N Liten bör omfatta två transportkedjor och därmed upp till sex företagskontakter. 
Till ovanstående kommer kontakt med berörda branschorganisationer. Totalt ger detta upp till tolv respektive åtta kontakter.</t>
        </r>
      </text>
    </comment>
    <comment ref="A18" authorId="1" shapeId="0">
      <text>
        <r>
          <rPr>
            <sz val="9"/>
            <color indexed="81"/>
            <rFont val="Tahoma"/>
            <family val="2"/>
          </rPr>
          <t xml:space="preserve">Till moment C.1 och C.2 behöver handläggaren ha en kontaktlista för regionala TRV-enheter samt kontaktpersoner hos kommunerna.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Till detta moment behöver handläggaren ha en kontaktlista med regionala transportörer/nodoperatörer.</t>
        </r>
      </text>
    </comment>
    <comment ref="B22" authorId="1" shapeId="0">
      <text>
        <r>
          <rPr>
            <sz val="9"/>
            <color indexed="81"/>
            <rFont val="Tahoma"/>
            <family val="2"/>
          </rPr>
          <t>En FKB-R Stor bör omfatta två transportkedjor och därmed upp till sex kontakter.
En FKB-R Liten bör omfatta en transportkedja och därmed upp till tre kontakter. 
Till ovanstående kommer kontakt med berörda branschorganisationer. Totalt ger detta upp till åtta respektive fyra kontakter.</t>
        </r>
      </text>
    </comment>
  </commentList>
</comments>
</file>

<file path=xl/comments4.xml><?xml version="1.0" encoding="utf-8"?>
<comments xmlns="http://schemas.openxmlformats.org/spreadsheetml/2006/main">
  <authors>
    <author>Patrik Benrick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 xml:space="preserve">På regional och lokal nivå kan det vara relevant att, utöver kontakt med avsändarens branschorganisation, kontakta regional eller lokal handelskammare eller företagarförening. Se vidare i </t>
        </r>
        <r>
          <rPr>
            <i/>
            <sz val="9"/>
            <color indexed="81"/>
            <rFont val="Tahoma"/>
            <family val="2"/>
          </rPr>
          <t>Manual FKB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Berglund, Moa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>Om det tillför information, kan mängden även anges i någon ytterligare enhet, exempelvis TEU eller kubikmeter.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Om det tillför information, kan mängden även anges i någon ytterligare enhet, exempelvis TEU eller kubikmeter.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Om det tillför information, kan mängden även anges i någon ytterligare enhet, exempelvis TEU eller kubikmeter.</t>
        </r>
      </text>
    </comment>
  </commentList>
</comments>
</file>

<file path=xl/comments6.xml><?xml version="1.0" encoding="utf-8"?>
<comments xmlns="http://schemas.openxmlformats.org/spreadsheetml/2006/main">
  <authors>
    <author>Patrik Benrick</author>
  </authors>
  <commentList>
    <comment ref="B48" authorId="0" shapeId="0">
      <text>
        <r>
          <rPr>
            <sz val="9"/>
            <color indexed="81"/>
            <rFont val="Tahoma"/>
            <family val="2"/>
          </rPr>
          <t>Enligt svar från transportörerna.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Enligt svar från transportörerna.</t>
        </r>
      </text>
    </comment>
  </commentList>
</comments>
</file>

<file path=xl/comments7.xml><?xml version="1.0" encoding="utf-8"?>
<comments xmlns="http://schemas.openxmlformats.org/spreadsheetml/2006/main">
  <authors>
    <author>Patrik Benrick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Kopieras in från flik 1.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Kostnader bedöms öka med &gt;15 %.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Kostnader bedöms öka med 5-15 %.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 xml:space="preserve">Kostnader bedöms förändras med </t>
        </r>
        <r>
          <rPr>
            <sz val="9"/>
            <color indexed="81"/>
            <rFont val="Calibri"/>
            <family val="2"/>
          </rPr>
          <t>±</t>
        </r>
        <r>
          <rPr>
            <sz val="9"/>
            <color indexed="81"/>
            <rFont val="Tahoma"/>
            <family val="2"/>
          </rPr>
          <t>5 %.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Kostnader bedöms minska med 5-15 %.
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>Kostnader bedöms minska med &gt;15 %.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Kostnader bedöms öka med &gt;5 %.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 xml:space="preserve">Kostnader bedöms öka med 1-5 %.
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 xml:space="preserve">Kostnader bedöms förändras med </t>
        </r>
        <r>
          <rPr>
            <sz val="9"/>
            <color indexed="81"/>
            <rFont val="Calibri"/>
            <family val="2"/>
          </rPr>
          <t>±</t>
        </r>
        <r>
          <rPr>
            <sz val="9"/>
            <color indexed="81"/>
            <rFont val="Tahoma"/>
            <family val="2"/>
          </rPr>
          <t>1 %.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Kostnader bedöms minska med 1-5 %.
</t>
        </r>
      </text>
    </comment>
    <comment ref="H33" authorId="0" shapeId="0">
      <text>
        <r>
          <rPr>
            <sz val="9"/>
            <color indexed="81"/>
            <rFont val="Tahoma"/>
            <family val="2"/>
          </rPr>
          <t>Kostnader bedöms minska med &gt;5 %.</t>
        </r>
      </text>
    </comment>
  </commentList>
</comments>
</file>

<file path=xl/comments8.xml><?xml version="1.0" encoding="utf-8"?>
<comments xmlns="http://schemas.openxmlformats.org/spreadsheetml/2006/main">
  <authors>
    <author>Patrik Benrick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Kopieras från flik 0).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Koperias från flik 0).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Koperias från flik 0).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Nationell/regional/ingen. Från resultat av flik 1).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Offentligt/Näringsliv/Båda. Från flik 4b), sektion A.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1/2/3. Från resultat av flik 1).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Från flik 4a), punkt C.6.1. Branscher som ingår i undersökta transportkedjor i fet stil. 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Uppgifterna hämtas från flikarna 3a, 3b och 3c.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Lokalt, regionalt, nationellt och/eller internationellt (import/export). Från flik 4a) punkt C.6.2. Spridning på företag i undersökta transportkedjor i fet stil.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Övervägande positiv/neutral/negativ/ej samstämmigt. Kopieras från flik 4b), punkt C.2.1.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Stor/Liten/Obefintlig/Ej samstämmigt. Kopieras från flik 4b), punkt C.2.1.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En eller flera kostnadsposter, beskrivning. Kopieras från flik 4b) punkt C.3.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Viktiga övriga upplysningar och slutsatser, t.ex. bedömningar av indirekta effekter eller andra effekter som inte täcks in av FKB. Exempelvis bör de viktigaste svaren från punkterna D.1-D.6, flik 4b) tas med. Om betydande osäkerheter föreligger i bedömningarna eller andra svårigheter uppstått kan de också kortfattat nämnas här.</t>
        </r>
      </text>
    </comment>
  </commentList>
</comments>
</file>

<file path=xl/comments9.xml><?xml version="1.0" encoding="utf-8"?>
<comments xmlns="http://schemas.openxmlformats.org/spreadsheetml/2006/main">
  <authors>
    <author>Patrik Benrick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Kostnader bedöms öka med &gt;15 %.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Kostnader bedöms öka med 5-15 %.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Kostnader bedöms förändras med </t>
        </r>
        <r>
          <rPr>
            <sz val="9"/>
            <color indexed="81"/>
            <rFont val="Calibri"/>
            <family val="2"/>
          </rPr>
          <t>±</t>
        </r>
        <r>
          <rPr>
            <sz val="9"/>
            <color indexed="81"/>
            <rFont val="Tahoma"/>
            <family val="2"/>
          </rPr>
          <t>5 %.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Kostnader bedöms minska med 5-15 %.
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Kostnader bedöms minska med &gt;15 %.</t>
        </r>
      </text>
    </comment>
  </commentList>
</comments>
</file>

<file path=xl/sharedStrings.xml><?xml version="1.0" encoding="utf-8"?>
<sst xmlns="http://schemas.openxmlformats.org/spreadsheetml/2006/main" count="831" uniqueCount="404">
  <si>
    <t>Avsändare - omsättning:</t>
  </si>
  <si>
    <t>Avsändare - bransch:</t>
  </si>
  <si>
    <t>Mottagare - bransch:</t>
  </si>
  <si>
    <t>Startpunkt:</t>
  </si>
  <si>
    <t>Slutpunkt:</t>
  </si>
  <si>
    <t>Omlastningspunkter:</t>
  </si>
  <si>
    <t>Orderkostnader</t>
  </si>
  <si>
    <t>Antal ordrar per år</t>
  </si>
  <si>
    <t>Fast kostnad per order</t>
  </si>
  <si>
    <t>Transportkostnader</t>
  </si>
  <si>
    <t>Kostnad/km/fordon</t>
  </si>
  <si>
    <t>Kostnad/timme/fordon
(exkl varor)</t>
  </si>
  <si>
    <t>Omlastningskostnader under kedjan
– kostnad/ton/fordon</t>
  </si>
  <si>
    <t>Kostnad för avlastning i slutpunkt</t>
  </si>
  <si>
    <t>Kostnad för pålastning i startpunkt</t>
  </si>
  <si>
    <t>Kapitalkostnader under transit</t>
  </si>
  <si>
    <t>Varuvärde (kronor/ton)</t>
  </si>
  <si>
    <t>Genomsnittlig transporttid
(timmar)</t>
  </si>
  <si>
    <t>Lagerkostnader</t>
  </si>
  <si>
    <t>Kronor/ton/år</t>
  </si>
  <si>
    <t>Kapitalkostnader under lager</t>
  </si>
  <si>
    <t>Godsmängd (ton/år):</t>
  </si>
  <si>
    <t>Genomsnittlig sändningsstorlek (ton):</t>
  </si>
  <si>
    <t>Totala årliga logistikkostnader</t>
  </si>
  <si>
    <t>Ʃ</t>
  </si>
  <si>
    <t>Mottagare - omsättning:</t>
  </si>
  <si>
    <t>Kompletterande frågor</t>
  </si>
  <si>
    <t>--/-/0/+/++</t>
  </si>
  <si>
    <t>Lagerkostnader(exkl. kapitalkostnad)</t>
  </si>
  <si>
    <t>Omlastningskostnader under kedjan</t>
  </si>
  <si>
    <t>Avlastning i slutpunkt</t>
  </si>
  <si>
    <t>Pålastning i startpunkt</t>
  </si>
  <si>
    <t>Orderhantering</t>
  </si>
  <si>
    <t>Typ av åtgärd</t>
  </si>
  <si>
    <t>Syfte med åtgärd</t>
  </si>
  <si>
    <t>Godsskador</t>
  </si>
  <si>
    <t>Kostnadsdrivare</t>
  </si>
  <si>
    <t>Stråk och/eller nod som berörs</t>
  </si>
  <si>
    <t>Genomsnittlig transporttid (min)</t>
  </si>
  <si>
    <t>Bakgrund till åtgärd (1-5 rader)</t>
  </si>
  <si>
    <t>Beskrivning av åtgärd (1-5 rader)</t>
  </si>
  <si>
    <t>Innebär denna åtgärd att något stråk/nod når sin fulla kapacitet (d.v.s. att denna åtgärd har varit den felande länken)?</t>
  </si>
  <si>
    <t>Namn på åtgärd</t>
  </si>
  <si>
    <t>Exempel på kostnadsposter att beakta i motiveringen:</t>
  </si>
  <si>
    <t>Kapitalbindning under lager,
inkl. säkerhetslager</t>
  </si>
  <si>
    <t>Varubrist hos godsmottagare</t>
  </si>
  <si>
    <t>Produktionsstörningar hos avsändare</t>
  </si>
  <si>
    <t>Uppgifter om den planerade åtgärden</t>
  </si>
  <si>
    <t>Bakgrund och syfte</t>
  </si>
  <si>
    <t xml:space="preserve">Beslut om FKB </t>
  </si>
  <si>
    <t>Ja</t>
  </si>
  <si>
    <t>Nej</t>
  </si>
  <si>
    <t>Investeringsbelopp (ca Mkr)</t>
  </si>
  <si>
    <t>Geografisk placering</t>
  </si>
  <si>
    <t>Steg 0</t>
  </si>
  <si>
    <t>Steg 1</t>
  </si>
  <si>
    <t>Steg 2</t>
  </si>
  <si>
    <t>Urval av respondenter</t>
  </si>
  <si>
    <t>Bedöm vilket eller vilka av nedanstående transportslag/noder som berörs av åtgärden</t>
  </si>
  <si>
    <t>Väg</t>
  </si>
  <si>
    <t>Järnväg</t>
  </si>
  <si>
    <t>Sjöfart</t>
  </si>
  <si>
    <t>Nod (t.ex. hamn, flygplats, kombiterminal)</t>
  </si>
  <si>
    <t>A</t>
  </si>
  <si>
    <t>A.1</t>
  </si>
  <si>
    <t>A.2</t>
  </si>
  <si>
    <t>A.3</t>
  </si>
  <si>
    <t>A.4</t>
  </si>
  <si>
    <t>B</t>
  </si>
  <si>
    <t>Nationell FKB</t>
  </si>
  <si>
    <t>B.1</t>
  </si>
  <si>
    <t>B.2</t>
  </si>
  <si>
    <t>B.3</t>
  </si>
  <si>
    <t>C</t>
  </si>
  <si>
    <t>Regional FKB</t>
  </si>
  <si>
    <t>C.1</t>
  </si>
  <si>
    <t>C.2</t>
  </si>
  <si>
    <t>C.3</t>
  </si>
  <si>
    <t>C.4</t>
  </si>
  <si>
    <t>A.5</t>
  </si>
  <si>
    <t>A.6</t>
  </si>
  <si>
    <t>A.7</t>
  </si>
  <si>
    <t>A.8</t>
  </si>
  <si>
    <t>B.4</t>
  </si>
  <si>
    <t>B.5</t>
  </si>
  <si>
    <t>B.6</t>
  </si>
  <si>
    <t>B.7</t>
  </si>
  <si>
    <t>B.8</t>
  </si>
  <si>
    <t>C.1.1</t>
  </si>
  <si>
    <t>C.2.1</t>
  </si>
  <si>
    <t>D</t>
  </si>
  <si>
    <t>D.1</t>
  </si>
  <si>
    <t>D.2</t>
  </si>
  <si>
    <t>Steg 3</t>
  </si>
  <si>
    <t>Transportkedjor</t>
  </si>
  <si>
    <t>Boka tid för FKB-möte med respektive kontakt.</t>
  </si>
  <si>
    <t>E</t>
  </si>
  <si>
    <t>Steg 3c</t>
  </si>
  <si>
    <t>Steg 3a</t>
  </si>
  <si>
    <t>Steg 3b</t>
  </si>
  <si>
    <t>Steg 3d</t>
  </si>
  <si>
    <t>Steg 3e</t>
  </si>
  <si>
    <t>Underlagsrapport till Kapacitetsutredningen: "Godstransporter" (Trafikverket 2012:119)</t>
  </si>
  <si>
    <t>Trafikverket "Kapacitetsutnyttjande och kapacitetsbegränsningar", uppdateras årligen</t>
  </si>
  <si>
    <t>C.1.2</t>
  </si>
  <si>
    <t>C.1.3</t>
  </si>
  <si>
    <t>C.1.4</t>
  </si>
  <si>
    <t>C.1.5</t>
  </si>
  <si>
    <t>Länk utgör anslutning från stomnätet till terminal/hamn/flygplats som är utpekad som central för gods</t>
  </si>
  <si>
    <t>Underlagsrapport till Kapacitetsutredningen: "Godstransporter" (Trafikverket 2012:119) för centrala noder</t>
  </si>
  <si>
    <t>C.3.1</t>
  </si>
  <si>
    <t>Bedömningsunderlag</t>
  </si>
  <si>
    <t>D.1.1</t>
  </si>
  <si>
    <t>Villkor</t>
  </si>
  <si>
    <t>Antal godståg per vardagsdygn på banstråk &gt;10</t>
  </si>
  <si>
    <t>D.1.2</t>
  </si>
  <si>
    <t>Kapacitetsbegränsningar på bandel med hög andel godståg</t>
  </si>
  <si>
    <t>Länk utgör anslutning från stomnätet till industriområde/handelsområde</t>
  </si>
  <si>
    <t>Länk del av det utpekade huvudvägnätet för långväga godstransporter (HVN-1 + uppdateringar 2012)</t>
  </si>
  <si>
    <t>Länk utgör anslutning från stamvägnätet till terminal/hamn/flygplats som är utpekad som central för gods</t>
  </si>
  <si>
    <t>C.2.2</t>
  </si>
  <si>
    <t>Länk utgör anslutning från stamvägnätet till industriområde/handelsområde</t>
  </si>
  <si>
    <t>D.2.1</t>
  </si>
  <si>
    <t>D.2.2</t>
  </si>
  <si>
    <t>C.4.1</t>
  </si>
  <si>
    <t>Nod utpekad som central kombiterminal/hamn/flygplats för gods</t>
  </si>
  <si>
    <t>Regionala systemanalyser</t>
  </si>
  <si>
    <t>Nod utpekad som regionalt/lokalt godsrelevant kombiterminal/hamn/flygplats</t>
  </si>
  <si>
    <t>Länk utpekad som regionalt/lokalt godsrelevant för transporter på väg</t>
  </si>
  <si>
    <t>Länk utpekad som regionalt/lokalt godsrelevant för transporter på järnväg</t>
  </si>
  <si>
    <t>Stråk utpekad som regionalt/lokalt godsrelevant för transporter per sjöfart</t>
  </si>
  <si>
    <t>B.1.1</t>
  </si>
  <si>
    <t>C.1.6</t>
  </si>
  <si>
    <t>C.2.3</t>
  </si>
  <si>
    <t>Transportkedja 1</t>
  </si>
  <si>
    <t>Transportkedja 2</t>
  </si>
  <si>
    <t>Transportkedja 3</t>
  </si>
  <si>
    <t>Steg 5</t>
  </si>
  <si>
    <r>
      <t>&gt;-5%/-1-5%/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1%/1-5%/&gt;5%</t>
    </r>
  </si>
  <si>
    <t>För att nå planerad effekt fullt ut, 
kräver denna åtgärd någon ytterligare åtgärd, på annat håll i infrastrukturen?</t>
  </si>
  <si>
    <t>Mottagare</t>
  </si>
  <si>
    <t>Löser denna åtgärd upp någon utpekad
flaskhals eller annat problem i er
transportkedja?</t>
  </si>
  <si>
    <t>C.1.7</t>
  </si>
  <si>
    <t>C.1.8</t>
  </si>
  <si>
    <t>C.3.2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</si>
  <si>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</si>
  <si>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</si>
  <si>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</si>
  <si>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</si>
  <si>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</si>
  <si>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</si>
  <si>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</si>
  <si>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</si>
  <si>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 xml:space="preserve">Åtgärdens bedömda faktiska effekt </t>
  </si>
  <si>
    <t>Steg 4a</t>
  </si>
  <si>
    <t>Steg 4b</t>
  </si>
  <si>
    <t>Resultat</t>
  </si>
  <si>
    <t>Nationell</t>
  </si>
  <si>
    <t>Exempel</t>
  </si>
  <si>
    <t>Steg i fyrstegsprincipen</t>
  </si>
  <si>
    <t>Transportslag som berörs direkt</t>
  </si>
  <si>
    <t>Källa</t>
  </si>
  <si>
    <t>Robusthet och tillförlitlighet (uppskattning av risk för störningar och omfattningen av dem)</t>
  </si>
  <si>
    <t>Om ja, hur mycket/på vilket sätt</t>
  </si>
  <si>
    <t>Tillgänglighet (till önskat 
transportslag alt. flera transportslag, till nytt geografiskt område)</t>
  </si>
  <si>
    <t>Lastning/lossning/transfer (tid, kostnad, antal omlastningar)</t>
  </si>
  <si>
    <t>Bedöm huruvida åtgärden har någon direkt påverkan på nedanstående logistikrelaterade kostnadsdrivare.</t>
  </si>
  <si>
    <t>Länk är del av det utpekade strategiska järnvägsnätet för godstransporter</t>
  </si>
  <si>
    <t>Kontakta transportörer/nodoperatörer (beroende på trafikslag enligt A ovan) - hitta relevanta transportkedjor</t>
  </si>
  <si>
    <t>Kontakta transportörernas branschorganisation för att hitta lokala transportörer/nodoperatörer (beroende på trafikslag enligt A ovan).</t>
  </si>
  <si>
    <t>Regionalt Trafikverkskontor - hitta relevanta transportkedjor</t>
  </si>
  <si>
    <t>Kontakta regionens eller kommunens näringslivs- eller transportenhet - hitta relevanta transportkedjor</t>
  </si>
  <si>
    <t>Intervjuer näringsliv</t>
  </si>
  <si>
    <t>Ingående varugrupper (se bilaga):</t>
  </si>
  <si>
    <t>Uppgifter om transportkedjorna</t>
  </si>
  <si>
    <t>Avsändare - antal anställda:</t>
  </si>
  <si>
    <t>Mottagare - antal anställda:</t>
  </si>
  <si>
    <t>Transportörer:</t>
  </si>
  <si>
    <t>Varuvärde (kr/ton):</t>
  </si>
  <si>
    <t>Bedömd effekt Trafikverket (på enskild länk/nod)</t>
  </si>
  <si>
    <t>Formulär avsändare/mottagare i transportkedja</t>
  </si>
  <si>
    <t>Utifrån kontakterna ovan, fyll i flik 3a) med uppgifter om transportkedjorna.</t>
  </si>
  <si>
    <r>
      <t xml:space="preserve">Översänd uppgifter enligt flik 0) </t>
    </r>
    <r>
      <rPr>
        <i/>
        <sz val="11"/>
        <color theme="1"/>
        <rFont val="Calibri"/>
        <family val="2"/>
        <scheme val="minor"/>
      </rPr>
      <t>Åtgärdsbeskrivning</t>
    </r>
    <r>
      <rPr>
        <sz val="11"/>
        <color theme="1"/>
        <rFont val="Calibri"/>
        <family val="2"/>
        <scheme val="minor"/>
      </rPr>
      <t xml:space="preserve"> och frågeformulär enligt flik 3e)</t>
    </r>
    <r>
      <rPr>
        <sz val="11"/>
        <color theme="1"/>
        <rFont val="Calibri"/>
        <family val="2"/>
        <scheme val="minor"/>
      </rPr>
      <t>.</t>
    </r>
  </si>
  <si>
    <r>
      <t>Genomför FKB-möten med frågeformulär enligt flik 3e)</t>
    </r>
    <r>
      <rPr>
        <sz val="11"/>
        <color theme="1"/>
        <rFont val="Calibri"/>
        <family val="2"/>
        <scheme val="minor"/>
      </rPr>
      <t>.</t>
    </r>
  </si>
  <si>
    <t>Kommentar</t>
  </si>
  <si>
    <t>Kan åtgärden få indirekta effekter, exempelvis på era kundrelationer eller framtida lokalisering?</t>
  </si>
  <si>
    <t>Formulär transportörer i transportkedja</t>
  </si>
  <si>
    <t>Formulär bransch- och intresseorganisationer</t>
  </si>
  <si>
    <t>Typ av FKB</t>
  </si>
  <si>
    <t>Spridning av berörda företag</t>
  </si>
  <si>
    <t>Plats för fri text</t>
  </si>
  <si>
    <t>Bedöm huruvida åtgärden sker i något betydande (nationellt eller regionalt) stråk/nod vad gäller godstransporter.</t>
  </si>
  <si>
    <t>Regional</t>
  </si>
  <si>
    <t>Nationell/Regional</t>
  </si>
  <si>
    <t>C.2.4</t>
  </si>
  <si>
    <t>C.4.2</t>
  </si>
  <si>
    <t>C.5</t>
  </si>
  <si>
    <t>Identifiera åtgärder i stråk/noder som inte är utpekade i steg C1-4, men som kan ha en betydande företagsekonomisk betydelse baserat på potential för förändrade godstransporter.</t>
  </si>
  <si>
    <t>C.5.1</t>
  </si>
  <si>
    <t>Om minst ett villkor i punkt C är uppfyllt, bedöm huruvida åtgärden ska studeras som Nationell eller Regional FKB och i Stor eller Liten omfattning.</t>
  </si>
  <si>
    <t>Finns denna åtgärd med på ev. önskelista (officiell eller informell) över åtgärder i er bransch?</t>
  </si>
  <si>
    <t>Avsändare</t>
  </si>
  <si>
    <t>Transportör 1</t>
  </si>
  <si>
    <t>Transportör 2</t>
  </si>
  <si>
    <t>Ja/Nej</t>
  </si>
  <si>
    <t>Ja/Nej + Beskrivning</t>
  </si>
  <si>
    <t>Regionala företrädare samt karta, regional systemanalys</t>
  </si>
  <si>
    <t>Investeringsbeloppet överstiger 300 Mkr</t>
  </si>
  <si>
    <t>Investeringsbeloppet överstiger 150 Mkr</t>
  </si>
  <si>
    <t>Varianser i transporttid
(förseningar, kostnad för alternativ transportlösning etc.)</t>
  </si>
  <si>
    <t>Kapitalbindning (under transit/
i lager)</t>
  </si>
  <si>
    <t>Personalkostnader</t>
  </si>
  <si>
    <t>Risk för väderrelaterade störningar minskar med 30 %</t>
  </si>
  <si>
    <t>Möjlighet att köra 750 m långa tåg, ett extra körfält</t>
  </si>
  <si>
    <t>-30 min mellan A och B</t>
  </si>
  <si>
    <t>Spara 2 sjömil in till hamn</t>
  </si>
  <si>
    <t>20 % mindre risk för skador vid lossning</t>
  </si>
  <si>
    <t>Möjlighet att transportera på järnväg</t>
  </si>
  <si>
    <t>Km-skatt, regler för färdskrivare, kör- och vilotidsregler</t>
  </si>
  <si>
    <t>Eliminerat lyft (30 minuter och 300 kr per lyft)</t>
  </si>
  <si>
    <t>Berörda branscher</t>
  </si>
  <si>
    <t>Åtgärdens effekt på logistikrelaterade kostnader</t>
  </si>
  <si>
    <t>Övervägande riktning på bedömning av företagens kostnader</t>
  </si>
  <si>
    <t>Storlek på kostnadspåverkan</t>
  </si>
  <si>
    <t>C.2.5</t>
  </si>
  <si>
    <t>Förklaring</t>
  </si>
  <si>
    <t>Strategisk väglänk E4-Gävle hamn</t>
  </si>
  <si>
    <t>Boden-Luleå - flaskhals på Stambanan genom övre Norrland med över 80 % godstrafik</t>
  </si>
  <si>
    <t>--</t>
  </si>
  <si>
    <t>-</t>
  </si>
  <si>
    <t>+</t>
  </si>
  <si>
    <t>++</t>
  </si>
  <si>
    <t>A.9</t>
  </si>
  <si>
    <t>A.10</t>
  </si>
  <si>
    <t>Länk utgör anslutning från stomnätet till annan terminal/hamn/flygplats som hanterar gods</t>
  </si>
  <si>
    <t>Länk utgör anslutning från stamvägnätet till annan terminal/hamn/flygplats som hanterar gods</t>
  </si>
  <si>
    <t>Kompletterande information</t>
  </si>
  <si>
    <t>Samlad bedömning av insamlad data</t>
  </si>
  <si>
    <t>Transportsträcka (km/sjömil)</t>
  </si>
  <si>
    <t>Åtgärd aktuell för typ av FKB</t>
  </si>
  <si>
    <t>Åtgärd för ökat cykelhjälmsanvändande, gångbana, ombyggnad av busshållplats</t>
  </si>
  <si>
    <t>Förekommande typer av FKB</t>
  </si>
  <si>
    <t>Nationell FKB (FKB-N)</t>
  </si>
  <si>
    <t>Regional FKB (FKB-R)</t>
  </si>
  <si>
    <t>Om järnvägsåtgärd: identifiera trafikerande företag via tåglägesansökningarna</t>
  </si>
  <si>
    <t>Kontakta Näringslivets Transportråd (NTR) (och ev. därefter branschorganisation) och komplettera därefter ev. urvalet vad gäller transportkedja</t>
  </si>
  <si>
    <r>
      <t xml:space="preserve">Översänd uppgifter enligt flik 0) </t>
    </r>
    <r>
      <rPr>
        <i/>
        <sz val="11"/>
        <color theme="1"/>
        <rFont val="Calibri"/>
        <family val="2"/>
        <scheme val="minor"/>
      </rPr>
      <t>Åtgärdsbeskrivning</t>
    </r>
    <r>
      <rPr>
        <sz val="11"/>
        <color theme="1"/>
        <rFont val="Calibri"/>
        <family val="2"/>
        <scheme val="minor"/>
      </rPr>
      <t xml:space="preserve"> och frågeformulär enligt flik 3b (för varuägare) alternativt 3c (för transportörer), samt 3d).</t>
    </r>
  </si>
  <si>
    <t>Genomför ett första FKB-möte med genomgång av frågeformulär enligt flik 3b)/3c) samt 3d) med vart och ett av företagen. 
De frågor som ej kan besvaras direkt skickas med företagen inför uppföljningsmöte.</t>
  </si>
  <si>
    <t>Total utgående godsmängd
för avsändare (ton/år):</t>
  </si>
  <si>
    <r>
      <t>&gt;-15%/-5-15%/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5%/5-15%/&gt;15%</t>
    </r>
  </si>
  <si>
    <t>Fordon/transportmedel (t.ex. drivmedel, underhåll, emballage)</t>
  </si>
  <si>
    <t>Skalfördelar avseende t.ex. personalkostnader &amp; drivmedel</t>
  </si>
  <si>
    <t>Åtgärdens effekt på hela transportkedjan (--/-/0/+/++)</t>
  </si>
  <si>
    <t>Transportskador på gods (reklamationshantering)</t>
  </si>
  <si>
    <t>C.6</t>
  </si>
  <si>
    <t>Insamling av allmän kostnadsdata för transportkedjan</t>
  </si>
  <si>
    <t>För uppgifter om transportkedjorna se flik 3a</t>
  </si>
  <si>
    <t>Sammantaget, hur mycket kan åtgärden potentiellt påverka kostnaderna             för den specifika transportkedjan?</t>
  </si>
  <si>
    <t>Kan åtgärden få indirekta effekter, exempelvis på kundrelationer eller framtida lokalisering?</t>
  </si>
  <si>
    <t>Resultat transportkedjor</t>
  </si>
  <si>
    <t>Berörda branscher/typ av handel</t>
  </si>
  <si>
    <t>Branscher som berörs av åtgärden</t>
  </si>
  <si>
    <t>Sammantaget, hur mycket kan åtgärden potentiellt påverka kostnaderna för den specifika transportkedjan?</t>
  </si>
  <si>
    <t>C.6.1</t>
  </si>
  <si>
    <t>C.6.2</t>
  </si>
  <si>
    <t>Ange - utifrån den aktuella transportkedjan - vilka kostnadsdrivare som påverkas av åtgärden och hur de påverkar hela transportkedjan från avsändare till mottagare</t>
  </si>
  <si>
    <t xml:space="preserve">Ange vilka kostnadsdrivare som påverkas av åtgärden och vilken effekt det har på hela transportkedjan från avsändare till mottagare </t>
  </si>
  <si>
    <t>Ange - utifrån den aktuella transportkedjan - vilka kostnadsdrivare som påverkas av åtgärden och vilken effekt det har på hela transportkedjan från avsändare till mottagare</t>
  </si>
  <si>
    <t>Sammantaget, hur mycket kan åtgärden potentiallt påverka era totala transport- och logistikkostnader?</t>
  </si>
  <si>
    <t>Åtgärdens effekt enligt initial bedömning TRV</t>
  </si>
  <si>
    <t>Åtgärdens effekt på hela transportkedjan från avsändare till mottagare 
(antal svar från transportkedjornas parter per svarskategori)</t>
  </si>
  <si>
    <t>Åtgärdens påverkan på kostnadsdrivare för transportkedjorna</t>
  </si>
  <si>
    <t>Åtgärdens påverkan på logistikrelaterade kostnader</t>
  </si>
  <si>
    <t>Sammantaget, hur mycket kan åtgärden potentiellt påverka kostnaderna för den specifika transportkedjan (antal svar från transportkedjornas parter per svarskategori)?</t>
  </si>
  <si>
    <t>Samlad bedömning av C.1</t>
  </si>
  <si>
    <t>Svar</t>
  </si>
  <si>
    <t>Vikt (Stor/Liten/Obefintligt/Ej samstämmigt)</t>
  </si>
  <si>
    <t>Riktning (Postitiv/Negativ/Neutral/Ej samstämmigt)</t>
  </si>
  <si>
    <t>Samlad bedömning av C.2</t>
  </si>
  <si>
    <t>Sammantaget, hur mycket kan åtgärden potentiellt påverka företagens totala transport- och logistikkostnader (antal svar från transportkedjornas parter per svarskategori)?</t>
  </si>
  <si>
    <t>Sammantaget, hur mycket kan åtgärden potentiellt påverka era totala 
transport- och logistikkostnader?</t>
  </si>
  <si>
    <t>Vilka övriga flöden har ni på stråket/noden (mängder, största mottagare, inrikes, export, import)</t>
  </si>
  <si>
    <t>Kan åtgärden få indirekta effekter, exempelvis på kundrelationer eller framtida lokalisering, för företag i er bransch?</t>
  </si>
  <si>
    <t>Bransch- och 
Intresseorganisationer</t>
  </si>
  <si>
    <t>Dubbelspår Hallsberg –Degerön</t>
  </si>
  <si>
    <t>Steg 1-4</t>
  </si>
  <si>
    <t>Ombyggnation av motorvägspåfart,
initiativ för att korta lastningstider i Göteborgs hamn</t>
  </si>
  <si>
    <t>Problembakgrund, t.ex. kapacitetsproblem</t>
  </si>
  <si>
    <t>Kapacitetshöjande, störningsreducerade</t>
  </si>
  <si>
    <t>Ange uppskattat belopp med 50 % sannolikhet att det inte överskrids</t>
  </si>
  <si>
    <t xml:space="preserve">Mellersta Sverige, Dalarna, E4 Trafikplats Åstorp </t>
  </si>
  <si>
    <t>Dalabanan, sträckningen Borlänge – Krylbo</t>
  </si>
  <si>
    <t>Beskrivning av vad som ska göras</t>
  </si>
  <si>
    <t>Väg/Järnväg/Sjöfart/Intermodal nod (hamn, kombiterminal, flytplats)</t>
  </si>
  <si>
    <t>Regionala företrädare samt bedömning utifrån karta</t>
  </si>
  <si>
    <t>Bransch- och intresseorganisationer</t>
  </si>
  <si>
    <t xml:space="preserve">Kontakta bransch- och intresseorganisationer för avsändarna i de utvalda transportkedjorna. </t>
  </si>
  <si>
    <t>Urvalet i en Nationell FKB består av att via B.1 och B.2 identifiera ett antal transportkedjor. För varje transportkedja identifieras tre parter: avsändare, transportören och mottagaren. Till detta kommer att identifiera lämpliga bransch- och intresseorganisationer (se flik 3 och Manual).</t>
  </si>
  <si>
    <t>Urvalet i en Regional FKB består av att via C.1 till C.3 identifiera ett antal transportkedjor. För varje transportkedja identifieras tre parter: avsändaren, transportören och mottagaren. Till detta kommer att identifiera lämpliga bransch- och intresseorganisationer (se flik 3 och Manual).</t>
  </si>
  <si>
    <t>B.2.1</t>
  </si>
  <si>
    <t>Motivering utifrån totala transportkostnader. Beskrivning av vilka kostnadsposter (se nedan) som ingår i bedömningen, med vilka andelar och förknippat med vilken kostnadsdrivare, dominoeffekter/flaskhalsar mm). Hur stor del andel av era totala godstransporter berörs av åtgärden, uppdelning i in- och utgående.</t>
  </si>
  <si>
    <t>Motivering utifrån totala transport- och logistikkostnader. Beskrivning av vilka kostnadsposter (se nedan) som ingår i bedömningen, med vilka andelar och förknippat med vilken kostnadsdrivare, dominoeffekter/flaskhalsar mm). Hur stor del andel av era totala godstransporter berörs av åtgärden, uppdelning i in- och utgående.</t>
  </si>
  <si>
    <t>Övervägande riktning (Postitiv/Negativ/Neutral/Ej samstämmigt)</t>
  </si>
  <si>
    <t>Kontakta utvalda parter (avsändare, transportör och mottagare) i transportkedjorna.</t>
  </si>
  <si>
    <t>Genomför ett andra FKB-möte för att fördjupa och förtydliga inkomna kvalitativa synpunkter samt samla in kvantitativa värden enligt punkt A.4 ovan.</t>
  </si>
  <si>
    <r>
      <t xml:space="preserve">Sammanställ i flik 4b) </t>
    </r>
    <r>
      <rPr>
        <i/>
        <sz val="11"/>
        <color theme="1"/>
        <rFont val="Calibri"/>
        <family val="2"/>
        <scheme val="minor"/>
      </rPr>
      <t>Samlad bedömning</t>
    </r>
    <r>
      <rPr>
        <sz val="11"/>
        <color theme="1"/>
        <rFont val="Calibri"/>
        <family val="2"/>
        <scheme val="minor"/>
      </rPr>
      <t xml:space="preserve"> de erhållna svaren från respektive kontaktad bransch- och intresseorganisation. </t>
    </r>
  </si>
  <si>
    <r>
      <t xml:space="preserve">Sammanställ i flik 4a) </t>
    </r>
    <r>
      <rPr>
        <i/>
        <sz val="11"/>
        <color theme="1"/>
        <rFont val="Calibri"/>
        <family val="2"/>
        <scheme val="minor"/>
      </rPr>
      <t>Resultat - Transportkedjor</t>
    </r>
    <r>
      <rPr>
        <sz val="11"/>
        <color theme="1"/>
        <rFont val="Calibri"/>
        <family val="2"/>
        <scheme val="minor"/>
      </rPr>
      <t xml:space="preserve"> de erhållna svaren från respektive kontaktat företag. </t>
    </r>
  </si>
  <si>
    <t>Motivering utifrån den specifika transportkedjan. Beskrivning av vilka kostnadsposter (se nedan) som ingår i bedömningen, med vilka andelar och förknippat med vilken kostnadsdrivare, dominoeffekter/flaskhalsar mm):</t>
  </si>
  <si>
    <t>Sammantaget, bedöm vilken effekt åtgärden kan få på transport- och logistikrelaterade kostnader</t>
  </si>
  <si>
    <t>C.3.3</t>
  </si>
  <si>
    <t>Hamn utpekad som av riksintresse</t>
  </si>
  <si>
    <t>Trafikverket, Hamnar av riksintresse, 2010-07-02</t>
  </si>
  <si>
    <t>Om JA i minst ett av villkoren C.1.1; C.1.3-C.1.6; C.2.1; C.2.3; C.3.1-C.3.2; C.4.1; C.5.1</t>
  </si>
  <si>
    <t>Vilka övriga flöden har den aktuella transportören på stråket/noden (volymer, största branscher och varugrupper)</t>
  </si>
  <si>
    <t>Ja+beskrivning/Nej</t>
  </si>
  <si>
    <t>D.3</t>
  </si>
  <si>
    <t>D.4</t>
  </si>
  <si>
    <t>D.5</t>
  </si>
  <si>
    <t>Kommer denna åtgärd att påverka (positivt eller negativt) konkurrenskraften för företag i er transportkedja?</t>
  </si>
  <si>
    <t>Kommer denna åtgärd att påverka (positivt eller negativt) konkurrenskraften för er?</t>
  </si>
  <si>
    <t>Kommer denna åtgärd att påverka (positivt eller negativt) konkurrenskraften för företag i er bransch?</t>
  </si>
  <si>
    <t>Kommer denna åtgärd att påverka (positivt eller negativt) konkurrenskraften för berörda företag?</t>
  </si>
  <si>
    <t>Generella uppgifter om avsändare och mottagare</t>
  </si>
  <si>
    <t>Uppgifter om specifik transportkedja</t>
  </si>
  <si>
    <t>Vilken eller vilka är de största kostnadsposter som ligger till grund för bedömningen i C.1 och C2?</t>
  </si>
  <si>
    <t>Nämn den eller de kostnadsposter som utgör störst del av den totala påverkan på företagets transport- och logistikkostnader</t>
  </si>
  <si>
    <t>Största kostnadsposter som påverkas</t>
  </si>
  <si>
    <t>Motivering, ange vilken kostnadspost som påverkas mest:</t>
  </si>
  <si>
    <t>Transportslag i ingående delsträckor:</t>
  </si>
  <si>
    <t>Om JA i minst ett av villkoren C.1.2-C.1.5; C.1.7-C.1.8; C.2.2; C.2.4; C.3.2-C.3.3; C.4.2; C.5.1</t>
  </si>
  <si>
    <t>Om "ja" på flik 1) - C.1.1,.C.1.2, C.1.6-8, C.2.1-5, C.3.2-C.3.3 eller C.4.1-C.4.2</t>
  </si>
  <si>
    <t>Om "ja" på flik 1) - C.1.3-5 eller C.3.1</t>
  </si>
  <si>
    <t>Godsintensiv länk/nod och/eller länk/nod med
kapacitetsbegränsningar för gods i nuläget eller i prognos</t>
  </si>
  <si>
    <t>Åtgärdens koppling till godsrelevanta stråk/noder</t>
  </si>
  <si>
    <t>Strategisk länk/nod 
alt. anslutning till central nod enligt myndighetsutredning eller -instans</t>
  </si>
  <si>
    <t>Om "ja" på flik 1) - C.5.1</t>
  </si>
  <si>
    <t>Sektion C flik 1)</t>
  </si>
  <si>
    <t>Investeringsbelopp, punkt A.6 flik 0)</t>
  </si>
  <si>
    <t>Vilken typ av godsflöden sker allmänt på stråket/noden (största branscher och varugrupper, lokal, regional, nationell och/eller export/import)</t>
  </si>
  <si>
    <t>Typ av handel som berörs av åtgärden
(lokal,regional, nationell, import, export)</t>
  </si>
  <si>
    <t>Marieholmsbron utpekad av branschorganisation X och Y i remissvar till Kapacitetsutredningen</t>
  </si>
  <si>
    <t>Sammantaget, hur mycket kan åtgärden potentiellt påverka era totala 
transportkostnader (d.v.s. det pris som ni lämnar till transportköparna)?</t>
  </si>
  <si>
    <t>Järnvägsåtgärder (för att gå vidare med FKB ska minst ett av nedanstående villkor vara uppfyllda)</t>
  </si>
  <si>
    <t>Vägåtgärder (för att gå vidare med FKB ska minst ett av nedanstående villkor vara uppfyllda)</t>
  </si>
  <si>
    <t>Sjöfartsåtgärder (för att gå vidare med FKB ska minst ett av nedanstående villkor vara uppfyllda)</t>
  </si>
  <si>
    <t>Nodåtgärder (för att gå vidare med FKB ska minst ett av nedanstående villkor vara uppfyllda)</t>
  </si>
  <si>
    <t>Strategisk länk/nod enligt näringslivet</t>
  </si>
  <si>
    <t>Ev. övrigt som ej går att sortera under B.1-B.7</t>
  </si>
  <si>
    <t>Ev. övrigt som ej går att sortera under A.1-A.7</t>
  </si>
  <si>
    <t>Ev. övrigt som ej går att sortera under A.1.1-A.1.7</t>
  </si>
  <si>
    <t>Kapacitet avseende lastvikt och –volym per fordon eller dygn, eller antal fordon per dygn</t>
  </si>
  <si>
    <t>Granska om åtgärden berör område som nämnts som betydelsefullt av organisationer som sänt in remissvar på tidigare TRV-initiativ eller i dialog med näringslivet.</t>
  </si>
  <si>
    <t>Inkluderar farligt gods:</t>
  </si>
  <si>
    <t>Intervjuade företag</t>
  </si>
  <si>
    <t>Ökar &gt;5 %</t>
  </si>
  <si>
    <t>Minskar &gt;5 %</t>
  </si>
  <si>
    <t>Ökar 1-5 %</t>
  </si>
  <si>
    <t>Minskar 1-5 %</t>
  </si>
  <si>
    <t>Förändras ±1 %</t>
  </si>
  <si>
    <t>Utpekat godskritiskt
nod/stråk</t>
  </si>
  <si>
    <t>Antal beskrivna
transportkedjor</t>
  </si>
  <si>
    <t>Beräkningar för resultat av punkt C.2.1 flik 4b</t>
  </si>
  <si>
    <t>Neutral 1</t>
  </si>
  <si>
    <t>Neutral 2</t>
  </si>
  <si>
    <t>Neutral 3</t>
  </si>
  <si>
    <t>Utfall</t>
  </si>
  <si>
    <t>Positivt 1</t>
  </si>
  <si>
    <t>Positivt 2</t>
  </si>
  <si>
    <t>Positivt 3</t>
  </si>
  <si>
    <t>Positivt 4</t>
  </si>
  <si>
    <t>Negativt 1</t>
  </si>
  <si>
    <t>Negativt 2</t>
  </si>
  <si>
    <t>Negativt 3</t>
  </si>
  <si>
    <t>Negativt 4</t>
  </si>
  <si>
    <t>Ej samstämmigt</t>
  </si>
  <si>
    <t>F8 kan vara &lt;=1</t>
  </si>
  <si>
    <t>Alla övriga fall</t>
  </si>
  <si>
    <t>Vikt</t>
  </si>
  <si>
    <t>Neutral</t>
  </si>
  <si>
    <t>Övervägande riktning</t>
  </si>
  <si>
    <t>Liten</t>
  </si>
  <si>
    <t>Stor 1</t>
  </si>
  <si>
    <t>Stor 2</t>
  </si>
  <si>
    <t>Ökar &gt;15 %</t>
  </si>
  <si>
    <t>Ökar 5-15 %</t>
  </si>
  <si>
    <t>Förändras ±5 %</t>
  </si>
  <si>
    <t>Minskar 5-15 %</t>
  </si>
  <si>
    <t>Minskar &gt;15 %</t>
  </si>
  <si>
    <t>Beräkningar för resultat av punkt C.1.1 flik 4b</t>
  </si>
  <si>
    <t>Vilka övriga flöden har ni på stråket/noden?</t>
  </si>
  <si>
    <t>D.6.1</t>
  </si>
  <si>
    <t>D.6.2</t>
  </si>
  <si>
    <t>C.7</t>
  </si>
  <si>
    <t>C.7.1</t>
  </si>
  <si>
    <t>C.7.2</t>
  </si>
  <si>
    <t>Berör åtgärden godstransporter?</t>
  </si>
  <si>
    <t>Exempel på åtgärder som inte berör godstransporter</t>
  </si>
  <si>
    <t>Remissvar</t>
  </si>
  <si>
    <t>http://ec.europa.eu/transport/infrastructure/tentec/tentec-portal/site/maps_upload/tent_modes/EU_A0Landscape_freight.pdf</t>
  </si>
  <si>
    <t>http://ec.europa.eu/transport/infrastructure/tentec/tentec-portal/site/maps_upload/tent_modes/EU_A0Landscape_roads.pdf</t>
  </si>
  <si>
    <t xml:space="preserve">http://arbetsrum.trafikverket.local/webbplatser/ws21/pl1829/Inv/Forms/AllItems.aspx?RootFolder=%2Fwebbplatser%2Fws21%2Fpl1829%2FInv%2F03%2E%20%20Sj%C3%B6fart&amp;FolderCTID=0x012000A379FEB6F2D12B428E6C5B01359C0532&amp;View={829E4943-BD2F-48DA-85C7-24020E933AA4}&amp;InitialTabId=Ribbon%2EDocument&amp;VisibilityContext=WSSTabPersistence </t>
  </si>
  <si>
    <t xml:space="preserve">Hamn/farled utpekad med kapacitets- och/eller effektivitetsbrist </t>
  </si>
  <si>
    <t>Trafikverket "Tågtrafik i Basprognos 2040, beskrivning av trafikeringen"; TRV 2016:066.</t>
  </si>
  <si>
    <t>Länk där kapacitetsutnyttjandet är &gt;80% enligt prognos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</si>
</sst>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r&quot;_-;\-* #,##0\ &quot;kr&quot;_-;_-* &quot;-&quot;\ &quot;kr&quot;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0"/>
      <name val="Calibri"/>
      <family val="2"/>
    </font>
    <font>
      <b/>
      <i/>
      <sz val="13"/>
      <color theme="1"/>
      <name val="Calibri"/>
      <family val="2"/>
      <scheme val="minor"/>
    </font>
    <font>
      <sz val="9"/>
      <color indexed="81"/>
      <name val="Calibri"/>
      <family val="2"/>
    </font>
    <font>
      <b/>
      <i/>
      <sz val="11"/>
      <color theme="0"/>
      <name val="Calibri"/>
      <family val="2"/>
      <scheme val="minor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62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/>
    <xf numFmtId="0" fontId="5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4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ont="1" applyFill="1"/>
    <xf numFmtId="0" fontId="0" fillId="0" borderId="0" xfId="0" applyFill="1"/>
    <xf numFmtId="0" fontId="4" fillId="0" borderId="0" xfId="0" applyFont="1" applyFill="1"/>
    <xf numFmtId="0" fontId="0" fillId="4" borderId="0" xfId="0" applyFont="1" applyFill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ont="1" applyFill="1"/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5" borderId="0" xfId="0" applyFont="1" applyFill="1"/>
    <xf numFmtId="0" fontId="1" fillId="5" borderId="0" xfId="0" quotePrefix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4" borderId="0" xfId="0" quotePrefix="1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10" fillId="2" borderId="0" xfId="0" applyFont="1" applyFill="1"/>
    <xf numFmtId="0" fontId="1" fillId="2" borderId="0" xfId="0" applyFont="1" applyFill="1" applyAlignment="1">
      <alignment horizontal="right"/>
    </xf>
    <xf numFmtId="0" fontId="0" fillId="6" borderId="0" xfId="0" applyFill="1" applyAlignment="1">
      <alignment wrapText="1"/>
    </xf>
    <xf numFmtId="0" fontId="15" fillId="6" borderId="0" xfId="0" applyFont="1" applyFill="1" applyAlignment="1">
      <alignment wrapText="1"/>
    </xf>
    <xf numFmtId="0" fontId="1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4" fillId="2" borderId="0" xfId="0" applyFont="1" applyFill="1" applyAlignment="1"/>
    <xf numFmtId="0" fontId="1" fillId="4" borderId="0" xfId="0" applyFont="1" applyFill="1" applyAlignment="1"/>
    <xf numFmtId="0" fontId="17" fillId="2" borderId="0" xfId="0" applyFont="1" applyFill="1" applyAlignment="1">
      <alignment wrapText="1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0" fillId="0" borderId="0" xfId="0" quotePrefix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6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49" fontId="1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10" fillId="4" borderId="0" xfId="0" applyFont="1" applyFill="1"/>
    <xf numFmtId="0" fontId="1" fillId="4" borderId="0" xfId="0" applyFont="1" applyFill="1" applyAlignment="1">
      <alignment horizontal="center" wrapText="1"/>
    </xf>
    <xf numFmtId="42" fontId="16" fillId="2" borderId="0" xfId="0" applyNumberFormat="1" applyFont="1" applyFill="1"/>
    <xf numFmtId="0" fontId="9" fillId="2" borderId="0" xfId="0" applyFont="1" applyFill="1"/>
    <xf numFmtId="49" fontId="7" fillId="4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13" fillId="7" borderId="3" xfId="0" applyFont="1" applyFill="1" applyBorder="1" applyAlignment="1">
      <alignment vertical="top"/>
    </xf>
    <xf numFmtId="0" fontId="13" fillId="7" borderId="3" xfId="0" applyFont="1" applyFill="1" applyBorder="1"/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49" fontId="13" fillId="7" borderId="4" xfId="0" applyNumberFormat="1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7" borderId="3" xfId="0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/>
    </xf>
    <xf numFmtId="0" fontId="14" fillId="6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7" fillId="2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13" fillId="7" borderId="15" xfId="0" applyFont="1" applyFill="1" applyBorder="1" applyAlignment="1">
      <alignment vertical="top"/>
    </xf>
    <xf numFmtId="0" fontId="13" fillId="7" borderId="14" xfId="0" applyFont="1" applyFill="1" applyBorder="1" applyAlignment="1">
      <alignment vertical="top"/>
    </xf>
    <xf numFmtId="0" fontId="13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left" vertical="top" wrapText="1"/>
    </xf>
    <xf numFmtId="0" fontId="22" fillId="7" borderId="15" xfId="0" applyFont="1" applyFill="1" applyBorder="1" applyAlignment="1">
      <alignment horizontal="left" vertical="top"/>
    </xf>
    <xf numFmtId="0" fontId="22" fillId="7" borderId="14" xfId="0" applyFont="1" applyFill="1" applyBorder="1" applyAlignment="1">
      <alignment horizontal="left" vertical="top"/>
    </xf>
    <xf numFmtId="0" fontId="13" fillId="7" borderId="14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3" fillId="7" borderId="6" xfId="0" applyFont="1" applyFill="1" applyBorder="1" applyAlignment="1">
      <alignment vertical="center"/>
    </xf>
    <xf numFmtId="0" fontId="14" fillId="7" borderId="7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vertical="center"/>
    </xf>
    <xf numFmtId="0" fontId="14" fillId="7" borderId="1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/>
    <xf numFmtId="0" fontId="1" fillId="7" borderId="7" xfId="0" applyFont="1" applyFill="1" applyBorder="1"/>
    <xf numFmtId="0" fontId="1" fillId="7" borderId="13" xfId="0" applyFont="1" applyFill="1" applyBorder="1"/>
    <xf numFmtId="0" fontId="13" fillId="7" borderId="7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left" vertical="top"/>
    </xf>
    <xf numFmtId="0" fontId="19" fillId="7" borderId="10" xfId="0" applyFont="1" applyFill="1" applyBorder="1" applyAlignment="1">
      <alignment horizontal="left" vertical="top" wrapText="1"/>
    </xf>
    <xf numFmtId="0" fontId="19" fillId="7" borderId="13" xfId="0" applyFont="1" applyFill="1" applyBorder="1" applyAlignment="1">
      <alignment horizontal="left" vertical="top" wrapText="1"/>
    </xf>
    <xf numFmtId="42" fontId="13" fillId="7" borderId="0" xfId="0" applyNumberFormat="1" applyFont="1" applyFill="1" applyAlignment="1">
      <alignment horizontal="center" vertical="center"/>
    </xf>
    <xf numFmtId="42" fontId="18" fillId="3" borderId="0" xfId="0" applyNumberFormat="1" applyFont="1" applyFill="1" applyAlignment="1">
      <alignment horizontal="center" vertical="center"/>
    </xf>
    <xf numFmtId="49" fontId="13" fillId="7" borderId="4" xfId="0" applyNumberFormat="1" applyFont="1" applyFill="1" applyBorder="1" applyAlignment="1">
      <alignment horizontal="center" vertical="center"/>
    </xf>
    <xf numFmtId="49" fontId="13" fillId="7" borderId="2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3" fillId="7" borderId="11" xfId="0" applyFont="1" applyFill="1" applyBorder="1" applyAlignment="1">
      <alignment horizontal="left" vertical="top"/>
    </xf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3" xfId="0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1" fillId="7" borderId="4" xfId="0" applyFont="1" applyFill="1" applyBorder="1"/>
    <xf numFmtId="0" fontId="13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0" xfId="0" applyFont="1" applyFill="1"/>
    <xf numFmtId="0" fontId="0" fillId="0" borderId="0" xfId="0" applyAlignment="1"/>
    <xf numFmtId="0" fontId="0" fillId="0" borderId="0" xfId="0" applyAlignment="1"/>
    <xf numFmtId="0" fontId="15" fillId="6" borderId="0" xfId="0" applyFont="1" applyFill="1" applyAlignment="1">
      <alignment wrapText="1"/>
    </xf>
    <xf numFmtId="49" fontId="1" fillId="3" borderId="14" xfId="0" applyNumberFormat="1" applyFont="1" applyFill="1" applyBorder="1" applyAlignment="1">
      <alignment horizontal="left" vertical="center"/>
    </xf>
    <xf numFmtId="49" fontId="1" fillId="7" borderId="14" xfId="0" applyNumberFormat="1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24" fillId="3" borderId="0" xfId="1" applyFill="1" applyAlignment="1">
      <alignment horizontal="left" vertical="center" wrapText="1"/>
    </xf>
    <xf numFmtId="0" fontId="24" fillId="3" borderId="0" xfId="1" applyFill="1" applyAlignment="1">
      <alignment vertical="center" wrapText="1"/>
    </xf>
    <xf numFmtId="0" fontId="24" fillId="3" borderId="0" xfId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4" borderId="0" xfId="0" applyFont="1" applyFill="1" applyAlignment="1">
      <alignment wrapText="1"/>
    </xf>
    <xf numFmtId="0" fontId="0" fillId="4" borderId="0" xfId="0" applyFill="1" applyAlignment="1"/>
    <xf numFmtId="49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7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4" borderId="0" xfId="0" applyFont="1" applyFill="1" applyAlignment="1">
      <alignment horizontal="center"/>
    </xf>
    <xf numFmtId="0" fontId="13" fillId="7" borderId="0" xfId="0" applyNumberFormat="1" applyFont="1" applyFill="1" applyAlignment="1">
      <alignment vertical="top"/>
    </xf>
    <xf numFmtId="0" fontId="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0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15" fillId="6" borderId="0" xfId="0" applyFont="1" applyFill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9CC00"/>
      <color rgb="FF6699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Bedömd påverkan på företagens totala </a:t>
            </a:r>
          </a:p>
          <a:p>
            <a:pPr>
              <a:defRPr sz="1100"/>
            </a:pPr>
            <a:r>
              <a:rPr lang="en-US" sz="1100"/>
              <a:t>transport- och logistikkostnader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Bedömd påverkan på företagens totala transport- och logistikkostnader</c:v>
          </c:tx>
          <c:spPr>
            <a:solidFill>
              <a:srgbClr val="669900"/>
            </a:solidFill>
          </c:spPr>
          <c:invertIfNegative val="0"/>
          <c:cat>
            <c:strRef>
              <c:f>'4b) Samlad bedömning'!$D$32:$H$32</c:f>
              <c:strCache>
                <c:ptCount val="5"/>
                <c:pt idx="0">
                  <c:v>Ökar &gt;5 %</c:v>
                </c:pt>
                <c:pt idx="1">
                  <c:v>Ökar 1-5 %</c:v>
                </c:pt>
                <c:pt idx="2">
                  <c:v>Förändras ±1 %</c:v>
                </c:pt>
                <c:pt idx="3">
                  <c:v>Minskar 1-5 %</c:v>
                </c:pt>
                <c:pt idx="4">
                  <c:v>Minskar &gt;5 %</c:v>
                </c:pt>
              </c:strCache>
            </c:strRef>
          </c:cat>
          <c:val>
            <c:numRef>
              <c:f>'4b) Samlad bedömning'!$D$34:$H$34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73488"/>
        <c:axId val="266607768"/>
      </c:barChart>
      <c:catAx>
        <c:axId val="2689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sv-SE"/>
          </a:p>
        </c:txPr>
        <c:crossAx val="266607768"/>
        <c:crosses val="autoZero"/>
        <c:auto val="1"/>
        <c:lblAlgn val="ctr"/>
        <c:lblOffset val="100"/>
        <c:noMultiLvlLbl val="0"/>
      </c:catAx>
      <c:valAx>
        <c:axId val="26660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Antal svar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v-SE"/>
          </a:p>
        </c:txPr>
        <c:crossAx val="268973488"/>
        <c:crosses val="autoZero"/>
        <c:crossBetween val="between"/>
        <c:min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41</xdr:row>
      <xdr:rowOff>9525</xdr:rowOff>
    </xdr:from>
    <xdr:to>
      <xdr:col>7</xdr:col>
      <xdr:colOff>0</xdr:colOff>
      <xdr:row>47</xdr:row>
      <xdr:rowOff>0</xdr:rowOff>
    </xdr:to>
    <xdr:grpSp>
      <xdr:nvGrpSpPr>
        <xdr:cNvPr id="7" name="Group 6"/>
        <xdr:cNvGrpSpPr/>
      </xdr:nvGrpSpPr>
      <xdr:grpSpPr>
        <a:xfrm>
          <a:off x="8916521" y="17636378"/>
          <a:ext cx="5617508" cy="1514475"/>
          <a:chOff x="628650" y="19431000"/>
          <a:chExt cx="2809876" cy="1600200"/>
        </a:xfrm>
        <a:solidFill>
          <a:srgbClr val="FF0000"/>
        </a:solidFill>
      </xdr:grpSpPr>
      <xdr:sp macro="" textlink="">
        <xdr:nvSpPr>
          <xdr:cNvPr id="2" name="Rectangle 1"/>
          <xdr:cNvSpPr/>
        </xdr:nvSpPr>
        <xdr:spPr>
          <a:xfrm>
            <a:off x="628651" y="19431000"/>
            <a:ext cx="1409700" cy="800100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sv-SE" sz="1100" b="1" i="1" baseline="0">
                <a:solidFill>
                  <a:sysClr val="windowText" lastClr="000000"/>
                </a:solidFill>
              </a:rPr>
              <a:t>Nationell FKB Liten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628650" y="20231100"/>
            <a:ext cx="1409700" cy="800100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sv-SE" sz="1100" b="1" i="1" baseline="0">
                <a:solidFill>
                  <a:sysClr val="windowText" lastClr="000000"/>
                </a:solidFill>
              </a:rPr>
              <a:t>Regional FKB Liten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2028826" y="19431000"/>
            <a:ext cx="1409700" cy="800100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sv-SE" sz="1100" b="1" i="1" baseline="0">
                <a:solidFill>
                  <a:sysClr val="windowText" lastClr="000000"/>
                </a:solidFill>
              </a:rPr>
              <a:t>Nationell FKB Stor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2028825" y="20231100"/>
            <a:ext cx="1409700" cy="800100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sv-SE" sz="1100" b="1" i="1" baseline="0">
                <a:solidFill>
                  <a:sysClr val="windowText" lastClr="000000"/>
                </a:solidFill>
              </a:rPr>
              <a:t>Regional FKB Stor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9</xdr:row>
      <xdr:rowOff>257176</xdr:rowOff>
    </xdr:from>
    <xdr:to>
      <xdr:col>7</xdr:col>
      <xdr:colOff>523875</xdr:colOff>
      <xdr:row>19</xdr:row>
      <xdr:rowOff>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rbetsrum.trafikverket.local/webbplatser/ws21/pl1829/Inv/Forms/AllItems.aspx?RootFolder=%2Fwebbplatser%2Fws21%2Fpl1829%2FInv%2F03%2E%20%20Sj%C3%B6fart&amp;FolderCTID=0x012000A379FEB6F2D12B428E6C5B01359C0532&amp;View=%7b829E4943-BD2F-48DA-85C7-24020E933AA4%7d&amp;InitialTabId=Ribbon%2EDocument&amp;VisibilityContext=WSSTabPersistence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ec.europa.eu/transport/infrastructure/tentec/tentec-portal/site/maps_upload/tent_modes/EU_A0Landscape_roads.pdf" TargetMode="External"/><Relationship Id="rId1" Type="http://schemas.openxmlformats.org/officeDocument/2006/relationships/hyperlink" Target="http://ec.europa.eu/transport/infrastructure/tentec/tentec-portal/site/maps_upload/tent_modes/EU_A0Landscape_freight.pdf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R29"/>
  <sheetViews>
    <sheetView zoomScaleNormal="100" workbookViewId="0">
      <selection activeCell="C11" sqref="C11"/>
    </sheetView>
  </sheetViews>
  <sheetFormatPr defaultRowHeight="15" x14ac:dyDescent="0.25"/>
  <cols>
    <col min="2" max="2" width="30" customWidth="1"/>
    <col min="3" max="3" width="34.42578125" customWidth="1"/>
    <col min="4" max="4" width="63.5703125" bestFit="1" customWidth="1"/>
    <col min="5" max="5" width="35.7109375" customWidth="1"/>
  </cols>
  <sheetData>
    <row r="1" spans="1:1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9.5" x14ac:dyDescent="0.3">
      <c r="A2" s="69" t="s">
        <v>54</v>
      </c>
      <c r="B2" s="69" t="s">
        <v>47</v>
      </c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7.25" x14ac:dyDescent="0.3">
      <c r="A4" s="29" t="s">
        <v>63</v>
      </c>
      <c r="B4" s="30" t="s">
        <v>48</v>
      </c>
      <c r="C4" s="28"/>
      <c r="D4" s="70" t="s">
        <v>158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71" t="s">
        <v>64</v>
      </c>
      <c r="B5" s="4" t="s">
        <v>42</v>
      </c>
      <c r="C5" s="157"/>
      <c r="D5" t="s">
        <v>284</v>
      </c>
    </row>
    <row r="6" spans="1:18" x14ac:dyDescent="0.25">
      <c r="A6" s="71" t="s">
        <v>65</v>
      </c>
      <c r="B6" s="4" t="s">
        <v>159</v>
      </c>
      <c r="C6" s="158"/>
      <c r="D6" s="19" t="s">
        <v>285</v>
      </c>
    </row>
    <row r="7" spans="1:18" ht="32.25" customHeight="1" x14ac:dyDescent="0.25">
      <c r="A7" s="75" t="s">
        <v>66</v>
      </c>
      <c r="B7" s="160" t="s">
        <v>33</v>
      </c>
      <c r="C7" s="159"/>
      <c r="D7" s="26" t="s">
        <v>286</v>
      </c>
    </row>
    <row r="8" spans="1:18" x14ac:dyDescent="0.25">
      <c r="A8" s="71" t="s">
        <v>67</v>
      </c>
      <c r="B8" s="4" t="s">
        <v>39</v>
      </c>
      <c r="C8" s="159"/>
      <c r="D8" t="s">
        <v>287</v>
      </c>
    </row>
    <row r="9" spans="1:18" x14ac:dyDescent="0.25">
      <c r="A9" s="71" t="s">
        <v>79</v>
      </c>
      <c r="B9" s="4" t="s">
        <v>34</v>
      </c>
      <c r="C9" s="159"/>
      <c r="D9" t="s">
        <v>288</v>
      </c>
    </row>
    <row r="10" spans="1:18" x14ac:dyDescent="0.25">
      <c r="A10" s="71" t="s">
        <v>80</v>
      </c>
      <c r="B10" s="4" t="s">
        <v>52</v>
      </c>
      <c r="C10" s="159">
        <v>149</v>
      </c>
      <c r="D10" t="s">
        <v>289</v>
      </c>
    </row>
    <row r="11" spans="1:18" x14ac:dyDescent="0.25">
      <c r="A11" s="71" t="s">
        <v>81</v>
      </c>
      <c r="B11" s="4" t="s">
        <v>53</v>
      </c>
      <c r="C11" s="159"/>
      <c r="D11" t="s">
        <v>290</v>
      </c>
    </row>
    <row r="12" spans="1:18" x14ac:dyDescent="0.25">
      <c r="A12" s="71" t="s">
        <v>82</v>
      </c>
      <c r="B12" s="4" t="s">
        <v>37</v>
      </c>
      <c r="C12" s="159"/>
      <c r="D12" t="s">
        <v>291</v>
      </c>
    </row>
    <row r="13" spans="1:18" x14ac:dyDescent="0.25">
      <c r="A13" s="71" t="s">
        <v>232</v>
      </c>
      <c r="B13" s="4" t="s">
        <v>160</v>
      </c>
      <c r="C13" s="159"/>
      <c r="D13" t="s">
        <v>293</v>
      </c>
    </row>
    <row r="14" spans="1:18" x14ac:dyDescent="0.25">
      <c r="A14" s="71" t="s">
        <v>233</v>
      </c>
      <c r="B14" s="4" t="s">
        <v>40</v>
      </c>
      <c r="C14" s="131"/>
      <c r="D14" t="s">
        <v>292</v>
      </c>
    </row>
    <row r="15" spans="1:18" x14ac:dyDescent="0.25">
      <c r="A15" s="7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7.25" x14ac:dyDescent="0.3">
      <c r="B16" s="21"/>
      <c r="C16" s="1"/>
    </row>
    <row r="17" spans="2:5" x14ac:dyDescent="0.25">
      <c r="B17" s="3"/>
      <c r="C17" s="2"/>
      <c r="D17" s="2"/>
      <c r="E17" s="2"/>
    </row>
    <row r="18" spans="2:5" x14ac:dyDescent="0.25">
      <c r="B18" s="22"/>
      <c r="C18" s="12"/>
    </row>
    <row r="19" spans="2:5" x14ac:dyDescent="0.25">
      <c r="B19" s="22"/>
      <c r="C19" s="13"/>
    </row>
    <row r="20" spans="2:5" x14ac:dyDescent="0.25">
      <c r="B20" s="22"/>
      <c r="C20" s="13"/>
    </row>
    <row r="21" spans="2:5" x14ac:dyDescent="0.25">
      <c r="B21" s="22"/>
      <c r="C21" s="14"/>
    </row>
    <row r="22" spans="2:5" x14ac:dyDescent="0.25">
      <c r="B22" s="22"/>
      <c r="C22" s="13"/>
    </row>
    <row r="23" spans="2:5" x14ac:dyDescent="0.25">
      <c r="B23" s="22"/>
      <c r="C23" s="14"/>
      <c r="E23" s="3"/>
    </row>
    <row r="24" spans="2:5" x14ac:dyDescent="0.25">
      <c r="B24" s="22"/>
      <c r="C24" s="13"/>
      <c r="E24" s="3"/>
    </row>
    <row r="25" spans="2:5" x14ac:dyDescent="0.25">
      <c r="B25" s="22"/>
      <c r="C25" s="13"/>
      <c r="E25" s="3"/>
    </row>
    <row r="26" spans="2:5" x14ac:dyDescent="0.25">
      <c r="B26" s="3"/>
      <c r="E26" s="3"/>
    </row>
    <row r="27" spans="2:5" x14ac:dyDescent="0.25">
      <c r="B27" s="3"/>
      <c r="E27" s="3"/>
    </row>
    <row r="28" spans="2:5" x14ac:dyDescent="0.25">
      <c r="B28" s="3"/>
    </row>
    <row r="29" spans="2:5" x14ac:dyDescent="0.25">
      <c r="B29" s="3"/>
    </row>
  </sheetData>
  <pageMargins left="0.7" right="0.7" top="0.75" bottom="0.75" header="0.3" footer="0.3"/>
  <pageSetup paperSize="9" scale="4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pageSetUpPr fitToPage="1"/>
  </sheetPr>
  <dimension ref="A1:R312"/>
  <sheetViews>
    <sheetView topLeftCell="A28" workbookViewId="0">
      <selection activeCell="E49" sqref="E49"/>
    </sheetView>
  </sheetViews>
  <sheetFormatPr defaultRowHeight="15" x14ac:dyDescent="0.25"/>
  <cols>
    <col min="1" max="1" width="10.85546875" bestFit="1" customWidth="1"/>
    <col min="2" max="2" width="37.85546875" customWidth="1"/>
    <col min="3" max="6" width="19.5703125" customWidth="1"/>
    <col min="7" max="7" width="2.42578125" style="31" customWidth="1"/>
    <col min="8" max="8" width="19.5703125" customWidth="1"/>
    <col min="9" max="9" width="18.85546875" customWidth="1"/>
    <col min="10" max="10" width="17.5703125" customWidth="1"/>
    <col min="11" max="11" width="22.28515625" bestFit="1" customWidth="1"/>
    <col min="12" max="12" width="2.5703125" style="31" customWidth="1"/>
    <col min="13" max="13" width="17.5703125" bestFit="1" customWidth="1"/>
    <col min="14" max="15" width="17.5703125" customWidth="1"/>
    <col min="16" max="16" width="20.85546875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154</v>
      </c>
      <c r="B2" s="69" t="s">
        <v>259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s="34" customFormat="1" ht="17.25" x14ac:dyDescent="0.3">
      <c r="A4" s="29" t="s">
        <v>63</v>
      </c>
      <c r="B4" s="30" t="s">
        <v>271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34" customFormat="1" x14ac:dyDescent="0.25">
      <c r="A5" s="71" t="s">
        <v>64</v>
      </c>
      <c r="B5" s="47" t="s">
        <v>266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x14ac:dyDescent="0.25">
      <c r="A6" s="28"/>
      <c r="B6" s="32"/>
      <c r="C6" s="251" t="s">
        <v>134</v>
      </c>
      <c r="D6" s="246"/>
      <c r="E6" s="246"/>
      <c r="F6" s="246"/>
      <c r="G6" s="32"/>
      <c r="H6" s="251" t="s">
        <v>135</v>
      </c>
      <c r="I6" s="246"/>
      <c r="J6" s="246"/>
      <c r="K6" s="246"/>
      <c r="L6" s="32"/>
      <c r="M6" s="251" t="s">
        <v>136</v>
      </c>
      <c r="N6" s="246"/>
      <c r="O6" s="246"/>
      <c r="P6" s="246"/>
      <c r="Q6" s="32"/>
      <c r="R6" s="32"/>
    </row>
    <row r="7" spans="1:18" x14ac:dyDescent="0.25">
      <c r="A7" s="28"/>
      <c r="B7" s="32"/>
      <c r="C7" s="66" t="s">
        <v>201</v>
      </c>
      <c r="D7" s="66" t="s">
        <v>202</v>
      </c>
      <c r="E7" s="66" t="s">
        <v>203</v>
      </c>
      <c r="F7" s="66" t="s">
        <v>140</v>
      </c>
      <c r="G7" s="32"/>
      <c r="H7" s="66" t="s">
        <v>201</v>
      </c>
      <c r="I7" s="66" t="s">
        <v>202</v>
      </c>
      <c r="J7" s="66" t="s">
        <v>203</v>
      </c>
      <c r="K7" s="66" t="s">
        <v>140</v>
      </c>
      <c r="L7" s="32"/>
      <c r="M7" s="66" t="s">
        <v>201</v>
      </c>
      <c r="N7" s="66" t="s">
        <v>202</v>
      </c>
      <c r="O7" s="66" t="s">
        <v>203</v>
      </c>
      <c r="P7" s="66" t="s">
        <v>140</v>
      </c>
      <c r="Q7" s="32"/>
      <c r="R7" s="32"/>
    </row>
    <row r="8" spans="1:18" ht="17.25" x14ac:dyDescent="0.3">
      <c r="A8" s="30"/>
      <c r="B8" s="92" t="s">
        <v>36</v>
      </c>
      <c r="C8" s="111" t="s">
        <v>27</v>
      </c>
      <c r="D8" s="111" t="s">
        <v>27</v>
      </c>
      <c r="E8" s="111" t="s">
        <v>27</v>
      </c>
      <c r="F8" s="111" t="s">
        <v>27</v>
      </c>
      <c r="G8" s="32"/>
      <c r="H8" s="111" t="s">
        <v>27</v>
      </c>
      <c r="I8" s="111" t="s">
        <v>27</v>
      </c>
      <c r="J8" s="111" t="s">
        <v>27</v>
      </c>
      <c r="K8" s="111" t="s">
        <v>27</v>
      </c>
      <c r="L8" s="32"/>
      <c r="M8" s="111" t="s">
        <v>27</v>
      </c>
      <c r="N8" s="111" t="s">
        <v>27</v>
      </c>
      <c r="O8" s="111" t="s">
        <v>27</v>
      </c>
      <c r="P8" s="111" t="s">
        <v>27</v>
      </c>
      <c r="Q8" s="32"/>
      <c r="R8" s="32"/>
    </row>
    <row r="9" spans="1:18" x14ac:dyDescent="0.25">
      <c r="A9" s="75" t="s">
        <v>145</v>
      </c>
      <c r="B9" s="12" t="s">
        <v>38</v>
      </c>
      <c r="C9" s="115"/>
      <c r="D9" s="116"/>
      <c r="E9" s="116"/>
      <c r="F9" s="117"/>
      <c r="G9" s="32"/>
      <c r="H9" s="115"/>
      <c r="I9" s="116"/>
      <c r="J9" s="116"/>
      <c r="K9" s="117"/>
      <c r="L9" s="32"/>
      <c r="M9" s="115"/>
      <c r="N9" s="116"/>
      <c r="O9" s="116"/>
      <c r="P9" s="117"/>
    </row>
    <row r="10" spans="1:18" x14ac:dyDescent="0.25">
      <c r="A10" s="75" t="s">
        <v>146</v>
      </c>
      <c r="B10" s="14" t="s">
        <v>238</v>
      </c>
      <c r="C10" s="124"/>
      <c r="D10" s="125"/>
      <c r="E10" s="125"/>
      <c r="F10" s="126"/>
      <c r="G10" s="32"/>
      <c r="H10" s="124"/>
      <c r="I10" s="125"/>
      <c r="J10" s="125"/>
      <c r="K10" s="126"/>
      <c r="L10" s="32"/>
      <c r="M10" s="124"/>
      <c r="N10" s="125"/>
      <c r="O10" s="125"/>
      <c r="P10" s="126"/>
    </row>
    <row r="11" spans="1:18" ht="45" x14ac:dyDescent="0.25">
      <c r="A11" s="75" t="s">
        <v>147</v>
      </c>
      <c r="B11" s="14" t="s">
        <v>162</v>
      </c>
      <c r="C11" s="124"/>
      <c r="D11" s="125"/>
      <c r="E11" s="125"/>
      <c r="F11" s="126"/>
      <c r="G11" s="32"/>
      <c r="H11" s="124"/>
      <c r="I11" s="125"/>
      <c r="J11" s="125"/>
      <c r="K11" s="126"/>
      <c r="L11" s="32"/>
      <c r="M11" s="124"/>
      <c r="N11" s="125"/>
      <c r="O11" s="125"/>
      <c r="P11" s="126"/>
    </row>
    <row r="12" spans="1:18" ht="45" x14ac:dyDescent="0.25">
      <c r="A12" s="75" t="s">
        <v>148</v>
      </c>
      <c r="B12" s="14" t="s">
        <v>350</v>
      </c>
      <c r="C12" s="118"/>
      <c r="D12" s="119"/>
      <c r="E12" s="119"/>
      <c r="F12" s="120"/>
      <c r="G12" s="32"/>
      <c r="H12" s="118"/>
      <c r="I12" s="119"/>
      <c r="J12" s="119"/>
      <c r="K12" s="120"/>
      <c r="L12" s="32"/>
      <c r="M12" s="118"/>
      <c r="N12" s="119"/>
      <c r="O12" s="119"/>
      <c r="P12" s="120"/>
    </row>
    <row r="13" spans="1:18" x14ac:dyDescent="0.25">
      <c r="A13" s="75" t="s">
        <v>149</v>
      </c>
      <c r="B13" s="14" t="s">
        <v>35</v>
      </c>
      <c r="C13" s="118"/>
      <c r="D13" s="119"/>
      <c r="E13" s="119"/>
      <c r="F13" s="120"/>
      <c r="G13" s="32"/>
      <c r="H13" s="118"/>
      <c r="I13" s="119"/>
      <c r="J13" s="119"/>
      <c r="K13" s="120"/>
      <c r="L13" s="32"/>
      <c r="M13" s="118"/>
      <c r="N13" s="119"/>
      <c r="O13" s="119"/>
      <c r="P13" s="120"/>
    </row>
    <row r="14" spans="1:18" ht="45" x14ac:dyDescent="0.25">
      <c r="A14" s="75" t="s">
        <v>150</v>
      </c>
      <c r="B14" s="14" t="s">
        <v>164</v>
      </c>
      <c r="C14" s="118"/>
      <c r="D14" s="119"/>
      <c r="E14" s="119"/>
      <c r="F14" s="120"/>
      <c r="G14" s="32"/>
      <c r="H14" s="118"/>
      <c r="I14" s="119"/>
      <c r="J14" s="119"/>
      <c r="K14" s="120"/>
      <c r="L14" s="32"/>
      <c r="M14" s="118"/>
      <c r="N14" s="119"/>
      <c r="O14" s="119"/>
      <c r="P14" s="120"/>
    </row>
    <row r="15" spans="1:18" ht="30" x14ac:dyDescent="0.25">
      <c r="A15" s="75" t="s">
        <v>151</v>
      </c>
      <c r="B15" s="14" t="s">
        <v>165</v>
      </c>
      <c r="C15" s="118"/>
      <c r="D15" s="119"/>
      <c r="E15" s="119"/>
      <c r="F15" s="120"/>
      <c r="G15" s="32"/>
      <c r="H15" s="118"/>
      <c r="I15" s="119"/>
      <c r="J15" s="119"/>
      <c r="K15" s="120"/>
      <c r="L15" s="32"/>
      <c r="M15" s="118"/>
      <c r="N15" s="119"/>
      <c r="O15" s="119"/>
      <c r="P15" s="120"/>
    </row>
    <row r="16" spans="1:18" ht="30" x14ac:dyDescent="0.25">
      <c r="A16" s="75" t="s">
        <v>152</v>
      </c>
      <c r="B16" s="14" t="s">
        <v>349</v>
      </c>
      <c r="C16" s="121"/>
      <c r="D16" s="122"/>
      <c r="E16" s="122"/>
      <c r="F16" s="123"/>
      <c r="G16" s="32"/>
      <c r="H16" s="121"/>
      <c r="I16" s="122"/>
      <c r="J16" s="122"/>
      <c r="K16" s="123"/>
      <c r="L16" s="32"/>
      <c r="M16" s="121"/>
      <c r="N16" s="122"/>
      <c r="O16" s="122"/>
      <c r="P16" s="123"/>
    </row>
    <row r="17" spans="1:18" ht="17.25" x14ac:dyDescent="0.3">
      <c r="A17" s="30"/>
      <c r="B17" s="17"/>
      <c r="C17" s="16"/>
      <c r="D17" s="16"/>
      <c r="E17" s="16"/>
      <c r="F17" s="16"/>
      <c r="G17" s="32"/>
      <c r="L17" s="32"/>
    </row>
    <row r="18" spans="1:18" ht="17.25" x14ac:dyDescent="0.3">
      <c r="A18" s="29" t="s">
        <v>68</v>
      </c>
      <c r="B18" s="91" t="s">
        <v>272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34" customFormat="1" ht="15" customHeight="1" x14ac:dyDescent="0.25">
      <c r="A19" s="71" t="s">
        <v>70</v>
      </c>
      <c r="B19" s="47" t="s">
        <v>262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x14ac:dyDescent="0.25">
      <c r="A20" s="28"/>
      <c r="B20" s="32"/>
      <c r="C20" s="251" t="s">
        <v>134</v>
      </c>
      <c r="D20" s="246"/>
      <c r="E20" s="246"/>
      <c r="F20" s="246"/>
      <c r="G20" s="32"/>
      <c r="H20" s="251" t="s">
        <v>135</v>
      </c>
      <c r="I20" s="246"/>
      <c r="J20" s="246"/>
      <c r="K20" s="246"/>
      <c r="L20" s="32"/>
      <c r="M20" s="251" t="s">
        <v>136</v>
      </c>
      <c r="N20" s="246"/>
      <c r="O20" s="246"/>
      <c r="P20" s="246"/>
      <c r="Q20" s="32"/>
      <c r="R20" s="32"/>
    </row>
    <row r="21" spans="1:18" s="34" customFormat="1" ht="15" customHeight="1" x14ac:dyDescent="0.25">
      <c r="A21" s="71"/>
      <c r="B21" s="47"/>
      <c r="C21" s="66" t="s">
        <v>201</v>
      </c>
      <c r="D21" s="66" t="s">
        <v>202</v>
      </c>
      <c r="E21" s="66" t="s">
        <v>203</v>
      </c>
      <c r="F21" s="66" t="s">
        <v>140</v>
      </c>
      <c r="G21" s="32"/>
      <c r="H21" s="66" t="s">
        <v>201</v>
      </c>
      <c r="I21" s="66" t="s">
        <v>202</v>
      </c>
      <c r="J21" s="66" t="s">
        <v>203</v>
      </c>
      <c r="K21" s="66" t="s">
        <v>140</v>
      </c>
      <c r="L21" s="32"/>
      <c r="M21" s="66" t="s">
        <v>201</v>
      </c>
      <c r="N21" s="66" t="s">
        <v>202</v>
      </c>
      <c r="O21" s="66" t="s">
        <v>203</v>
      </c>
      <c r="P21" s="66" t="s">
        <v>140</v>
      </c>
      <c r="Q21" s="32"/>
      <c r="R21" s="32"/>
    </row>
    <row r="22" spans="1:18" x14ac:dyDescent="0.25">
      <c r="A22" s="71"/>
      <c r="B22" s="33"/>
      <c r="C22" s="247" t="s">
        <v>249</v>
      </c>
      <c r="D22" s="248"/>
      <c r="E22" s="248"/>
      <c r="F22" s="248"/>
      <c r="G22" s="32"/>
      <c r="H22" s="247" t="s">
        <v>249</v>
      </c>
      <c r="I22" s="248"/>
      <c r="J22" s="248"/>
      <c r="K22" s="248"/>
      <c r="L22" s="32"/>
      <c r="M22" s="247" t="s">
        <v>249</v>
      </c>
      <c r="N22" s="248"/>
      <c r="O22" s="248"/>
      <c r="P22" s="248"/>
      <c r="Q22" s="32"/>
      <c r="R22" s="32"/>
    </row>
    <row r="23" spans="1:18" ht="18" customHeight="1" x14ac:dyDescent="0.25">
      <c r="A23" s="75"/>
      <c r="B23" s="10"/>
      <c r="C23" s="184"/>
      <c r="D23" s="185"/>
      <c r="E23" s="176"/>
      <c r="F23" s="94"/>
      <c r="G23" s="101"/>
      <c r="H23" s="184"/>
      <c r="I23" s="185"/>
      <c r="J23" s="176"/>
      <c r="K23" s="94"/>
      <c r="L23" s="101"/>
      <c r="M23" s="184"/>
      <c r="N23" s="185"/>
      <c r="O23" s="176"/>
      <c r="P23" s="94"/>
    </row>
    <row r="24" spans="1:18" ht="18" customHeight="1" x14ac:dyDescent="0.25">
      <c r="A24" s="75"/>
      <c r="B24" s="63"/>
      <c r="C24" s="63"/>
      <c r="D24" s="63"/>
      <c r="G24" s="101"/>
      <c r="H24" s="63"/>
      <c r="I24" s="63"/>
      <c r="J24" s="63"/>
      <c r="K24" s="60"/>
      <c r="L24" s="101"/>
      <c r="M24" s="63"/>
      <c r="N24" s="63"/>
      <c r="O24" s="63"/>
      <c r="P24" s="60"/>
    </row>
    <row r="25" spans="1:18" x14ac:dyDescent="0.25">
      <c r="A25" s="71" t="s">
        <v>71</v>
      </c>
      <c r="B25" s="245" t="s">
        <v>268</v>
      </c>
      <c r="C25" s="246"/>
      <c r="D25" s="234"/>
      <c r="E25" s="2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x14ac:dyDescent="0.25">
      <c r="A26" s="28"/>
      <c r="B26" s="32"/>
      <c r="C26" s="251" t="s">
        <v>134</v>
      </c>
      <c r="D26" s="246"/>
      <c r="E26" s="246"/>
      <c r="F26" s="246"/>
      <c r="G26" s="32"/>
      <c r="H26" s="251" t="s">
        <v>134</v>
      </c>
      <c r="I26" s="246"/>
      <c r="J26" s="246"/>
      <c r="K26" s="246"/>
      <c r="L26" s="32"/>
      <c r="M26" s="251" t="s">
        <v>134</v>
      </c>
      <c r="N26" s="246"/>
      <c r="O26" s="246"/>
      <c r="P26" s="246"/>
      <c r="Q26" s="32"/>
      <c r="R26" s="32"/>
    </row>
    <row r="27" spans="1:18" x14ac:dyDescent="0.25">
      <c r="A27" s="28"/>
      <c r="B27" s="32"/>
      <c r="C27" s="66" t="s">
        <v>201</v>
      </c>
      <c r="D27" s="66" t="s">
        <v>202</v>
      </c>
      <c r="E27" s="66" t="s">
        <v>203</v>
      </c>
      <c r="F27" s="66" t="s">
        <v>140</v>
      </c>
      <c r="G27" s="32"/>
      <c r="H27" s="66" t="s">
        <v>201</v>
      </c>
      <c r="I27" s="66" t="s">
        <v>202</v>
      </c>
      <c r="J27" s="66" t="s">
        <v>203</v>
      </c>
      <c r="K27" s="66" t="s">
        <v>140</v>
      </c>
      <c r="L27" s="32"/>
      <c r="M27" s="66" t="s">
        <v>201</v>
      </c>
      <c r="N27" s="66" t="s">
        <v>202</v>
      </c>
      <c r="O27" s="66" t="s">
        <v>203</v>
      </c>
      <c r="P27" s="66" t="s">
        <v>140</v>
      </c>
      <c r="Q27" s="32"/>
      <c r="R27" s="32"/>
    </row>
    <row r="28" spans="1:18" x14ac:dyDescent="0.25">
      <c r="A28" s="28"/>
      <c r="B28" s="32"/>
      <c r="C28" s="247" t="s">
        <v>138</v>
      </c>
      <c r="D28" s="248"/>
      <c r="E28" s="248"/>
      <c r="F28" s="248"/>
      <c r="G28" s="32"/>
      <c r="H28" s="247" t="s">
        <v>138</v>
      </c>
      <c r="I28" s="248"/>
      <c r="J28" s="248"/>
      <c r="K28" s="248"/>
      <c r="L28" s="32"/>
      <c r="M28" s="247" t="s">
        <v>138</v>
      </c>
      <c r="N28" s="248"/>
      <c r="O28" s="248"/>
      <c r="P28" s="248"/>
      <c r="Q28" s="32"/>
      <c r="R28" s="32"/>
    </row>
    <row r="29" spans="1:18" x14ac:dyDescent="0.25">
      <c r="A29" s="28"/>
      <c r="C29" s="127"/>
      <c r="D29" s="128"/>
      <c r="E29" s="186"/>
      <c r="F29" s="187"/>
      <c r="G29" s="32"/>
      <c r="H29" s="127"/>
      <c r="I29" s="128"/>
      <c r="J29" s="186"/>
      <c r="K29" s="187"/>
      <c r="L29" s="32"/>
      <c r="M29" s="127"/>
      <c r="N29" s="128"/>
      <c r="O29" s="186"/>
      <c r="P29" s="187"/>
    </row>
    <row r="30" spans="1:18" x14ac:dyDescent="0.25">
      <c r="A30" s="28"/>
      <c r="E30" s="205"/>
      <c r="F30" s="205"/>
      <c r="G30" s="32"/>
      <c r="H30" s="205"/>
      <c r="I30" s="205"/>
      <c r="J30" s="205"/>
      <c r="K30" s="205"/>
      <c r="L30" s="32"/>
      <c r="M30" s="205"/>
      <c r="N30" s="205"/>
      <c r="O30" s="205"/>
      <c r="P30" s="205"/>
    </row>
    <row r="31" spans="1:18" x14ac:dyDescent="0.25">
      <c r="A31" s="71" t="s">
        <v>72</v>
      </c>
      <c r="B31" s="245" t="s">
        <v>327</v>
      </c>
      <c r="C31" s="246"/>
      <c r="D31" s="234"/>
      <c r="E31" s="23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x14ac:dyDescent="0.25">
      <c r="A32" s="28"/>
      <c r="B32" s="32"/>
      <c r="C32" s="251" t="s">
        <v>134</v>
      </c>
      <c r="D32" s="246"/>
      <c r="E32" s="246"/>
      <c r="F32" s="246"/>
      <c r="G32" s="32"/>
      <c r="H32" s="251" t="s">
        <v>134</v>
      </c>
      <c r="I32" s="246"/>
      <c r="J32" s="246"/>
      <c r="K32" s="246"/>
      <c r="L32" s="32"/>
      <c r="M32" s="251" t="s">
        <v>134</v>
      </c>
      <c r="N32" s="246"/>
      <c r="O32" s="246"/>
      <c r="P32" s="246"/>
      <c r="Q32" s="32"/>
      <c r="R32" s="32"/>
    </row>
    <row r="33" spans="1:18" x14ac:dyDescent="0.25">
      <c r="A33" s="28"/>
      <c r="B33" s="32"/>
      <c r="C33" s="206" t="s">
        <v>201</v>
      </c>
      <c r="D33" s="206" t="s">
        <v>202</v>
      </c>
      <c r="E33" s="206" t="s">
        <v>203</v>
      </c>
      <c r="F33" s="206" t="s">
        <v>140</v>
      </c>
      <c r="G33" s="32"/>
      <c r="H33" s="206" t="s">
        <v>201</v>
      </c>
      <c r="I33" s="206" t="s">
        <v>202</v>
      </c>
      <c r="J33" s="206" t="s">
        <v>203</v>
      </c>
      <c r="K33" s="206" t="s">
        <v>140</v>
      </c>
      <c r="L33" s="32"/>
      <c r="M33" s="206" t="s">
        <v>201</v>
      </c>
      <c r="N33" s="206" t="s">
        <v>202</v>
      </c>
      <c r="O33" s="206" t="s">
        <v>203</v>
      </c>
      <c r="P33" s="206" t="s">
        <v>140</v>
      </c>
      <c r="Q33" s="32"/>
      <c r="R33" s="32"/>
    </row>
    <row r="34" spans="1:18" x14ac:dyDescent="0.25">
      <c r="A34" s="28"/>
      <c r="C34" s="127"/>
      <c r="D34" s="128"/>
      <c r="E34" s="186"/>
      <c r="F34" s="187"/>
      <c r="G34" s="32"/>
      <c r="H34" s="127"/>
      <c r="I34" s="128"/>
      <c r="J34" s="186"/>
      <c r="K34" s="187"/>
      <c r="L34" s="32"/>
      <c r="M34" s="127"/>
      <c r="N34" s="128"/>
      <c r="O34" s="186"/>
      <c r="P34" s="187"/>
    </row>
    <row r="35" spans="1:18" x14ac:dyDescent="0.25">
      <c r="A35" s="28"/>
      <c r="E35" s="59"/>
      <c r="F35" s="59"/>
      <c r="G35" s="32"/>
      <c r="H35" s="59"/>
      <c r="I35" s="59"/>
      <c r="J35" s="59"/>
      <c r="K35" s="59"/>
      <c r="L35" s="32"/>
      <c r="M35" s="59"/>
      <c r="N35" s="59"/>
      <c r="O35" s="59"/>
      <c r="P35" s="59"/>
    </row>
    <row r="36" spans="1:18" s="34" customFormat="1" ht="17.25" x14ac:dyDescent="0.3">
      <c r="A36" s="29" t="s">
        <v>73</v>
      </c>
      <c r="B36" s="30" t="s">
        <v>236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s="34" customFormat="1" ht="18.75" customHeight="1" x14ac:dyDescent="0.25">
      <c r="A37" s="71"/>
      <c r="B37" s="32"/>
      <c r="C37" s="254" t="s">
        <v>134</v>
      </c>
      <c r="D37" s="255"/>
      <c r="E37" s="255"/>
      <c r="F37" s="255"/>
      <c r="G37" s="32"/>
      <c r="H37" s="251" t="s">
        <v>135</v>
      </c>
      <c r="I37" s="246"/>
      <c r="J37" s="246"/>
      <c r="K37" s="246"/>
      <c r="L37" s="32"/>
      <c r="M37" s="251" t="s">
        <v>136</v>
      </c>
      <c r="N37" s="246"/>
      <c r="O37" s="246"/>
      <c r="P37" s="246"/>
      <c r="Q37" s="32"/>
      <c r="R37" s="32"/>
    </row>
    <row r="38" spans="1:18" s="34" customFormat="1" x14ac:dyDescent="0.25">
      <c r="A38" s="71"/>
      <c r="B38" s="32"/>
      <c r="C38" s="129" t="s">
        <v>201</v>
      </c>
      <c r="D38" s="129" t="s">
        <v>202</v>
      </c>
      <c r="E38" s="129" t="s">
        <v>203</v>
      </c>
      <c r="F38" s="129" t="s">
        <v>140</v>
      </c>
      <c r="G38" s="32"/>
      <c r="H38" s="66" t="s">
        <v>201</v>
      </c>
      <c r="I38" s="66" t="s">
        <v>202</v>
      </c>
      <c r="J38" s="66" t="s">
        <v>203</v>
      </c>
      <c r="K38" s="66" t="s">
        <v>140</v>
      </c>
      <c r="L38" s="32"/>
      <c r="M38" s="66" t="s">
        <v>201</v>
      </c>
      <c r="N38" s="66" t="s">
        <v>202</v>
      </c>
      <c r="O38" s="66" t="s">
        <v>203</v>
      </c>
      <c r="P38" s="66" t="s">
        <v>140</v>
      </c>
      <c r="Q38" s="32"/>
      <c r="R38" s="32"/>
    </row>
    <row r="39" spans="1:18" s="34" customFormat="1" x14ac:dyDescent="0.25">
      <c r="A39" s="71"/>
      <c r="B39" s="32"/>
      <c r="C39" s="254" t="s">
        <v>205</v>
      </c>
      <c r="D39" s="255"/>
      <c r="E39" s="255"/>
      <c r="F39" s="255"/>
      <c r="G39" s="32"/>
      <c r="H39" s="66"/>
      <c r="I39" s="66"/>
      <c r="J39" s="66"/>
      <c r="K39" s="66"/>
      <c r="L39" s="32"/>
      <c r="M39" s="66"/>
      <c r="N39" s="66"/>
      <c r="O39" s="66"/>
      <c r="P39" s="66"/>
      <c r="Q39" s="32"/>
      <c r="R39" s="32"/>
    </row>
    <row r="40" spans="1:18" ht="30" x14ac:dyDescent="0.25">
      <c r="A40" s="75" t="s">
        <v>75</v>
      </c>
      <c r="B40" s="8" t="s">
        <v>389</v>
      </c>
      <c r="C40" s="115"/>
      <c r="D40" s="116"/>
      <c r="E40" s="116"/>
      <c r="F40" s="117"/>
      <c r="G40" s="32"/>
      <c r="H40" s="115"/>
      <c r="I40" s="116"/>
      <c r="J40" s="116"/>
      <c r="K40" s="117"/>
      <c r="L40" s="32"/>
      <c r="M40" s="115"/>
      <c r="N40" s="116"/>
      <c r="O40" s="116"/>
      <c r="P40" s="117"/>
    </row>
    <row r="41" spans="1:18" ht="45" x14ac:dyDescent="0.25">
      <c r="A41" s="75" t="s">
        <v>76</v>
      </c>
      <c r="B41" s="8" t="s">
        <v>141</v>
      </c>
      <c r="C41" s="124"/>
      <c r="D41" s="125"/>
      <c r="E41" s="125"/>
      <c r="F41" s="126"/>
      <c r="G41" s="32"/>
      <c r="H41" s="124"/>
      <c r="I41" s="125"/>
      <c r="J41" s="125"/>
      <c r="K41" s="126"/>
      <c r="L41" s="32"/>
      <c r="M41" s="124"/>
      <c r="N41" s="125"/>
      <c r="O41" s="125"/>
      <c r="P41" s="126"/>
    </row>
    <row r="42" spans="1:18" ht="48.75" customHeight="1" x14ac:dyDescent="0.25">
      <c r="A42" s="75" t="s">
        <v>77</v>
      </c>
      <c r="B42" s="8" t="s">
        <v>321</v>
      </c>
      <c r="C42" s="124"/>
      <c r="D42" s="125"/>
      <c r="E42" s="125"/>
      <c r="F42" s="126"/>
      <c r="G42" s="32"/>
      <c r="H42" s="124"/>
      <c r="I42" s="125"/>
      <c r="J42" s="125"/>
      <c r="K42" s="126"/>
      <c r="L42" s="32"/>
      <c r="M42" s="124"/>
      <c r="N42" s="125"/>
      <c r="O42" s="125"/>
      <c r="P42" s="126"/>
    </row>
    <row r="43" spans="1:18" ht="45.75" customHeight="1" x14ac:dyDescent="0.25">
      <c r="A43" s="75" t="s">
        <v>78</v>
      </c>
      <c r="B43" s="8" t="s">
        <v>139</v>
      </c>
      <c r="C43" s="118"/>
      <c r="D43" s="119"/>
      <c r="E43" s="119"/>
      <c r="F43" s="120"/>
      <c r="G43" s="32"/>
      <c r="H43" s="118"/>
      <c r="I43" s="119"/>
      <c r="J43" s="119"/>
      <c r="K43" s="120"/>
      <c r="L43" s="32"/>
      <c r="M43" s="118"/>
      <c r="N43" s="119"/>
      <c r="O43" s="119"/>
      <c r="P43" s="120"/>
    </row>
    <row r="44" spans="1:18" ht="60" x14ac:dyDescent="0.25">
      <c r="A44" s="75" t="s">
        <v>196</v>
      </c>
      <c r="B44" s="8" t="s">
        <v>41</v>
      </c>
      <c r="C44" s="120"/>
      <c r="D44" s="120"/>
      <c r="E44" s="120"/>
      <c r="F44" s="120"/>
      <c r="G44" s="32"/>
      <c r="H44" s="118"/>
      <c r="I44" s="120"/>
      <c r="J44" s="120"/>
      <c r="K44" s="120"/>
      <c r="L44" s="32"/>
      <c r="M44" s="118"/>
      <c r="N44" s="120"/>
      <c r="O44" s="120"/>
      <c r="P44" s="120"/>
    </row>
    <row r="45" spans="1:18" s="34" customFormat="1" ht="45" x14ac:dyDescent="0.25">
      <c r="A45" s="75" t="s">
        <v>263</v>
      </c>
      <c r="B45" s="8" t="s">
        <v>258</v>
      </c>
      <c r="C45" s="120"/>
      <c r="F45" s="120"/>
      <c r="G45" s="32"/>
      <c r="H45" s="118"/>
      <c r="K45" s="120"/>
      <c r="L45" s="32"/>
      <c r="M45" s="118"/>
      <c r="P45" s="120"/>
    </row>
    <row r="46" spans="1:18" s="34" customFormat="1" ht="60" x14ac:dyDescent="0.25">
      <c r="A46" s="75" t="s">
        <v>264</v>
      </c>
      <c r="B46" s="8" t="s">
        <v>338</v>
      </c>
      <c r="D46" s="120"/>
      <c r="E46" s="120"/>
      <c r="G46" s="32"/>
      <c r="I46" s="120"/>
      <c r="J46" s="120"/>
      <c r="L46" s="32"/>
      <c r="N46" s="120"/>
      <c r="O46" s="120"/>
    </row>
    <row r="47" spans="1:18" s="112" customFormat="1" ht="16.5" customHeight="1" x14ac:dyDescent="0.25">
      <c r="A47" s="75" t="s">
        <v>392</v>
      </c>
      <c r="B47" s="48" t="s">
        <v>260</v>
      </c>
      <c r="C47" s="90"/>
      <c r="D47" s="90"/>
      <c r="E47" s="253"/>
      <c r="F47" s="253"/>
      <c r="G47" s="104"/>
      <c r="H47" s="253"/>
      <c r="I47" s="253"/>
      <c r="J47" s="253"/>
      <c r="K47" s="253"/>
      <c r="L47" s="104"/>
      <c r="M47" s="253"/>
      <c r="N47" s="253"/>
      <c r="O47" s="253"/>
      <c r="P47" s="253"/>
      <c r="Q47" s="90"/>
      <c r="R47" s="90"/>
    </row>
    <row r="48" spans="1:18" s="34" customFormat="1" ht="29.25" customHeight="1" x14ac:dyDescent="0.25">
      <c r="A48" s="71" t="s">
        <v>393</v>
      </c>
      <c r="B48" s="112" t="s">
        <v>261</v>
      </c>
      <c r="C48" s="252"/>
      <c r="D48" s="252"/>
      <c r="E48" s="252"/>
      <c r="F48" s="252"/>
      <c r="G48" s="32"/>
      <c r="H48" s="252"/>
      <c r="I48" s="252"/>
      <c r="J48" s="252"/>
      <c r="K48" s="252"/>
      <c r="L48" s="32"/>
      <c r="M48" s="252"/>
      <c r="N48" s="252"/>
      <c r="O48" s="252"/>
      <c r="P48" s="252"/>
    </row>
    <row r="49" spans="1:18" s="34" customFormat="1" ht="45" x14ac:dyDescent="0.25">
      <c r="A49" s="71" t="s">
        <v>394</v>
      </c>
      <c r="B49" s="49" t="s">
        <v>339</v>
      </c>
      <c r="C49" s="113"/>
      <c r="D49" s="114"/>
      <c r="E49" s="114"/>
      <c r="F49" s="114"/>
      <c r="G49" s="32"/>
      <c r="H49" s="113"/>
      <c r="I49" s="114"/>
      <c r="J49" s="114"/>
      <c r="K49" s="114"/>
      <c r="L49" s="32"/>
      <c r="M49" s="113"/>
      <c r="N49" s="114"/>
      <c r="O49" s="114"/>
      <c r="P49" s="114"/>
    </row>
    <row r="50" spans="1:18" s="34" customForma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34" customFormat="1" x14ac:dyDescent="0.25"/>
    <row r="52" spans="1:18" s="34" customFormat="1" x14ac:dyDescent="0.25"/>
    <row r="53" spans="1:18" s="34" customFormat="1" x14ac:dyDescent="0.25"/>
    <row r="54" spans="1:18" s="34" customFormat="1" x14ac:dyDescent="0.25"/>
    <row r="55" spans="1:18" s="34" customFormat="1" x14ac:dyDescent="0.25"/>
    <row r="56" spans="1:18" s="34" customFormat="1" x14ac:dyDescent="0.25"/>
    <row r="57" spans="1:18" s="34" customFormat="1" x14ac:dyDescent="0.25"/>
    <row r="58" spans="1:18" s="34" customFormat="1" x14ac:dyDescent="0.25"/>
    <row r="59" spans="1:18" s="34" customFormat="1" x14ac:dyDescent="0.25"/>
    <row r="60" spans="1:18" s="34" customFormat="1" x14ac:dyDescent="0.25"/>
    <row r="61" spans="1:18" s="34" customFormat="1" x14ac:dyDescent="0.25"/>
    <row r="62" spans="1:18" s="34" customFormat="1" x14ac:dyDescent="0.25"/>
    <row r="63" spans="1:18" s="34" customFormat="1" x14ac:dyDescent="0.25"/>
    <row r="64" spans="1:18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  <row r="185" s="34" customFormat="1" x14ac:dyDescent="0.25"/>
    <row r="186" s="34" customFormat="1" x14ac:dyDescent="0.25"/>
    <row r="187" s="34" customFormat="1" x14ac:dyDescent="0.25"/>
    <row r="188" s="34" customFormat="1" x14ac:dyDescent="0.25"/>
    <row r="189" s="34" customFormat="1" x14ac:dyDescent="0.25"/>
    <row r="190" s="34" customFormat="1" x14ac:dyDescent="0.25"/>
    <row r="191" s="34" customFormat="1" x14ac:dyDescent="0.25"/>
    <row r="192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</sheetData>
  <mergeCells count="30">
    <mergeCell ref="H48:K48"/>
    <mergeCell ref="M48:P48"/>
    <mergeCell ref="B25:E25"/>
    <mergeCell ref="C20:F20"/>
    <mergeCell ref="H20:K20"/>
    <mergeCell ref="M20:P20"/>
    <mergeCell ref="C26:F26"/>
    <mergeCell ref="E47:F47"/>
    <mergeCell ref="H47:K47"/>
    <mergeCell ref="M47:P47"/>
    <mergeCell ref="C48:F48"/>
    <mergeCell ref="C39:F39"/>
    <mergeCell ref="C37:F37"/>
    <mergeCell ref="H22:K22"/>
    <mergeCell ref="M22:P22"/>
    <mergeCell ref="C22:F22"/>
    <mergeCell ref="H6:K6"/>
    <mergeCell ref="M6:P6"/>
    <mergeCell ref="C6:F6"/>
    <mergeCell ref="H37:K37"/>
    <mergeCell ref="M37:P37"/>
    <mergeCell ref="H28:K28"/>
    <mergeCell ref="M28:P28"/>
    <mergeCell ref="H26:K26"/>
    <mergeCell ref="M26:P26"/>
    <mergeCell ref="C28:F28"/>
    <mergeCell ref="B31:E31"/>
    <mergeCell ref="C32:F32"/>
    <mergeCell ref="H32:K32"/>
    <mergeCell ref="M32:P32"/>
  </mergeCells>
  <pageMargins left="0.7" right="0.7" top="0.75" bottom="0.75" header="0.3" footer="0.3"/>
  <pageSetup paperSize="9" scale="4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R52"/>
  <sheetViews>
    <sheetView topLeftCell="A37" zoomScaleNormal="100" workbookViewId="0">
      <selection activeCell="B51" sqref="B51"/>
    </sheetView>
  </sheetViews>
  <sheetFormatPr defaultRowHeight="15" x14ac:dyDescent="0.25"/>
  <cols>
    <col min="1" max="1" width="10.85546875" bestFit="1" customWidth="1"/>
    <col min="2" max="2" width="36.5703125" customWidth="1"/>
    <col min="3" max="3" width="21.7109375" customWidth="1"/>
    <col min="4" max="4" width="23.5703125" customWidth="1"/>
    <col min="5" max="5" width="24.85546875" customWidth="1"/>
    <col min="6" max="6" width="30.28515625" customWidth="1"/>
    <col min="7" max="7" width="13.5703125" customWidth="1"/>
    <col min="8" max="8" width="13.28515625" customWidth="1"/>
    <col min="9" max="9" width="18.42578125" bestFit="1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155</v>
      </c>
      <c r="B2" s="69" t="s">
        <v>237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9" t="s">
        <v>63</v>
      </c>
      <c r="B4" s="30" t="s">
        <v>333</v>
      </c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34" customFormat="1" x14ac:dyDescent="0.25">
      <c r="A5" s="71"/>
      <c r="B5" s="32"/>
      <c r="C5" s="42" t="s">
        <v>204</v>
      </c>
      <c r="D5" s="47" t="s">
        <v>113</v>
      </c>
      <c r="E5" s="47" t="s">
        <v>225</v>
      </c>
      <c r="F5" s="50" t="s">
        <v>158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60" x14ac:dyDescent="0.25">
      <c r="A6" s="75" t="s">
        <v>64</v>
      </c>
      <c r="B6" s="86" t="s">
        <v>334</v>
      </c>
      <c r="C6" s="188" t="str">
        <f>IF(OR('1) Inledande analys'!D18="Ja",'1) Inledande analys'!D19="Ja",'1) Inledande analys'!D23="Ja",'1) Inledande analys'!D24="Ja",'1) Inledande analys'!D25="Ja",'1) Inledande analys'!D27="Ja",'1) Inledande analys'!D28="Ja",'1) Inledande analys'!D29="Ja",'1) Inledande analys'!D30="Ja",'1) Inledande analys'!D31="Ja",'1) Inledande analys'!D34="Ja",'1) Inledande analys'!D35="Ja",'1) Inledande analys'!D37="Ja",'1) Inledande analys'!D38="Ja")=TRUE,"Ja","Nej")</f>
        <v>Nej</v>
      </c>
      <c r="D6" s="130" t="s">
        <v>330</v>
      </c>
      <c r="E6" s="131"/>
      <c r="F6" s="64" t="s">
        <v>226</v>
      </c>
    </row>
    <row r="7" spans="1:18" ht="60" x14ac:dyDescent="0.25">
      <c r="A7" s="75" t="s">
        <v>65</v>
      </c>
      <c r="B7" s="25" t="s">
        <v>332</v>
      </c>
      <c r="C7" s="188" t="str">
        <f>IF(OR('1) Inledande analys'!D20="Ja",'1) Inledande analys'!D21="Ja",'1) Inledande analys'!D22="Ja",'1) Inledande analys'!D33="Ja")=TRUE,"Ja","Nej")</f>
        <v>Nej</v>
      </c>
      <c r="D7" s="130" t="s">
        <v>331</v>
      </c>
      <c r="E7" s="131"/>
      <c r="F7" s="86" t="s">
        <v>227</v>
      </c>
    </row>
    <row r="8" spans="1:18" ht="60" x14ac:dyDescent="0.25">
      <c r="A8" s="75" t="s">
        <v>66</v>
      </c>
      <c r="B8" s="86" t="s">
        <v>346</v>
      </c>
      <c r="C8" s="188" t="str">
        <f>IF('1) Inledande analys'!D40="Ja","Ja","Nej")</f>
        <v>Nej</v>
      </c>
      <c r="D8" s="130" t="s">
        <v>335</v>
      </c>
      <c r="E8" s="131"/>
      <c r="F8" s="86" t="s">
        <v>340</v>
      </c>
    </row>
    <row r="9" spans="1:18" s="34" customFormat="1" ht="17.25" x14ac:dyDescent="0.3">
      <c r="A9" s="29"/>
      <c r="B9" s="35"/>
    </row>
    <row r="10" spans="1:18" s="1" customFormat="1" ht="17.25" x14ac:dyDescent="0.3">
      <c r="A10" s="29" t="s">
        <v>68</v>
      </c>
      <c r="B10" s="30" t="s">
        <v>153</v>
      </c>
      <c r="C10" s="134"/>
      <c r="D10" s="256"/>
      <c r="E10" s="256"/>
      <c r="F10" s="256"/>
      <c r="G10" s="256"/>
      <c r="H10" s="256"/>
      <c r="I10" s="134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30" customHeight="1" x14ac:dyDescent="0.3">
      <c r="A11" s="30"/>
      <c r="B11" s="48"/>
      <c r="C11" s="133" t="s">
        <v>269</v>
      </c>
      <c r="D11" s="257" t="s">
        <v>270</v>
      </c>
      <c r="E11" s="257"/>
      <c r="F11" s="257"/>
      <c r="G11" s="257"/>
      <c r="H11" s="257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7.25" x14ac:dyDescent="0.3">
      <c r="A12" s="30"/>
      <c r="B12" s="48" t="s">
        <v>36</v>
      </c>
      <c r="C12" s="101" t="s">
        <v>314</v>
      </c>
      <c r="D12" s="53" t="s">
        <v>228</v>
      </c>
      <c r="E12" s="51" t="s">
        <v>229</v>
      </c>
      <c r="F12" s="52">
        <v>0</v>
      </c>
      <c r="G12" s="51" t="s">
        <v>230</v>
      </c>
      <c r="H12" s="51" t="s">
        <v>231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x14ac:dyDescent="0.25">
      <c r="A13" s="71" t="s">
        <v>70</v>
      </c>
      <c r="B13" s="12" t="s">
        <v>38</v>
      </c>
      <c r="C13" s="189" t="str">
        <f>IF('1) Inledande analys'!D8="Ja",CONCATENATE('1) Inledande analys'!D8,", ",'1) Inledande analys'!F8),"Nej")</f>
        <v>Nej</v>
      </c>
      <c r="D13" s="135"/>
      <c r="E13" s="136"/>
      <c r="F13" s="136"/>
      <c r="G13" s="136"/>
      <c r="H13" s="137"/>
      <c r="I13" s="34"/>
      <c r="J13" s="15"/>
    </row>
    <row r="14" spans="1:18" x14ac:dyDescent="0.25">
      <c r="A14" s="71" t="s">
        <v>71</v>
      </c>
      <c r="B14" s="14" t="s">
        <v>238</v>
      </c>
      <c r="C14" s="189" t="str">
        <f>IF('1) Inledande analys'!D9="Ja",CONCATENATE('1) Inledande analys'!D9,", ",'1) Inledande analys'!F9),"Nej")</f>
        <v>Nej</v>
      </c>
      <c r="D14" s="124"/>
      <c r="E14" s="125"/>
      <c r="F14" s="125"/>
      <c r="G14" s="125"/>
      <c r="H14" s="126"/>
      <c r="I14" s="34"/>
    </row>
    <row r="15" spans="1:18" ht="45" x14ac:dyDescent="0.25">
      <c r="A15" s="71" t="s">
        <v>72</v>
      </c>
      <c r="B15" s="14" t="s">
        <v>162</v>
      </c>
      <c r="C15" s="189" t="str">
        <f>IF('1) Inledande analys'!D10="Ja",CONCATENATE('1) Inledande analys'!D10,", ",'1) Inledande analys'!F10),"Nej")</f>
        <v>Nej</v>
      </c>
      <c r="D15" s="124"/>
      <c r="E15" s="125"/>
      <c r="F15" s="125"/>
      <c r="G15" s="125"/>
      <c r="H15" s="126"/>
      <c r="I15" s="34"/>
    </row>
    <row r="16" spans="1:18" ht="45" x14ac:dyDescent="0.25">
      <c r="A16" s="71" t="s">
        <v>83</v>
      </c>
      <c r="B16" s="14" t="s">
        <v>350</v>
      </c>
      <c r="C16" s="189" t="str">
        <f>IF('1) Inledande analys'!D11="Ja",CONCATENATE('1) Inledande analys'!D11,", ",'1) Inledande analys'!F11),"Nej")</f>
        <v>Nej</v>
      </c>
      <c r="D16" s="124"/>
      <c r="E16" s="125"/>
      <c r="F16" s="125"/>
      <c r="G16" s="125"/>
      <c r="H16" s="126"/>
      <c r="I16" s="34"/>
    </row>
    <row r="17" spans="1:18" x14ac:dyDescent="0.25">
      <c r="A17" s="71" t="s">
        <v>84</v>
      </c>
      <c r="B17" s="14" t="s">
        <v>35</v>
      </c>
      <c r="C17" s="189" t="str">
        <f>IF('1) Inledande analys'!D12="Ja",CONCATENATE('1) Inledande analys'!D12,", ",'1) Inledande analys'!F12),"Nej")</f>
        <v>Nej</v>
      </c>
      <c r="D17" s="124"/>
      <c r="E17" s="125"/>
      <c r="F17" s="125"/>
      <c r="G17" s="125"/>
      <c r="H17" s="126"/>
      <c r="I17" s="34"/>
    </row>
    <row r="18" spans="1:18" ht="45" x14ac:dyDescent="0.25">
      <c r="A18" s="71" t="s">
        <v>85</v>
      </c>
      <c r="B18" s="14" t="s">
        <v>164</v>
      </c>
      <c r="C18" s="189" t="str">
        <f>IF('1) Inledande analys'!D13="Ja",CONCATENATE('1) Inledande analys'!D13,", ",'1) Inledande analys'!F13),"Nej")</f>
        <v>Nej</v>
      </c>
      <c r="D18" s="124"/>
      <c r="E18" s="125"/>
      <c r="F18" s="125"/>
      <c r="G18" s="125"/>
      <c r="H18" s="126"/>
      <c r="I18" s="34"/>
    </row>
    <row r="19" spans="1:18" ht="30" x14ac:dyDescent="0.25">
      <c r="A19" s="71" t="s">
        <v>86</v>
      </c>
      <c r="B19" s="14" t="s">
        <v>165</v>
      </c>
      <c r="C19" s="189" t="str">
        <f>IF('1) Inledande analys'!D14="Ja",CONCATENATE('1) Inledande analys'!D14,", ",'1) Inledande analys'!F14),"Nej")</f>
        <v>Nej</v>
      </c>
      <c r="D19" s="124"/>
      <c r="E19" s="125"/>
      <c r="F19" s="125"/>
      <c r="G19" s="125"/>
      <c r="H19" s="126"/>
      <c r="I19" s="34"/>
    </row>
    <row r="20" spans="1:18" ht="30" x14ac:dyDescent="0.25">
      <c r="A20" s="71" t="s">
        <v>87</v>
      </c>
      <c r="B20" s="14" t="s">
        <v>347</v>
      </c>
      <c r="C20" s="189" t="str">
        <f>IF('1) Inledande analys'!D15="Ja",CONCATENATE('1) Inledande analys'!D15,", ",'1) Inledande analys'!F15),"Nej")</f>
        <v>Nej</v>
      </c>
      <c r="D20" s="138"/>
      <c r="E20" s="139"/>
      <c r="F20" s="139"/>
      <c r="G20" s="139"/>
      <c r="H20" s="140"/>
      <c r="I20" s="34"/>
    </row>
    <row r="21" spans="1:18" x14ac:dyDescent="0.25">
      <c r="A21" s="28"/>
      <c r="E21" s="34"/>
      <c r="I21" s="34"/>
    </row>
    <row r="22" spans="1:18" s="34" customFormat="1" ht="17.25" x14ac:dyDescent="0.3">
      <c r="A22" s="74" t="s">
        <v>73</v>
      </c>
      <c r="B22" s="91" t="s">
        <v>221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s="34" customFormat="1" ht="15" customHeight="1" x14ac:dyDescent="0.25">
      <c r="A23" s="71" t="s">
        <v>75</v>
      </c>
      <c r="B23" s="47" t="s">
        <v>273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34" customFormat="1" ht="15" customHeight="1" x14ac:dyDescent="0.25">
      <c r="A24" s="71"/>
      <c r="B24" s="47"/>
      <c r="C24" s="32"/>
      <c r="D24" s="65" t="s">
        <v>383</v>
      </c>
      <c r="E24" s="65" t="s">
        <v>384</v>
      </c>
      <c r="F24" s="65" t="s">
        <v>385</v>
      </c>
      <c r="G24" s="65" t="s">
        <v>386</v>
      </c>
      <c r="H24" s="65" t="s">
        <v>387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x14ac:dyDescent="0.25">
      <c r="A25" s="71"/>
      <c r="B25" s="36"/>
      <c r="C25" s="141"/>
      <c r="D25" s="53" t="s">
        <v>228</v>
      </c>
      <c r="E25" s="51" t="s">
        <v>229</v>
      </c>
      <c r="F25" s="52">
        <v>0</v>
      </c>
      <c r="G25" s="51" t="s">
        <v>230</v>
      </c>
      <c r="H25" s="51" t="s">
        <v>231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x14ac:dyDescent="0.25">
      <c r="A26" s="71"/>
      <c r="B26" s="38"/>
      <c r="C26" s="37"/>
      <c r="D26" s="138">
        <v>0</v>
      </c>
      <c r="E26" s="139">
        <v>0</v>
      </c>
      <c r="F26" s="139">
        <v>0</v>
      </c>
      <c r="G26" s="139">
        <v>0</v>
      </c>
      <c r="H26" s="140">
        <v>0</v>
      </c>
    </row>
    <row r="27" spans="1:18" x14ac:dyDescent="0.25">
      <c r="A27" s="71" t="s">
        <v>88</v>
      </c>
      <c r="B27" s="45" t="s">
        <v>274</v>
      </c>
      <c r="C27" s="142" t="s">
        <v>275</v>
      </c>
      <c r="D27" s="62"/>
    </row>
    <row r="28" spans="1:18" ht="45" x14ac:dyDescent="0.25">
      <c r="A28" s="71"/>
      <c r="B28" s="38" t="s">
        <v>302</v>
      </c>
      <c r="C28" s="143" t="str">
        <f>IF('Beräkningar C1'!C18="Neutral","Neutral",(IF('Beräkningar C1'!C23="Positiv","Positiv",(IF('Beräkningar C1'!C28="Negativ","Negativ","Ej samstämmigt")))))</f>
        <v>Neutral</v>
      </c>
      <c r="D28" s="62"/>
    </row>
    <row r="29" spans="1:18" ht="30" x14ac:dyDescent="0.25">
      <c r="A29" s="71"/>
      <c r="B29" s="38" t="s">
        <v>276</v>
      </c>
      <c r="C29" s="144" t="str">
        <f>IF('Beräkningar C1'!G15="Obefintlig","Obefintlig",(IF(OR('Beräkningar C1'!G16="Stor",'Beräkningar C1'!G17="Stor"),"Stor",(IF('Beräkningar C1'!G18="Liten","Liten","Ej samstämmigt")))))</f>
        <v>Obefintlig</v>
      </c>
      <c r="D29" s="62"/>
    </row>
    <row r="30" spans="1:18" x14ac:dyDescent="0.25">
      <c r="A30" s="71"/>
      <c r="B30" s="38"/>
      <c r="C30" s="37"/>
      <c r="D30" s="62"/>
    </row>
    <row r="31" spans="1:18" s="34" customFormat="1" ht="15" customHeight="1" x14ac:dyDescent="0.25">
      <c r="A31" s="71" t="s">
        <v>76</v>
      </c>
      <c r="B31" s="47" t="s">
        <v>279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34" customFormat="1" ht="15" customHeight="1" x14ac:dyDescent="0.25">
      <c r="A32" s="71"/>
      <c r="B32" s="47"/>
      <c r="C32" s="32"/>
      <c r="D32" s="65" t="s">
        <v>354</v>
      </c>
      <c r="E32" s="65" t="s">
        <v>356</v>
      </c>
      <c r="F32" s="65" t="s">
        <v>358</v>
      </c>
      <c r="G32" s="65" t="s">
        <v>357</v>
      </c>
      <c r="H32" s="65" t="s">
        <v>355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x14ac:dyDescent="0.25">
      <c r="A33" s="71"/>
      <c r="B33" s="36"/>
      <c r="C33" s="141"/>
      <c r="D33" s="53" t="s">
        <v>228</v>
      </c>
      <c r="E33" s="51" t="s">
        <v>229</v>
      </c>
      <c r="F33" s="52">
        <v>0</v>
      </c>
      <c r="G33" s="51" t="s">
        <v>230</v>
      </c>
      <c r="H33" s="51" t="s">
        <v>231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x14ac:dyDescent="0.25">
      <c r="A34" s="71"/>
      <c r="B34" s="38"/>
      <c r="C34" s="37"/>
      <c r="D34" s="138">
        <v>0</v>
      </c>
      <c r="E34" s="139">
        <v>0</v>
      </c>
      <c r="F34" s="139">
        <v>0</v>
      </c>
      <c r="G34" s="139">
        <v>0</v>
      </c>
      <c r="H34" s="140">
        <v>0</v>
      </c>
    </row>
    <row r="35" spans="1:18" x14ac:dyDescent="0.25">
      <c r="A35" s="71" t="s">
        <v>89</v>
      </c>
      <c r="B35" s="45" t="s">
        <v>278</v>
      </c>
      <c r="C35" s="142" t="s">
        <v>275</v>
      </c>
      <c r="D35" s="60"/>
      <c r="E35" s="60"/>
      <c r="F35" s="60"/>
      <c r="G35" s="60"/>
      <c r="H35" s="60"/>
    </row>
    <row r="36" spans="1:18" ht="30" customHeight="1" x14ac:dyDescent="0.25">
      <c r="A36" s="71"/>
      <c r="B36" s="38" t="s">
        <v>277</v>
      </c>
      <c r="C36" s="143" t="str">
        <f>IF('Beräkningar C2'!C18="Neutral","Neutral",(IF('Beräkningar C2'!C23="Positiv","Positiv",(IF('Beräkningar C2'!C28="Negativ","Negativ","Ej samstämmigt")))))</f>
        <v>Neutral</v>
      </c>
      <c r="D36" s="62"/>
    </row>
    <row r="37" spans="1:18" ht="30" x14ac:dyDescent="0.25">
      <c r="A37" s="71"/>
      <c r="B37" s="38" t="s">
        <v>276</v>
      </c>
      <c r="C37" s="144" t="str">
        <f>IF('Beräkningar C2'!G15="Obefintlig","Obefintlig",(IF(OR('Beräkningar C2'!G16="Stor",'Beräkningar C2'!G17="Stor"),"Stor",(IF('Beräkningar C2'!G18="Liten","Liten","Ej samstämmigt")))))</f>
        <v>Obefintlig</v>
      </c>
      <c r="D37" s="62"/>
    </row>
    <row r="38" spans="1:18" x14ac:dyDescent="0.25">
      <c r="A38" s="71"/>
      <c r="B38" s="38"/>
      <c r="C38" s="37"/>
      <c r="D38" s="62"/>
    </row>
    <row r="39" spans="1:18" s="34" customFormat="1" ht="15" customHeight="1" x14ac:dyDescent="0.25">
      <c r="A39" s="71" t="s">
        <v>77</v>
      </c>
      <c r="B39" s="47" t="s">
        <v>324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60" x14ac:dyDescent="0.25">
      <c r="A40" s="71"/>
      <c r="B40" s="38" t="s">
        <v>325</v>
      </c>
      <c r="C40" s="144"/>
      <c r="D40" s="204"/>
    </row>
    <row r="41" spans="1:18" x14ac:dyDescent="0.25">
      <c r="A41" s="71"/>
      <c r="B41" s="38"/>
      <c r="C41" s="37"/>
      <c r="D41" s="62"/>
    </row>
    <row r="42" spans="1:18" ht="17.25" x14ac:dyDescent="0.3">
      <c r="A42" s="74" t="s">
        <v>90</v>
      </c>
      <c r="B42" s="30" t="s">
        <v>26</v>
      </c>
      <c r="C42" s="28"/>
      <c r="D42" s="13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s="34" customFormat="1" ht="30" x14ac:dyDescent="0.25">
      <c r="A43" s="71"/>
      <c r="B43" s="32"/>
      <c r="C43" s="40" t="s">
        <v>283</v>
      </c>
      <c r="D43" s="40" t="s">
        <v>94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34" customFormat="1" x14ac:dyDescent="0.25">
      <c r="A44" s="71"/>
      <c r="B44" s="32"/>
      <c r="C44" s="65" t="s">
        <v>205</v>
      </c>
      <c r="D44" s="65" t="s">
        <v>205</v>
      </c>
      <c r="E44" s="4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45" x14ac:dyDescent="0.25">
      <c r="A45" s="75" t="s">
        <v>91</v>
      </c>
      <c r="B45" s="8" t="s">
        <v>200</v>
      </c>
      <c r="C45" s="193"/>
      <c r="D45" s="194"/>
      <c r="E45" s="34"/>
      <c r="F45" s="27"/>
    </row>
    <row r="46" spans="1:18" ht="45" x14ac:dyDescent="0.25">
      <c r="A46" s="75" t="s">
        <v>92</v>
      </c>
      <c r="B46" s="8" t="s">
        <v>141</v>
      </c>
      <c r="C46" s="208"/>
      <c r="D46" s="195"/>
      <c r="E46" s="34"/>
      <c r="F46" s="27"/>
    </row>
    <row r="47" spans="1:18" ht="45" x14ac:dyDescent="0.25">
      <c r="A47" s="75" t="s">
        <v>315</v>
      </c>
      <c r="B47" s="8" t="s">
        <v>321</v>
      </c>
      <c r="C47" s="193"/>
      <c r="D47" s="193"/>
      <c r="E47" s="34"/>
      <c r="F47" s="27"/>
    </row>
    <row r="48" spans="1:18" ht="54" customHeight="1" x14ac:dyDescent="0.25">
      <c r="A48" s="75" t="s">
        <v>316</v>
      </c>
      <c r="B48" s="8" t="s">
        <v>139</v>
      </c>
      <c r="C48" s="195"/>
      <c r="D48" s="195"/>
      <c r="E48" s="34"/>
      <c r="F48" s="27"/>
    </row>
    <row r="49" spans="1:18" ht="66.75" customHeight="1" x14ac:dyDescent="0.25">
      <c r="A49" s="75" t="s">
        <v>317</v>
      </c>
      <c r="B49" s="8" t="s">
        <v>41</v>
      </c>
      <c r="C49" s="193"/>
      <c r="D49" s="193"/>
      <c r="E49" s="34"/>
      <c r="F49" s="27"/>
    </row>
    <row r="50" spans="1:18" ht="45" x14ac:dyDescent="0.25">
      <c r="A50" s="75" t="s">
        <v>390</v>
      </c>
      <c r="B50" s="8" t="s">
        <v>258</v>
      </c>
      <c r="C50" s="144"/>
      <c r="D50" s="144"/>
      <c r="E50" s="34"/>
    </row>
    <row r="51" spans="1:18" ht="60" x14ac:dyDescent="0.25">
      <c r="A51" s="75" t="s">
        <v>391</v>
      </c>
      <c r="B51" s="8" t="s">
        <v>338</v>
      </c>
      <c r="C51" s="193"/>
      <c r="D51" s="193"/>
      <c r="E51" s="34"/>
    </row>
    <row r="52" spans="1: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mergeCells count="2">
    <mergeCell ref="D10:H10"/>
    <mergeCell ref="D11:H11"/>
  </mergeCells>
  <pageMargins left="0.25" right="0.25" top="0.75" bottom="0.75" header="0.3" footer="0.3"/>
  <pageSetup paperSize="9" scale="3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Q28"/>
  <sheetViews>
    <sheetView workbookViewId="0">
      <selection activeCell="C8" sqref="C8"/>
    </sheetView>
  </sheetViews>
  <sheetFormatPr defaultRowHeight="15" x14ac:dyDescent="0.25"/>
  <cols>
    <col min="2" max="2" width="32.7109375" style="26" customWidth="1"/>
    <col min="3" max="3" width="40.7109375" customWidth="1"/>
  </cols>
  <sheetData>
    <row r="1" spans="1:17" x14ac:dyDescent="0.25">
      <c r="A1" s="98"/>
      <c r="B1" s="145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9.5" x14ac:dyDescent="0.3">
      <c r="A2" s="69" t="s">
        <v>137</v>
      </c>
      <c r="B2" s="73" t="s">
        <v>156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9.5" x14ac:dyDescent="0.3">
      <c r="A3" s="69"/>
      <c r="B3" s="7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x14ac:dyDescent="0.25">
      <c r="A4" s="146"/>
      <c r="B4" s="147"/>
      <c r="C4" s="14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8" customHeight="1" x14ac:dyDescent="0.25">
      <c r="A5" s="146"/>
      <c r="B5" s="221" t="s">
        <v>42</v>
      </c>
      <c r="C5" s="217">
        <f>'0) Åtgärdsbeskrivning'!C5</f>
        <v>0</v>
      </c>
    </row>
    <row r="6" spans="1:17" ht="18" customHeight="1" x14ac:dyDescent="0.25">
      <c r="A6" s="146"/>
      <c r="B6" s="221" t="s">
        <v>33</v>
      </c>
      <c r="C6" s="218">
        <f>'0) Åtgärdsbeskrivning'!C7</f>
        <v>0</v>
      </c>
    </row>
    <row r="7" spans="1:17" ht="18" customHeight="1" x14ac:dyDescent="0.25">
      <c r="A7" s="146"/>
      <c r="B7" s="221" t="s">
        <v>52</v>
      </c>
      <c r="C7" s="217">
        <f>'0) Åtgärdsbeskrivning'!C10</f>
        <v>149</v>
      </c>
    </row>
    <row r="8" spans="1:17" ht="18" customHeight="1" x14ac:dyDescent="0.25">
      <c r="A8" s="146"/>
      <c r="B8" s="221" t="s">
        <v>188</v>
      </c>
      <c r="C8" s="219"/>
    </row>
    <row r="9" spans="1:17" ht="29.25" customHeight="1" x14ac:dyDescent="0.25">
      <c r="A9" s="146"/>
      <c r="B9" s="221" t="s">
        <v>359</v>
      </c>
      <c r="C9" s="220" t="str">
        <f>CONCATENATE('4b) Samlad bedömning'!C6,IF('4b) Samlad bedömning'!E6="","",", "),'4b) Samlad bedömning'!E6)</f>
        <v>Nej</v>
      </c>
      <c r="G9" t="str">
        <f>IF('4b) Samlad bedömning'!E6="","",", ")</f>
        <v/>
      </c>
    </row>
    <row r="10" spans="1:17" ht="30" x14ac:dyDescent="0.25">
      <c r="A10" s="146"/>
      <c r="B10" s="221" t="s">
        <v>360</v>
      </c>
      <c r="C10" s="219"/>
    </row>
    <row r="11" spans="1:17" x14ac:dyDescent="0.25">
      <c r="A11" s="146"/>
      <c r="B11" s="221" t="s">
        <v>220</v>
      </c>
      <c r="C11" s="220"/>
    </row>
    <row r="12" spans="1:17" ht="18" customHeight="1" x14ac:dyDescent="0.25">
      <c r="A12" s="146"/>
      <c r="B12" s="221" t="s">
        <v>353</v>
      </c>
      <c r="C12" s="219"/>
    </row>
    <row r="13" spans="1:17" x14ac:dyDescent="0.25">
      <c r="A13" s="146"/>
      <c r="B13" s="221" t="s">
        <v>189</v>
      </c>
      <c r="C13" s="220"/>
    </row>
    <row r="14" spans="1:17" ht="31.5" customHeight="1" x14ac:dyDescent="0.25">
      <c r="A14" s="146"/>
      <c r="B14" s="221" t="s">
        <v>222</v>
      </c>
      <c r="C14" s="219" t="str">
        <f>'4b) Samlad bedömning'!C36</f>
        <v>Neutral</v>
      </c>
    </row>
    <row r="15" spans="1:17" x14ac:dyDescent="0.25">
      <c r="A15" s="146"/>
      <c r="B15" s="221" t="s">
        <v>223</v>
      </c>
      <c r="C15" s="220" t="str">
        <f>'4b) Samlad bedömning'!C37</f>
        <v>Obefintlig</v>
      </c>
    </row>
    <row r="16" spans="1:17" ht="30" x14ac:dyDescent="0.25">
      <c r="A16" s="146"/>
      <c r="B16" s="221" t="s">
        <v>326</v>
      </c>
      <c r="C16" s="219">
        <f>'4b) Samlad bedömning'!C40</f>
        <v>0</v>
      </c>
    </row>
    <row r="17" spans="1:17" x14ac:dyDescent="0.25">
      <c r="A17" s="146"/>
      <c r="B17" s="221" t="s">
        <v>190</v>
      </c>
      <c r="C17" s="258"/>
    </row>
    <row r="18" spans="1:17" x14ac:dyDescent="0.25">
      <c r="A18" s="146"/>
      <c r="B18" s="147"/>
      <c r="C18" s="259"/>
    </row>
    <row r="19" spans="1:17" x14ac:dyDescent="0.25">
      <c r="A19" s="146"/>
      <c r="B19" s="147"/>
      <c r="C19" s="259"/>
    </row>
    <row r="20" spans="1:17" ht="42.75" customHeight="1" x14ac:dyDescent="0.25">
      <c r="A20" s="146"/>
      <c r="B20" s="147"/>
      <c r="C20" s="260"/>
    </row>
    <row r="21" spans="1:17" x14ac:dyDescent="0.25">
      <c r="A21" s="146"/>
      <c r="B21" s="14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5">
      <c r="B22"/>
    </row>
    <row r="23" spans="1:17" x14ac:dyDescent="0.25">
      <c r="B23"/>
    </row>
    <row r="24" spans="1:17" x14ac:dyDescent="0.25">
      <c r="B24"/>
    </row>
    <row r="25" spans="1:17" x14ac:dyDescent="0.25">
      <c r="B25"/>
    </row>
    <row r="26" spans="1:17" x14ac:dyDescent="0.25">
      <c r="B26"/>
    </row>
    <row r="27" spans="1:17" x14ac:dyDescent="0.25">
      <c r="B27"/>
    </row>
    <row r="28" spans="1:17" x14ac:dyDescent="0.25">
      <c r="B28"/>
    </row>
  </sheetData>
  <mergeCells count="1">
    <mergeCell ref="C17:C20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R29"/>
  <sheetViews>
    <sheetView topLeftCell="B1" workbookViewId="0">
      <selection activeCell="D8" sqref="D8"/>
    </sheetView>
  </sheetViews>
  <sheetFormatPr defaultRowHeight="15" x14ac:dyDescent="0.25"/>
  <cols>
    <col min="2" max="2" width="27.85546875" customWidth="1"/>
    <col min="4" max="4" width="15.28515625" bestFit="1" customWidth="1"/>
    <col min="5" max="5" width="11.28515625" bestFit="1" customWidth="1"/>
    <col min="6" max="6" width="14.28515625" bestFit="1" customWidth="1"/>
    <col min="7" max="7" width="14.42578125" bestFit="1" customWidth="1"/>
    <col min="8" max="8" width="13.7109375" bestFit="1" customWidth="1"/>
  </cols>
  <sheetData>
    <row r="1" spans="1:18" x14ac:dyDescent="0.25">
      <c r="A1" s="98"/>
      <c r="B1" s="145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19.5" x14ac:dyDescent="0.3">
      <c r="A2" s="69" t="s">
        <v>155</v>
      </c>
      <c r="B2" s="261" t="s">
        <v>388</v>
      </c>
      <c r="C2" s="234"/>
      <c r="D2" s="234"/>
      <c r="E2" s="234"/>
      <c r="F2" s="234"/>
      <c r="G2" s="234"/>
      <c r="H2" s="234"/>
      <c r="I2" s="98"/>
      <c r="J2" s="98"/>
      <c r="K2" s="98"/>
      <c r="L2" s="98"/>
      <c r="M2" s="98"/>
      <c r="N2" s="98"/>
      <c r="O2" s="98"/>
      <c r="P2" s="98"/>
      <c r="Q2" s="98"/>
    </row>
    <row r="3" spans="1:18" ht="19.5" x14ac:dyDescent="0.3">
      <c r="A3" s="69"/>
      <c r="B3" s="216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19.5" x14ac:dyDescent="0.3">
      <c r="A4" s="69"/>
      <c r="B4" s="216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s="34" customFormat="1" ht="15" customHeight="1" x14ac:dyDescent="0.25">
      <c r="A5" s="71" t="s">
        <v>76</v>
      </c>
      <c r="B5" s="47" t="s">
        <v>273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34" customFormat="1" ht="15" customHeight="1" x14ac:dyDescent="0.25">
      <c r="A6" s="71"/>
      <c r="B6" s="47"/>
      <c r="C6" s="32"/>
      <c r="D6" s="65" t="s">
        <v>383</v>
      </c>
      <c r="E6" s="65" t="s">
        <v>384</v>
      </c>
      <c r="F6" s="65" t="s">
        <v>385</v>
      </c>
      <c r="G6" s="65" t="s">
        <v>386</v>
      </c>
      <c r="H6" s="65" t="s">
        <v>387</v>
      </c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5">
      <c r="A7" s="71"/>
      <c r="B7" s="36"/>
      <c r="C7" s="141"/>
      <c r="D7" s="53" t="s">
        <v>228</v>
      </c>
      <c r="E7" s="51" t="s">
        <v>229</v>
      </c>
      <c r="F7" s="52">
        <v>0</v>
      </c>
      <c r="G7" s="51" t="s">
        <v>230</v>
      </c>
      <c r="H7" s="51" t="s">
        <v>231</v>
      </c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x14ac:dyDescent="0.25">
      <c r="A8" s="71"/>
      <c r="B8" s="38"/>
      <c r="C8" s="37"/>
      <c r="D8" s="138">
        <f>'4b) Samlad bedömning'!D26</f>
        <v>0</v>
      </c>
      <c r="E8" s="138">
        <f>'4b) Samlad bedömning'!E26</f>
        <v>0</v>
      </c>
      <c r="F8" s="138">
        <f>'4b) Samlad bedömning'!F26</f>
        <v>0</v>
      </c>
      <c r="G8" s="138">
        <f>'4b) Samlad bedömning'!G26</f>
        <v>0</v>
      </c>
      <c r="H8" s="138">
        <f>'4b) Samlad bedömning'!H26</f>
        <v>0</v>
      </c>
    </row>
    <row r="9" spans="1:18" x14ac:dyDescent="0.25">
      <c r="A9" s="71" t="s">
        <v>89</v>
      </c>
      <c r="B9" s="45" t="s">
        <v>274</v>
      </c>
      <c r="C9" s="142" t="s">
        <v>275</v>
      </c>
      <c r="D9" s="60"/>
      <c r="E9" s="60"/>
      <c r="F9" s="60"/>
      <c r="G9" s="60"/>
      <c r="H9" s="60"/>
    </row>
    <row r="10" spans="1:18" ht="30" customHeight="1" x14ac:dyDescent="0.25">
      <c r="A10" s="71"/>
      <c r="B10" s="38" t="s">
        <v>277</v>
      </c>
      <c r="C10" s="215"/>
      <c r="D10" s="215"/>
    </row>
    <row r="11" spans="1:18" ht="45" x14ac:dyDescent="0.25">
      <c r="A11" s="71"/>
      <c r="B11" s="38" t="s">
        <v>276</v>
      </c>
      <c r="C11" s="215"/>
      <c r="D11" s="215"/>
    </row>
    <row r="12" spans="1:18" x14ac:dyDescent="0.25">
      <c r="A12" s="71"/>
      <c r="B12" s="38"/>
      <c r="C12" s="215"/>
      <c r="D12" s="215"/>
    </row>
    <row r="13" spans="1:18" x14ac:dyDescent="0.25">
      <c r="B13" s="11" t="s">
        <v>379</v>
      </c>
      <c r="F13" s="11" t="s">
        <v>377</v>
      </c>
    </row>
    <row r="14" spans="1:18" x14ac:dyDescent="0.25">
      <c r="B14" s="45" t="s">
        <v>365</v>
      </c>
      <c r="C14" s="2" t="s">
        <v>113</v>
      </c>
      <c r="F14" s="45" t="s">
        <v>365</v>
      </c>
      <c r="G14" s="2" t="s">
        <v>113</v>
      </c>
    </row>
    <row r="15" spans="1:18" x14ac:dyDescent="0.25">
      <c r="B15" s="38" t="s">
        <v>362</v>
      </c>
      <c r="C15" t="str">
        <f>IF(D8+E8+G8+H8=0,"Neutral")</f>
        <v>Neutral</v>
      </c>
      <c r="F15" t="s">
        <v>378</v>
      </c>
      <c r="G15" s="2" t="str">
        <f>IF(C18="Neutral","Obefintlig")</f>
        <v>Obefintlig</v>
      </c>
    </row>
    <row r="16" spans="1:18" x14ac:dyDescent="0.25">
      <c r="B16" s="38" t="s">
        <v>363</v>
      </c>
      <c r="C16" t="b">
        <f>IF(AND(SUM(D8:H8)&gt;=4,G8=1,D8+E8+H8=0),"Neutral")</f>
        <v>0</v>
      </c>
      <c r="F16" t="s">
        <v>381</v>
      </c>
      <c r="G16" s="2" t="b">
        <f>IF(AND(SUM(D8:H8)&lt;7,(AND(OR(D8&gt;SUM(D8:H8)/2,H8&gt;SUM(D8:H8)/2),F8=0))),"Stor")</f>
        <v>0</v>
      </c>
    </row>
    <row r="17" spans="2:7" x14ac:dyDescent="0.25">
      <c r="B17" s="38" t="s">
        <v>364</v>
      </c>
      <c r="C17" t="b">
        <f>IF(AND(SUM(D8:H8)&gt;=4,E8=1,D8+G8+H8=0),"Neutral")</f>
        <v>0</v>
      </c>
      <c r="F17" t="s">
        <v>382</v>
      </c>
      <c r="G17" s="2" t="b">
        <f>IF(AND(SUM(D8:H8)&gt;=7,(AND(OR(D8&gt;SUM(D8:H8)/2,H8&gt;SUM(D8:H8)/2),F8&lt;=1))),"Stor")</f>
        <v>0</v>
      </c>
    </row>
    <row r="18" spans="2:7" x14ac:dyDescent="0.25">
      <c r="B18" s="45" t="s">
        <v>156</v>
      </c>
      <c r="C18" s="2" t="str">
        <f>IF(OR(C15="Neutral",C16="Neutral",C17="Neutral"),"Neutral")</f>
        <v>Neutral</v>
      </c>
      <c r="F18" t="s">
        <v>380</v>
      </c>
      <c r="G18" s="2" t="b">
        <f>IF(AND(OR(G8&gt;SUM(D8:H8)/2,E8&gt;SUM(D8:H8)/2,F8&gt;SUM(D8:H8)/2),C18=FALSE),"Liten")</f>
        <v>0</v>
      </c>
    </row>
    <row r="19" spans="2:7" ht="30" x14ac:dyDescent="0.25">
      <c r="B19" s="38" t="s">
        <v>366</v>
      </c>
      <c r="C19" t="b">
        <f>IF(AND(SUM(D8:H8)&lt;=3,G8=1,D8+E8+H8=0),"Positiv")</f>
        <v>0</v>
      </c>
      <c r="F19" s="38" t="s">
        <v>374</v>
      </c>
      <c r="G19" s="45" t="s">
        <v>374</v>
      </c>
    </row>
    <row r="20" spans="2:7" x14ac:dyDescent="0.25">
      <c r="B20" s="38" t="s">
        <v>367</v>
      </c>
      <c r="C20" t="b">
        <f>IF(AND(D8+E8=0,OR(G8&gt;=1,H8&gt;=1)),"Positiv")</f>
        <v>0</v>
      </c>
    </row>
    <row r="21" spans="2:7" x14ac:dyDescent="0.25">
      <c r="B21" s="38" t="s">
        <v>368</v>
      </c>
      <c r="C21" t="b">
        <f>IF(AND(AND(SUM(D8:H8)&gt;=4,SUM(D8:H8)&lt;7),E8=1,D8+F8=0),"Positiv")</f>
        <v>0</v>
      </c>
    </row>
    <row r="22" spans="2:7" x14ac:dyDescent="0.25">
      <c r="B22" s="38" t="s">
        <v>369</v>
      </c>
      <c r="C22" t="b">
        <f>IF(AND(SUM(D8:H8)&gt;=7,D8=0,E8=1,F8&lt;=1),"Positiv")</f>
        <v>0</v>
      </c>
      <c r="D22" s="15" t="s">
        <v>375</v>
      </c>
    </row>
    <row r="23" spans="2:7" x14ac:dyDescent="0.25">
      <c r="B23" s="45" t="s">
        <v>156</v>
      </c>
      <c r="C23" s="2" t="b">
        <f>IF(OR(C19="Positiv",C20="Positiv",C21="Positiv",C22="Positiv"),"Positiv")</f>
        <v>0</v>
      </c>
    </row>
    <row r="24" spans="2:7" x14ac:dyDescent="0.25">
      <c r="B24" s="38" t="s">
        <v>370</v>
      </c>
      <c r="C24" t="b">
        <f>IF(AND(SUM(D8:H8)&lt;=3,E8=1,D8+G8+H8=0),"Negativ")</f>
        <v>0</v>
      </c>
    </row>
    <row r="25" spans="2:7" x14ac:dyDescent="0.25">
      <c r="B25" s="38" t="s">
        <v>371</v>
      </c>
      <c r="C25" t="b">
        <f>IF(AND((G8+H8=0),OR(D8&gt;=1,E8&gt;=1)),"Negativ")</f>
        <v>0</v>
      </c>
    </row>
    <row r="26" spans="2:7" x14ac:dyDescent="0.25">
      <c r="B26" s="38" t="s">
        <v>372</v>
      </c>
      <c r="C26" t="b">
        <f>IF(AND(AND(SUM(D8:H8)&gt;=4,SUM(D8:H8)&lt;7),G8=1,F8+H8=0),"Negativ")</f>
        <v>0</v>
      </c>
    </row>
    <row r="27" spans="2:7" x14ac:dyDescent="0.25">
      <c r="B27" s="38" t="s">
        <v>373</v>
      </c>
      <c r="C27" t="b">
        <f>IF(AND(SUM(D8:H8)&gt;=7,G8=1,F8&lt;=1,H8=0),"Negativ")</f>
        <v>0</v>
      </c>
      <c r="D27" s="15" t="s">
        <v>375</v>
      </c>
    </row>
    <row r="28" spans="2:7" x14ac:dyDescent="0.25">
      <c r="B28" s="45" t="s">
        <v>156</v>
      </c>
      <c r="C28" s="2" t="b">
        <f>IF(OR(C24="Negativ",C25="Negativ",C26="Negativ",C27="Negativ"),"Negativ")</f>
        <v>0</v>
      </c>
    </row>
    <row r="29" spans="2:7" ht="45" x14ac:dyDescent="0.25">
      <c r="B29" s="38" t="s">
        <v>374</v>
      </c>
      <c r="C29" s="45" t="s">
        <v>374</v>
      </c>
      <c r="D29" s="15" t="s">
        <v>376</v>
      </c>
    </row>
  </sheetData>
  <mergeCells count="1">
    <mergeCell ref="B2:H2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/>
  <dimension ref="A1:R29"/>
  <sheetViews>
    <sheetView topLeftCell="B1" workbookViewId="0">
      <selection activeCell="C15" sqref="C15"/>
    </sheetView>
  </sheetViews>
  <sheetFormatPr defaultRowHeight="15" x14ac:dyDescent="0.25"/>
  <cols>
    <col min="2" max="2" width="27.85546875" customWidth="1"/>
    <col min="4" max="4" width="9.5703125" bestFit="1" customWidth="1"/>
    <col min="5" max="5" width="10.28515625" bestFit="1" customWidth="1"/>
    <col min="6" max="6" width="14.28515625" bestFit="1" customWidth="1"/>
    <col min="7" max="7" width="13.42578125" bestFit="1" customWidth="1"/>
    <col min="8" max="8" width="12.5703125" bestFit="1" customWidth="1"/>
  </cols>
  <sheetData>
    <row r="1" spans="1:18" x14ac:dyDescent="0.25">
      <c r="A1" s="98"/>
      <c r="B1" s="145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19.5" x14ac:dyDescent="0.3">
      <c r="A2" s="69" t="s">
        <v>155</v>
      </c>
      <c r="B2" s="261" t="s">
        <v>361</v>
      </c>
      <c r="C2" s="234"/>
      <c r="D2" s="234"/>
      <c r="E2" s="234"/>
      <c r="F2" s="234"/>
      <c r="G2" s="234"/>
      <c r="H2" s="234"/>
      <c r="I2" s="98"/>
      <c r="J2" s="98"/>
      <c r="K2" s="98"/>
      <c r="L2" s="98"/>
      <c r="M2" s="98"/>
      <c r="N2" s="98"/>
      <c r="O2" s="98"/>
      <c r="P2" s="98"/>
      <c r="Q2" s="98"/>
    </row>
    <row r="3" spans="1:18" ht="19.5" x14ac:dyDescent="0.3">
      <c r="A3" s="69"/>
      <c r="B3" s="7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19.5" x14ac:dyDescent="0.3">
      <c r="A4" s="69"/>
      <c r="B4" s="73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s="34" customFormat="1" ht="15" customHeight="1" x14ac:dyDescent="0.25">
      <c r="A5" s="71" t="s">
        <v>76</v>
      </c>
      <c r="B5" s="47" t="s">
        <v>279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34" customFormat="1" ht="15" customHeight="1" x14ac:dyDescent="0.25">
      <c r="A6" s="71"/>
      <c r="B6" s="47"/>
      <c r="C6" s="32"/>
      <c r="D6" s="65" t="s">
        <v>354</v>
      </c>
      <c r="E6" s="65" t="s">
        <v>356</v>
      </c>
      <c r="F6" s="65" t="s">
        <v>358</v>
      </c>
      <c r="G6" s="65" t="s">
        <v>357</v>
      </c>
      <c r="H6" s="65" t="s">
        <v>355</v>
      </c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5">
      <c r="A7" s="71"/>
      <c r="B7" s="36"/>
      <c r="C7" s="141"/>
      <c r="D7" s="53" t="s">
        <v>228</v>
      </c>
      <c r="E7" s="51" t="s">
        <v>229</v>
      </c>
      <c r="F7" s="52">
        <v>0</v>
      </c>
      <c r="G7" s="51" t="s">
        <v>230</v>
      </c>
      <c r="H7" s="51" t="s">
        <v>231</v>
      </c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x14ac:dyDescent="0.25">
      <c r="A8" s="71"/>
      <c r="B8" s="38"/>
      <c r="C8" s="37"/>
      <c r="D8" s="138">
        <f>'4b) Samlad bedömning'!D34</f>
        <v>0</v>
      </c>
      <c r="E8" s="138">
        <f>'4b) Samlad bedömning'!E34</f>
        <v>0</v>
      </c>
      <c r="F8" s="138">
        <f>'4b) Samlad bedömning'!F34</f>
        <v>0</v>
      </c>
      <c r="G8" s="138">
        <f>'4b) Samlad bedömning'!G34</f>
        <v>0</v>
      </c>
      <c r="H8" s="138">
        <f>'4b) Samlad bedömning'!H34</f>
        <v>0</v>
      </c>
    </row>
    <row r="9" spans="1:18" x14ac:dyDescent="0.25">
      <c r="A9" s="71" t="s">
        <v>89</v>
      </c>
      <c r="B9" s="45" t="s">
        <v>278</v>
      </c>
      <c r="C9" s="142" t="s">
        <v>275</v>
      </c>
      <c r="D9" s="60"/>
      <c r="E9" s="60"/>
      <c r="F9" s="60"/>
      <c r="G9" s="60"/>
      <c r="H9" s="60"/>
    </row>
    <row r="10" spans="1:18" ht="30" customHeight="1" x14ac:dyDescent="0.25">
      <c r="A10" s="71"/>
      <c r="B10" s="38" t="s">
        <v>277</v>
      </c>
      <c r="C10" s="215"/>
      <c r="D10" s="214"/>
    </row>
    <row r="11" spans="1:18" ht="45" x14ac:dyDescent="0.25">
      <c r="A11" s="71"/>
      <c r="B11" s="38" t="s">
        <v>276</v>
      </c>
      <c r="C11" s="215"/>
      <c r="D11" s="214"/>
    </row>
    <row r="12" spans="1:18" x14ac:dyDescent="0.25">
      <c r="A12" s="71"/>
      <c r="B12" s="38"/>
      <c r="C12" s="215"/>
      <c r="D12" s="215"/>
    </row>
    <row r="13" spans="1:18" x14ac:dyDescent="0.25">
      <c r="B13" s="11" t="s">
        <v>379</v>
      </c>
      <c r="F13" s="11" t="s">
        <v>377</v>
      </c>
    </row>
    <row r="14" spans="1:18" x14ac:dyDescent="0.25">
      <c r="B14" s="45" t="s">
        <v>365</v>
      </c>
      <c r="C14" s="2" t="s">
        <v>113</v>
      </c>
      <c r="F14" s="45" t="s">
        <v>365</v>
      </c>
      <c r="G14" s="2" t="s">
        <v>113</v>
      </c>
    </row>
    <row r="15" spans="1:18" x14ac:dyDescent="0.25">
      <c r="B15" s="38" t="s">
        <v>362</v>
      </c>
      <c r="C15" t="str">
        <f>IF(D8+E8+G8+H8=0,"Neutral")</f>
        <v>Neutral</v>
      </c>
      <c r="F15" t="s">
        <v>378</v>
      </c>
      <c r="G15" s="2" t="str">
        <f>IF(C18="Neutral","Obefintlig")</f>
        <v>Obefintlig</v>
      </c>
    </row>
    <row r="16" spans="1:18" x14ac:dyDescent="0.25">
      <c r="B16" s="38" t="s">
        <v>363</v>
      </c>
      <c r="C16" t="b">
        <f>IF(AND(SUM(D8:H8)&gt;=4,G8=1,D8+E8+H8=0),"Neutral")</f>
        <v>0</v>
      </c>
      <c r="F16" t="s">
        <v>381</v>
      </c>
      <c r="G16" s="2" t="b">
        <f>IF(AND(SUM(D8:H8)&lt;7,(AND(OR(D8&gt;SUM(D8:H8)/2,H8&gt;SUM(D8:H8)/2),F8=0))),"Stor")</f>
        <v>0</v>
      </c>
    </row>
    <row r="17" spans="2:7" x14ac:dyDescent="0.25">
      <c r="B17" s="38" t="s">
        <v>364</v>
      </c>
      <c r="C17" t="b">
        <f>IF(AND(SUM(D8:H8)&gt;=4,E8=1,D8+G8+H8=0),"Neutral")</f>
        <v>0</v>
      </c>
      <c r="F17" t="s">
        <v>382</v>
      </c>
      <c r="G17" s="2" t="b">
        <f>IF(AND(SUM(D8:H8)&gt;=7,(AND(OR(D8&gt;SUM(D8:H8)/2,H8&gt;SUM(D8:H8)/2),F8&lt;=1))),"Stor")</f>
        <v>0</v>
      </c>
    </row>
    <row r="18" spans="2:7" x14ac:dyDescent="0.25">
      <c r="B18" s="45" t="s">
        <v>156</v>
      </c>
      <c r="C18" s="2" t="str">
        <f>IF(OR(C15="Neutral",C16="Neutral",C17="Neutral"),"Neutral")</f>
        <v>Neutral</v>
      </c>
      <c r="F18" t="s">
        <v>380</v>
      </c>
      <c r="G18" s="2" t="b">
        <f>IF(AND(OR(G8&gt;SUM(D8:H8)/2,E8&gt;SUM(D8:H8)/2,F8&gt;SUM(D8:H8)/2),C18=FALSE),"Liten")</f>
        <v>0</v>
      </c>
    </row>
    <row r="19" spans="2:7" ht="30" x14ac:dyDescent="0.25">
      <c r="B19" s="38" t="s">
        <v>366</v>
      </c>
      <c r="C19" t="b">
        <f>IF(AND(SUM(D8:H8)&lt;=3,G8=1,D8+E8+H8=0),"Positiv")</f>
        <v>0</v>
      </c>
      <c r="F19" s="38" t="s">
        <v>374</v>
      </c>
      <c r="G19" s="45" t="s">
        <v>374</v>
      </c>
    </row>
    <row r="20" spans="2:7" x14ac:dyDescent="0.25">
      <c r="B20" s="38" t="s">
        <v>367</v>
      </c>
      <c r="C20" t="b">
        <f>IF(AND(D8+E8=0,OR(G8&gt;=1,H8&gt;=1)),"Positiv")</f>
        <v>0</v>
      </c>
    </row>
    <row r="21" spans="2:7" x14ac:dyDescent="0.25">
      <c r="B21" s="38" t="s">
        <v>368</v>
      </c>
      <c r="C21" t="b">
        <f>IF(AND(AND(SUM(D8:H8)&gt;=4,SUM(D8:H8)&lt;7),E8=1,D8+F8=0),"Positiv")</f>
        <v>0</v>
      </c>
    </row>
    <row r="22" spans="2:7" x14ac:dyDescent="0.25">
      <c r="B22" s="38" t="s">
        <v>369</v>
      </c>
      <c r="C22" t="b">
        <f>IF(AND(SUM(D8:H8)&gt;=7,D8=0,E8=1,F8&lt;=1),"Positiv")</f>
        <v>0</v>
      </c>
      <c r="D22" s="15" t="s">
        <v>375</v>
      </c>
    </row>
    <row r="23" spans="2:7" x14ac:dyDescent="0.25">
      <c r="B23" s="45" t="s">
        <v>156</v>
      </c>
      <c r="C23" s="2" t="b">
        <f>IF(OR(C19="Positiv",C20="Positiv",C21="Positiv",C22="Positiv"),"Positiv")</f>
        <v>0</v>
      </c>
    </row>
    <row r="24" spans="2:7" x14ac:dyDescent="0.25">
      <c r="B24" s="38" t="s">
        <v>370</v>
      </c>
      <c r="C24" t="b">
        <f>IF(AND(SUM(D8:H8)&lt;=3,E8=1,D8+G8+H8=0),"Negativ")</f>
        <v>0</v>
      </c>
    </row>
    <row r="25" spans="2:7" x14ac:dyDescent="0.25">
      <c r="B25" s="38" t="s">
        <v>371</v>
      </c>
      <c r="C25" t="b">
        <f>IF(AND((G8+H8=0),OR(D8&gt;=1,E8&gt;=1)),"Negativ")</f>
        <v>0</v>
      </c>
    </row>
    <row r="26" spans="2:7" x14ac:dyDescent="0.25">
      <c r="B26" s="38" t="s">
        <v>372</v>
      </c>
      <c r="C26" t="b">
        <f>IF(AND(AND(SUM(D8:H8)&gt;=4,SUM(D8:H8)&lt;7),G8=1,F8+H8=0),"Negativ")</f>
        <v>0</v>
      </c>
    </row>
    <row r="27" spans="2:7" x14ac:dyDescent="0.25">
      <c r="B27" s="38" t="s">
        <v>373</v>
      </c>
      <c r="C27" t="b">
        <f>IF(AND(SUM(D8:H8)&gt;=7,G8=1,F8&lt;=1,H8=0),"Negativ")</f>
        <v>0</v>
      </c>
      <c r="D27" s="15" t="s">
        <v>375</v>
      </c>
    </row>
    <row r="28" spans="2:7" x14ac:dyDescent="0.25">
      <c r="B28" s="45" t="s">
        <v>156</v>
      </c>
      <c r="C28" s="2" t="b">
        <f>IF(OR(C24="Negativ",C25="Negativ",C26="Negativ",C27="Negativ"),"Negativ")</f>
        <v>0</v>
      </c>
    </row>
    <row r="29" spans="2:7" ht="45" x14ac:dyDescent="0.25">
      <c r="B29" s="38" t="s">
        <v>374</v>
      </c>
      <c r="C29" s="45" t="s">
        <v>374</v>
      </c>
      <c r="D29" s="15" t="s">
        <v>376</v>
      </c>
    </row>
  </sheetData>
  <mergeCells count="1">
    <mergeCell ref="B2:H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R53"/>
  <sheetViews>
    <sheetView tabSelected="1" topLeftCell="A14" zoomScale="85" zoomScaleNormal="85" workbookViewId="0">
      <selection activeCell="C20" sqref="C20"/>
    </sheetView>
  </sheetViews>
  <sheetFormatPr defaultRowHeight="15" x14ac:dyDescent="0.25"/>
  <cols>
    <col min="2" max="2" width="72.5703125" style="26" customWidth="1"/>
    <col min="3" max="3" width="39.7109375" customWidth="1"/>
    <col min="4" max="4" width="5.42578125" customWidth="1"/>
    <col min="5" max="5" width="6.7109375" customWidth="1"/>
    <col min="6" max="6" width="30" customWidth="1"/>
    <col min="7" max="7" width="54.42578125" style="26" customWidth="1"/>
  </cols>
  <sheetData>
    <row r="1" spans="1:18" x14ac:dyDescent="0.25">
      <c r="A1" s="67"/>
      <c r="B1" s="72"/>
      <c r="C1" s="67"/>
      <c r="D1" s="67"/>
      <c r="E1" s="67"/>
      <c r="F1" s="67"/>
      <c r="G1" s="72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9.5" x14ac:dyDescent="0.3">
      <c r="A2" s="69" t="s">
        <v>55</v>
      </c>
      <c r="B2" s="73" t="s">
        <v>49</v>
      </c>
      <c r="C2" s="68"/>
      <c r="D2" s="67"/>
      <c r="E2" s="67"/>
      <c r="F2" s="67"/>
      <c r="G2" s="72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25">
      <c r="A3" s="67"/>
      <c r="B3" s="7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7.25" x14ac:dyDescent="0.25">
      <c r="A4" s="74" t="s">
        <v>63</v>
      </c>
      <c r="B4" s="84" t="s">
        <v>395</v>
      </c>
      <c r="C4" s="85"/>
      <c r="D4" s="78" t="s">
        <v>50</v>
      </c>
      <c r="E4" s="78" t="s">
        <v>51</v>
      </c>
      <c r="F4" s="28"/>
      <c r="G4" s="93" t="s">
        <v>396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" x14ac:dyDescent="0.25">
      <c r="A5" s="75" t="s">
        <v>64</v>
      </c>
      <c r="B5" s="222" t="s">
        <v>395</v>
      </c>
      <c r="C5" s="64"/>
      <c r="D5" s="94"/>
      <c r="E5" s="95"/>
      <c r="G5" s="49" t="s">
        <v>240</v>
      </c>
    </row>
    <row r="6" spans="1:18" ht="34.5" x14ac:dyDescent="0.25">
      <c r="A6" s="74" t="s">
        <v>68</v>
      </c>
      <c r="B6" s="84" t="s">
        <v>166</v>
      </c>
      <c r="C6" s="87"/>
      <c r="D6" s="28"/>
      <c r="E6" s="28"/>
      <c r="F6" s="28"/>
      <c r="G6" s="7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x14ac:dyDescent="0.25">
      <c r="A7" s="71"/>
      <c r="B7" s="82" t="s">
        <v>36</v>
      </c>
      <c r="C7" s="48" t="s">
        <v>161</v>
      </c>
      <c r="D7" s="65" t="s">
        <v>50</v>
      </c>
      <c r="E7" s="65" t="s">
        <v>51</v>
      </c>
      <c r="F7" s="47" t="s">
        <v>163</v>
      </c>
      <c r="G7" s="81" t="s">
        <v>158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x14ac:dyDescent="0.25">
      <c r="A8" s="75" t="s">
        <v>70</v>
      </c>
      <c r="B8" s="12" t="s">
        <v>38</v>
      </c>
      <c r="C8" s="88"/>
      <c r="D8" s="135"/>
      <c r="E8" s="161"/>
      <c r="F8" s="162"/>
      <c r="G8" s="96" t="s">
        <v>214</v>
      </c>
    </row>
    <row r="9" spans="1:18" x14ac:dyDescent="0.25">
      <c r="A9" s="75" t="s">
        <v>71</v>
      </c>
      <c r="B9" s="14" t="s">
        <v>238</v>
      </c>
      <c r="C9" s="88"/>
      <c r="D9" s="124"/>
      <c r="E9" s="163"/>
      <c r="F9" s="164"/>
      <c r="G9" s="97" t="s">
        <v>215</v>
      </c>
    </row>
    <row r="10" spans="1:18" ht="30" x14ac:dyDescent="0.25">
      <c r="A10" s="75" t="s">
        <v>72</v>
      </c>
      <c r="B10" s="14" t="s">
        <v>162</v>
      </c>
      <c r="C10" s="88"/>
      <c r="D10" s="124"/>
      <c r="E10" s="163"/>
      <c r="F10" s="164"/>
      <c r="G10" s="97" t="s">
        <v>212</v>
      </c>
    </row>
    <row r="11" spans="1:18" ht="30" x14ac:dyDescent="0.25">
      <c r="A11" s="75" t="s">
        <v>83</v>
      </c>
      <c r="B11" s="14" t="s">
        <v>350</v>
      </c>
      <c r="C11" s="88"/>
      <c r="D11" s="124"/>
      <c r="E11" s="163"/>
      <c r="F11" s="164"/>
      <c r="G11" s="97" t="s">
        <v>213</v>
      </c>
    </row>
    <row r="12" spans="1:18" x14ac:dyDescent="0.25">
      <c r="A12" s="75" t="s">
        <v>84</v>
      </c>
      <c r="B12" s="14" t="s">
        <v>35</v>
      </c>
      <c r="C12" s="88"/>
      <c r="D12" s="124"/>
      <c r="E12" s="163"/>
      <c r="F12" s="164"/>
      <c r="G12" s="97" t="s">
        <v>216</v>
      </c>
    </row>
    <row r="13" spans="1:18" ht="30" x14ac:dyDescent="0.25">
      <c r="A13" s="75" t="s">
        <v>85</v>
      </c>
      <c r="B13" s="14" t="s">
        <v>164</v>
      </c>
      <c r="C13" s="88"/>
      <c r="D13" s="124"/>
      <c r="E13" s="163"/>
      <c r="F13" s="164"/>
      <c r="G13" s="97" t="s">
        <v>217</v>
      </c>
    </row>
    <row r="14" spans="1:18" x14ac:dyDescent="0.25">
      <c r="A14" s="75" t="s">
        <v>86</v>
      </c>
      <c r="B14" s="14" t="s">
        <v>165</v>
      </c>
      <c r="C14" s="88"/>
      <c r="D14" s="124"/>
      <c r="E14" s="163"/>
      <c r="F14" s="164"/>
      <c r="G14" s="97" t="s">
        <v>219</v>
      </c>
    </row>
    <row r="15" spans="1:18" x14ac:dyDescent="0.25">
      <c r="A15" s="75" t="s">
        <v>87</v>
      </c>
      <c r="B15" s="14" t="s">
        <v>347</v>
      </c>
      <c r="C15" s="88"/>
      <c r="D15" s="138"/>
      <c r="E15" s="165"/>
      <c r="F15" s="166"/>
      <c r="G15" s="97" t="s">
        <v>218</v>
      </c>
    </row>
    <row r="16" spans="1:18" ht="34.5" x14ac:dyDescent="0.25">
      <c r="A16" s="74" t="s">
        <v>73</v>
      </c>
      <c r="B16" s="84" t="s">
        <v>191</v>
      </c>
      <c r="C16" s="85"/>
      <c r="D16" s="28"/>
      <c r="E16" s="28"/>
      <c r="F16" s="28"/>
      <c r="G16" s="7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30" x14ac:dyDescent="0.25">
      <c r="A17" s="75" t="s">
        <v>75</v>
      </c>
      <c r="B17" s="82" t="s">
        <v>342</v>
      </c>
      <c r="C17" s="92" t="s">
        <v>111</v>
      </c>
      <c r="D17" s="65" t="s">
        <v>50</v>
      </c>
      <c r="E17" s="65" t="s">
        <v>51</v>
      </c>
      <c r="F17" s="47" t="s">
        <v>239</v>
      </c>
      <c r="G17" s="77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60" x14ac:dyDescent="0.25">
      <c r="A18" s="75" t="s">
        <v>88</v>
      </c>
      <c r="B18" s="8" t="s">
        <v>167</v>
      </c>
      <c r="C18" s="227" t="s">
        <v>398</v>
      </c>
      <c r="D18" s="135"/>
      <c r="E18" s="137"/>
      <c r="F18" s="64" t="s">
        <v>157</v>
      </c>
    </row>
    <row r="19" spans="1:18" x14ac:dyDescent="0.25">
      <c r="A19" s="75" t="s">
        <v>104</v>
      </c>
      <c r="B19" s="8" t="s">
        <v>129</v>
      </c>
      <c r="C19" s="224" t="s">
        <v>126</v>
      </c>
      <c r="D19" s="124"/>
      <c r="E19" s="126"/>
      <c r="F19" s="64" t="s">
        <v>192</v>
      </c>
    </row>
    <row r="20" spans="1:18" ht="45" x14ac:dyDescent="0.25">
      <c r="A20" s="75" t="s">
        <v>105</v>
      </c>
      <c r="B20" s="8" t="s">
        <v>403</v>
      </c>
      <c r="C20" s="223" t="s">
        <v>402</v>
      </c>
      <c r="D20" s="124"/>
      <c r="E20" s="126"/>
      <c r="F20" s="64" t="s">
        <v>193</v>
      </c>
    </row>
    <row r="21" spans="1:18" ht="45" x14ac:dyDescent="0.25">
      <c r="A21" s="75" t="s">
        <v>106</v>
      </c>
      <c r="B21" s="8" t="s">
        <v>114</v>
      </c>
      <c r="C21" s="223" t="s">
        <v>103</v>
      </c>
      <c r="D21" s="124"/>
      <c r="E21" s="126"/>
      <c r="F21" s="64" t="s">
        <v>193</v>
      </c>
    </row>
    <row r="22" spans="1:18" ht="45" x14ac:dyDescent="0.25">
      <c r="A22" s="75" t="s">
        <v>107</v>
      </c>
      <c r="B22" s="8" t="s">
        <v>116</v>
      </c>
      <c r="C22" s="223" t="s">
        <v>103</v>
      </c>
      <c r="D22" s="124"/>
      <c r="E22" s="126"/>
      <c r="F22" s="64" t="s">
        <v>193</v>
      </c>
    </row>
    <row r="23" spans="1:18" ht="45" x14ac:dyDescent="0.25">
      <c r="A23" s="75" t="s">
        <v>132</v>
      </c>
      <c r="B23" s="8" t="s">
        <v>108</v>
      </c>
      <c r="C23" s="230" t="s">
        <v>109</v>
      </c>
      <c r="D23" s="124"/>
      <c r="E23" s="126"/>
      <c r="F23" s="64" t="s">
        <v>157</v>
      </c>
    </row>
    <row r="24" spans="1:18" ht="30" x14ac:dyDescent="0.25">
      <c r="A24" s="75" t="s">
        <v>142</v>
      </c>
      <c r="B24" s="8" t="s">
        <v>234</v>
      </c>
      <c r="C24" s="223" t="s">
        <v>206</v>
      </c>
      <c r="D24" s="124"/>
      <c r="E24" s="126"/>
      <c r="F24" s="64" t="s">
        <v>192</v>
      </c>
    </row>
    <row r="25" spans="1:18" ht="30" x14ac:dyDescent="0.25">
      <c r="A25" s="75" t="s">
        <v>143</v>
      </c>
      <c r="B25" s="8" t="s">
        <v>117</v>
      </c>
      <c r="C25" s="223" t="s">
        <v>294</v>
      </c>
      <c r="D25" s="138"/>
      <c r="E25" s="140"/>
      <c r="F25" s="64" t="s">
        <v>192</v>
      </c>
    </row>
    <row r="26" spans="1:18" ht="30" x14ac:dyDescent="0.25">
      <c r="A26" s="75" t="s">
        <v>76</v>
      </c>
      <c r="B26" s="82" t="s">
        <v>343</v>
      </c>
      <c r="C26" s="225" t="s">
        <v>111</v>
      </c>
      <c r="D26" s="65" t="s">
        <v>50</v>
      </c>
      <c r="E26" s="65" t="s">
        <v>51</v>
      </c>
      <c r="F26" s="32"/>
      <c r="G26" s="7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45" customHeight="1" x14ac:dyDescent="0.25">
      <c r="A27" s="75" t="s">
        <v>89</v>
      </c>
      <c r="B27" s="8" t="s">
        <v>118</v>
      </c>
      <c r="C27" s="228" t="s">
        <v>399</v>
      </c>
      <c r="D27" s="135"/>
      <c r="E27" s="167"/>
      <c r="F27" s="41" t="s">
        <v>157</v>
      </c>
    </row>
    <row r="28" spans="1:18" ht="45" customHeight="1" x14ac:dyDescent="0.25">
      <c r="A28" s="75" t="s">
        <v>120</v>
      </c>
      <c r="B28" s="8" t="s">
        <v>128</v>
      </c>
      <c r="C28" s="223" t="s">
        <v>126</v>
      </c>
      <c r="D28" s="124"/>
      <c r="E28" s="168"/>
      <c r="F28" s="41" t="s">
        <v>192</v>
      </c>
    </row>
    <row r="29" spans="1:18" ht="45" x14ac:dyDescent="0.25">
      <c r="A29" s="75" t="s">
        <v>133</v>
      </c>
      <c r="B29" s="8" t="s">
        <v>119</v>
      </c>
      <c r="C29" s="223" t="s">
        <v>109</v>
      </c>
      <c r="D29" s="124"/>
      <c r="E29" s="169"/>
      <c r="F29" s="41" t="s">
        <v>193</v>
      </c>
    </row>
    <row r="30" spans="1:18" ht="30" x14ac:dyDescent="0.25">
      <c r="A30" s="75" t="s">
        <v>194</v>
      </c>
      <c r="B30" s="8" t="s">
        <v>235</v>
      </c>
      <c r="C30" s="223" t="s">
        <v>206</v>
      </c>
      <c r="D30" s="124"/>
      <c r="E30" s="170"/>
      <c r="F30" s="64" t="s">
        <v>192</v>
      </c>
    </row>
    <row r="31" spans="1:18" ht="30" customHeight="1" x14ac:dyDescent="0.25">
      <c r="A31" s="75" t="s">
        <v>224</v>
      </c>
      <c r="B31" s="8" t="s">
        <v>121</v>
      </c>
      <c r="C31" s="223" t="s">
        <v>294</v>
      </c>
      <c r="D31" s="124"/>
      <c r="E31" s="169"/>
      <c r="F31" s="41" t="s">
        <v>192</v>
      </c>
    </row>
    <row r="32" spans="1:18" ht="30" x14ac:dyDescent="0.25">
      <c r="A32" s="75" t="s">
        <v>77</v>
      </c>
      <c r="B32" s="82" t="s">
        <v>344</v>
      </c>
      <c r="C32" s="225" t="s">
        <v>111</v>
      </c>
      <c r="D32" s="65" t="s">
        <v>50</v>
      </c>
      <c r="E32" s="65" t="s">
        <v>51</v>
      </c>
      <c r="F32" s="32"/>
      <c r="G32" s="77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50" x14ac:dyDescent="0.25">
      <c r="A33" s="75" t="s">
        <v>110</v>
      </c>
      <c r="B33" s="149" t="s">
        <v>401</v>
      </c>
      <c r="C33" s="229" t="s">
        <v>400</v>
      </c>
      <c r="D33" s="135"/>
      <c r="E33" s="171"/>
      <c r="F33" s="41" t="s">
        <v>157</v>
      </c>
    </row>
    <row r="34" spans="1:18" ht="30" x14ac:dyDescent="0.25">
      <c r="A34" s="75" t="s">
        <v>144</v>
      </c>
      <c r="B34" s="149" t="s">
        <v>310</v>
      </c>
      <c r="C34" s="49" t="s">
        <v>311</v>
      </c>
      <c r="D34" s="138"/>
      <c r="E34" s="207"/>
      <c r="F34" s="149" t="s">
        <v>193</v>
      </c>
      <c r="G34" s="150"/>
    </row>
    <row r="35" spans="1:18" x14ac:dyDescent="0.25">
      <c r="A35" s="75" t="s">
        <v>309</v>
      </c>
      <c r="B35" s="86" t="s">
        <v>130</v>
      </c>
      <c r="C35" s="112" t="s">
        <v>126</v>
      </c>
      <c r="D35" s="138"/>
      <c r="E35" s="172"/>
      <c r="F35" t="s">
        <v>192</v>
      </c>
    </row>
    <row r="36" spans="1:18" ht="30" x14ac:dyDescent="0.25">
      <c r="A36" s="75" t="s">
        <v>78</v>
      </c>
      <c r="B36" s="82" t="s">
        <v>345</v>
      </c>
      <c r="C36" s="225" t="s">
        <v>111</v>
      </c>
      <c r="D36" s="65" t="s">
        <v>50</v>
      </c>
      <c r="E36" s="65" t="s">
        <v>51</v>
      </c>
      <c r="F36" s="32"/>
      <c r="G36" s="7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45" x14ac:dyDescent="0.25">
      <c r="A37" s="75" t="s">
        <v>124</v>
      </c>
      <c r="B37" s="8" t="s">
        <v>125</v>
      </c>
      <c r="C37" s="223" t="s">
        <v>102</v>
      </c>
      <c r="D37" s="135"/>
      <c r="E37" s="173"/>
      <c r="F37" s="41" t="s">
        <v>157</v>
      </c>
    </row>
    <row r="38" spans="1:18" ht="30" x14ac:dyDescent="0.25">
      <c r="A38" s="75" t="s">
        <v>195</v>
      </c>
      <c r="B38" s="8" t="s">
        <v>127</v>
      </c>
      <c r="C38" s="223" t="s">
        <v>126</v>
      </c>
      <c r="D38" s="138"/>
      <c r="E38" s="174"/>
      <c r="F38" s="64" t="s">
        <v>192</v>
      </c>
    </row>
    <row r="39" spans="1:18" ht="45" x14ac:dyDescent="0.25">
      <c r="A39" s="75" t="s">
        <v>196</v>
      </c>
      <c r="B39" s="82" t="s">
        <v>197</v>
      </c>
      <c r="C39" s="225" t="s">
        <v>111</v>
      </c>
      <c r="D39" s="65" t="s">
        <v>50</v>
      </c>
      <c r="E39" s="65" t="s">
        <v>51</v>
      </c>
      <c r="F39" s="32"/>
      <c r="G39" s="77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45" x14ac:dyDescent="0.25">
      <c r="A40" s="75" t="s">
        <v>198</v>
      </c>
      <c r="B40" s="86" t="s">
        <v>351</v>
      </c>
      <c r="C40" s="223" t="s">
        <v>397</v>
      </c>
      <c r="D40" s="94"/>
      <c r="E40" s="175"/>
      <c r="F40" s="41" t="s">
        <v>193</v>
      </c>
    </row>
    <row r="41" spans="1:18" ht="51.75" x14ac:dyDescent="0.25">
      <c r="A41" s="74" t="s">
        <v>90</v>
      </c>
      <c r="B41" s="84" t="s">
        <v>199</v>
      </c>
      <c r="C41" s="112"/>
      <c r="D41" s="28"/>
      <c r="E41" s="28"/>
      <c r="F41" s="231" t="s">
        <v>241</v>
      </c>
      <c r="G41" s="23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x14ac:dyDescent="0.25">
      <c r="A42" s="75" t="s">
        <v>91</v>
      </c>
      <c r="B42" s="82" t="s">
        <v>69</v>
      </c>
      <c r="C42" s="226" t="s">
        <v>111</v>
      </c>
      <c r="D42" s="65" t="s">
        <v>50</v>
      </c>
      <c r="E42" s="65" t="s">
        <v>51</v>
      </c>
      <c r="F42" s="32"/>
      <c r="G42" s="77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30" x14ac:dyDescent="0.25">
      <c r="A43" s="71" t="s">
        <v>112</v>
      </c>
      <c r="B43" s="97" t="s">
        <v>312</v>
      </c>
      <c r="C43" s="112" t="s">
        <v>336</v>
      </c>
      <c r="D43" s="135" t="str">
        <f>IF(D18="Ja","Ja",IF(D20="Ja","Ja",IF(D21="Ja","Ja",IF(D22="Ja","Ja",IF(D23="Ja","Ja",IF(D27="Ja","Ja",IF(D29="Ja","Ja",IF(D33="Ja","Ja",IF(D34="Ja","Ja",IF(D37="Ja","Ja",IF(D40="Ja","Ja","")))))))))))</f>
        <v/>
      </c>
      <c r="E43" s="137" t="str">
        <f>IF(D43="ja","","Nej")</f>
        <v>Nej</v>
      </c>
    </row>
    <row r="44" spans="1:18" x14ac:dyDescent="0.25">
      <c r="A44" s="71" t="s">
        <v>115</v>
      </c>
      <c r="B44" s="97" t="s">
        <v>207</v>
      </c>
      <c r="C44" s="112" t="s">
        <v>337</v>
      </c>
      <c r="D44" s="138" t="str">
        <f>IF('0) Åtgärdsbeskrivning'!C10&gt;=300,"Ja","")</f>
        <v/>
      </c>
      <c r="E44" s="138" t="str">
        <f>IF('0) Åtgärdsbeskrivning'!C10&gt;=300,"","Nej")</f>
        <v>Nej</v>
      </c>
    </row>
    <row r="45" spans="1:18" x14ac:dyDescent="0.25">
      <c r="A45" s="71" t="s">
        <v>92</v>
      </c>
      <c r="B45" s="82" t="s">
        <v>74</v>
      </c>
      <c r="C45" s="226" t="s">
        <v>111</v>
      </c>
      <c r="D45" s="65" t="s">
        <v>50</v>
      </c>
      <c r="E45" s="65" t="s">
        <v>51</v>
      </c>
      <c r="F45" s="32"/>
      <c r="G45" s="7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30" x14ac:dyDescent="0.25">
      <c r="A46" s="75" t="s">
        <v>122</v>
      </c>
      <c r="B46" s="97" t="s">
        <v>329</v>
      </c>
      <c r="C46" s="112" t="s">
        <v>336</v>
      </c>
      <c r="D46" s="135" t="str">
        <f>IF(D19="Ja","Ja",IF(D20="Ja","Ja",IF(D21="Ja","Ja",IF(D22="Ja","Ja",IF(D24="Ja","Ja",IF(D25="Ja","Ja",IF(D28="Ja","Ja",IF(D30="Ja","Ja",IF(D34="Ja","Ja",IF(D35="Ja","Ja",IF(D40="Ja","Ja",IF(D38="Ja","Ja",""))))))))))))</f>
        <v/>
      </c>
      <c r="E46" s="137" t="str">
        <f>IF(D46="ja","","Nej")</f>
        <v>Nej</v>
      </c>
    </row>
    <row r="47" spans="1:18" x14ac:dyDescent="0.25">
      <c r="A47" s="75" t="s">
        <v>123</v>
      </c>
      <c r="B47" s="97" t="s">
        <v>208</v>
      </c>
      <c r="C47" s="112" t="s">
        <v>337</v>
      </c>
      <c r="D47" s="138" t="str">
        <f>IF('0) Åtgärdsbeskrivning'!C10&gt;=150,"Ja","")</f>
        <v/>
      </c>
      <c r="E47" s="138" t="str">
        <f>IF('0) Åtgärdsbeskrivning'!C10&gt;=150,"","Nej")</f>
        <v>Nej</v>
      </c>
    </row>
    <row r="48" spans="1:18" x14ac:dyDescent="0.25">
      <c r="A48" s="71"/>
      <c r="B48" s="76"/>
      <c r="C48" s="28"/>
      <c r="D48" s="203"/>
      <c r="E48" s="28"/>
      <c r="F48" s="28"/>
      <c r="G48" s="76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7" x14ac:dyDescent="0.25">
      <c r="A49" s="3"/>
      <c r="C49" s="18"/>
      <c r="D49" s="18"/>
    </row>
    <row r="50" spans="1:7" x14ac:dyDescent="0.25">
      <c r="B50" s="44"/>
      <c r="G50"/>
    </row>
    <row r="51" spans="1:7" x14ac:dyDescent="0.25">
      <c r="A51" s="54"/>
      <c r="B51" s="55"/>
      <c r="C51" s="56"/>
      <c r="G51"/>
    </row>
    <row r="52" spans="1:7" x14ac:dyDescent="0.25">
      <c r="A52" s="57"/>
      <c r="B52" s="58"/>
      <c r="C52" s="56"/>
    </row>
    <row r="53" spans="1:7" x14ac:dyDescent="0.25">
      <c r="B53" s="43"/>
    </row>
  </sheetData>
  <mergeCells count="1">
    <mergeCell ref="F41:G41"/>
  </mergeCells>
  <hyperlinks>
    <hyperlink ref="C18" r:id="rId1"/>
    <hyperlink ref="C27" r:id="rId2"/>
    <hyperlink ref="C33" r:id="rId3" display="http://arbetsrum.trafikverket.local/webbplatser/ws21/pl1829/Inv/Forms/AllItems.aspx?RootFolder=%2Fwebbplatser%2Fws21%2Fpl1829%2FInv%2F03%2E%20%20Sj%C3%B6fart&amp;FolderCTID=0x012000A379FEB6F2D12B428E6C5B01359C0532&amp;View=%7b829E4943-BD2F-48DA-85C7-24020E933AA4%7d&amp;InitialTabId=Ribbon%2EDocument&amp;VisibilityContext=WSSTabPersistence"/>
  </hyperlinks>
  <pageMargins left="0.7" right="0.7" top="0.75" bottom="0.75" header="0.3" footer="0.3"/>
  <pageSetup paperSize="9" scale="27" fitToHeight="0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R27"/>
  <sheetViews>
    <sheetView workbookViewId="0">
      <selection activeCell="C27" sqref="C27"/>
    </sheetView>
  </sheetViews>
  <sheetFormatPr defaultRowHeight="15" x14ac:dyDescent="0.25"/>
  <cols>
    <col min="2" max="2" width="39.28515625" customWidth="1"/>
    <col min="3" max="3" width="27.140625" customWidth="1"/>
  </cols>
  <sheetData>
    <row r="1" spans="1:18" s="34" customForma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34" customFormat="1" ht="19.5" x14ac:dyDescent="0.3">
      <c r="A2" s="69" t="s">
        <v>56</v>
      </c>
      <c r="B2" s="69" t="s">
        <v>57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34" customFormat="1" x14ac:dyDescent="0.25">
      <c r="A3" s="67"/>
      <c r="B3" s="7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7.25" x14ac:dyDescent="0.3">
      <c r="A4" s="29" t="s">
        <v>63</v>
      </c>
      <c r="B4" s="30" t="s">
        <v>58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71" t="s">
        <v>64</v>
      </c>
      <c r="B5" t="s">
        <v>59</v>
      </c>
      <c r="C5" s="192"/>
    </row>
    <row r="6" spans="1:18" x14ac:dyDescent="0.25">
      <c r="A6" s="71" t="s">
        <v>65</v>
      </c>
      <c r="B6" t="s">
        <v>60</v>
      </c>
      <c r="C6" s="192"/>
    </row>
    <row r="7" spans="1:18" x14ac:dyDescent="0.25">
      <c r="A7" s="71" t="s">
        <v>66</v>
      </c>
      <c r="B7" t="s">
        <v>61</v>
      </c>
      <c r="C7" s="190"/>
    </row>
    <row r="8" spans="1:18" x14ac:dyDescent="0.25">
      <c r="A8" s="71" t="s">
        <v>67</v>
      </c>
      <c r="B8" t="s">
        <v>62</v>
      </c>
      <c r="C8" s="190"/>
    </row>
    <row r="9" spans="1:18" x14ac:dyDescent="0.25">
      <c r="A9" s="80"/>
    </row>
    <row r="10" spans="1:18" ht="17.25" x14ac:dyDescent="0.3">
      <c r="A10" s="29" t="s">
        <v>68</v>
      </c>
      <c r="B10" s="30" t="s">
        <v>242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5">
      <c r="A11" s="71" t="s">
        <v>70</v>
      </c>
      <c r="B11" t="s">
        <v>168</v>
      </c>
    </row>
    <row r="12" spans="1:18" x14ac:dyDescent="0.25">
      <c r="A12" s="71" t="s">
        <v>131</v>
      </c>
      <c r="B12" t="s">
        <v>244</v>
      </c>
    </row>
    <row r="13" spans="1:18" x14ac:dyDescent="0.25">
      <c r="A13" s="71" t="s">
        <v>71</v>
      </c>
      <c r="B13" t="s">
        <v>245</v>
      </c>
    </row>
    <row r="14" spans="1:18" s="19" customFormat="1" x14ac:dyDescent="0.25">
      <c r="A14" s="75"/>
      <c r="B14" s="61"/>
      <c r="C14" s="61"/>
      <c r="D14" s="61"/>
      <c r="E14" s="61"/>
      <c r="F14" s="61"/>
      <c r="G14" s="61"/>
      <c r="H14" s="61"/>
      <c r="I14" s="20"/>
      <c r="J14" s="20"/>
      <c r="K14" s="20"/>
    </row>
    <row r="15" spans="1:18" s="19" customFormat="1" x14ac:dyDescent="0.25">
      <c r="A15" s="75"/>
      <c r="B15" s="235" t="s">
        <v>297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8" x14ac:dyDescent="0.25">
      <c r="A16" s="80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</row>
    <row r="17" spans="1:18" ht="17.25" x14ac:dyDescent="0.3">
      <c r="A17" s="29" t="s">
        <v>73</v>
      </c>
      <c r="B17" s="30" t="s">
        <v>243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5">
      <c r="A18" s="71" t="s">
        <v>75</v>
      </c>
      <c r="B18" t="s">
        <v>170</v>
      </c>
    </row>
    <row r="19" spans="1:18" x14ac:dyDescent="0.25">
      <c r="A19" s="71" t="s">
        <v>76</v>
      </c>
      <c r="B19" t="s">
        <v>171</v>
      </c>
    </row>
    <row r="20" spans="1:18" x14ac:dyDescent="0.25">
      <c r="A20" s="71" t="s">
        <v>77</v>
      </c>
      <c r="B20" t="s">
        <v>169</v>
      </c>
    </row>
    <row r="21" spans="1:18" x14ac:dyDescent="0.25">
      <c r="A21" s="28"/>
    </row>
    <row r="22" spans="1:18" x14ac:dyDescent="0.25">
      <c r="A22" s="80"/>
      <c r="B22" s="233" t="s">
        <v>298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</row>
    <row r="23" spans="1:18" x14ac:dyDescent="0.25">
      <c r="A23" s="80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</row>
    <row r="24" spans="1:18" x14ac:dyDescent="0.25">
      <c r="A24" s="8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2"/>
    </row>
    <row r="26" spans="1:18" x14ac:dyDescent="0.25">
      <c r="A26" s="2"/>
    </row>
    <row r="27" spans="1:18" x14ac:dyDescent="0.25">
      <c r="A27" s="2"/>
    </row>
  </sheetData>
  <mergeCells count="2">
    <mergeCell ref="B22:M23"/>
    <mergeCell ref="B15:M16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R20"/>
  <sheetViews>
    <sheetView workbookViewId="0">
      <selection activeCell="O35" sqref="O35"/>
    </sheetView>
  </sheetViews>
  <sheetFormatPr defaultRowHeight="15" x14ac:dyDescent="0.25"/>
  <cols>
    <col min="3" max="3" width="29.85546875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93</v>
      </c>
      <c r="B2" s="69" t="s">
        <v>172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9" t="s">
        <v>63</v>
      </c>
      <c r="B4" s="30" t="s">
        <v>94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71" t="s">
        <v>64</v>
      </c>
      <c r="B5" t="s">
        <v>303</v>
      </c>
    </row>
    <row r="6" spans="1:18" x14ac:dyDescent="0.25">
      <c r="A6" s="71" t="s">
        <v>65</v>
      </c>
      <c r="B6" t="s">
        <v>95</v>
      </c>
    </row>
    <row r="7" spans="1:18" x14ac:dyDescent="0.25">
      <c r="A7" s="71" t="s">
        <v>66</v>
      </c>
      <c r="B7" t="s">
        <v>246</v>
      </c>
    </row>
    <row r="8" spans="1:18" x14ac:dyDescent="0.25">
      <c r="A8" s="237" t="s">
        <v>67</v>
      </c>
      <c r="B8" s="236" t="s">
        <v>247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8" x14ac:dyDescent="0.25">
      <c r="A9" s="238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8" x14ac:dyDescent="0.25">
      <c r="A10" s="237" t="s">
        <v>79</v>
      </c>
      <c r="B10" s="236" t="s">
        <v>304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8" x14ac:dyDescent="0.25">
      <c r="A11" s="238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8" x14ac:dyDescent="0.25">
      <c r="A12" s="71" t="s">
        <v>80</v>
      </c>
      <c r="B12" t="s">
        <v>181</v>
      </c>
    </row>
    <row r="13" spans="1:18" x14ac:dyDescent="0.25">
      <c r="A13" s="71" t="s">
        <v>81</v>
      </c>
      <c r="B13" t="s">
        <v>306</v>
      </c>
    </row>
    <row r="14" spans="1:18" ht="17.25" x14ac:dyDescent="0.3">
      <c r="A14" s="29" t="s">
        <v>68</v>
      </c>
      <c r="B14" s="30" t="s">
        <v>295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x14ac:dyDescent="0.25">
      <c r="A15" s="71" t="s">
        <v>70</v>
      </c>
      <c r="B15" t="s">
        <v>296</v>
      </c>
    </row>
    <row r="16" spans="1:18" x14ac:dyDescent="0.25">
      <c r="A16" s="71" t="s">
        <v>71</v>
      </c>
      <c r="B16" t="s">
        <v>95</v>
      </c>
    </row>
    <row r="17" spans="1:18" x14ac:dyDescent="0.25">
      <c r="A17" s="71" t="s">
        <v>72</v>
      </c>
      <c r="B17" t="s">
        <v>182</v>
      </c>
    </row>
    <row r="18" spans="1:18" x14ac:dyDescent="0.25">
      <c r="A18" s="71" t="s">
        <v>83</v>
      </c>
      <c r="B18" t="s">
        <v>183</v>
      </c>
    </row>
    <row r="19" spans="1:18" x14ac:dyDescent="0.25">
      <c r="A19" s="71" t="s">
        <v>84</v>
      </c>
      <c r="B19" t="s">
        <v>305</v>
      </c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</sheetData>
  <mergeCells count="4">
    <mergeCell ref="B8:M9"/>
    <mergeCell ref="A8:A9"/>
    <mergeCell ref="B10:L11"/>
    <mergeCell ref="A10:A11"/>
  </mergeCells>
  <pageMargins left="0.7" right="0.7" top="0.75" bottom="0.75" header="0.3" footer="0.3"/>
  <pageSetup paperSize="9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R27"/>
  <sheetViews>
    <sheetView workbookViewId="0">
      <selection activeCell="C6" sqref="C6"/>
    </sheetView>
  </sheetViews>
  <sheetFormatPr defaultRowHeight="15" x14ac:dyDescent="0.25"/>
  <cols>
    <col min="1" max="1" width="9.5703125" bestFit="1" customWidth="1"/>
    <col min="2" max="2" width="36.28515625" customWidth="1"/>
    <col min="3" max="5" width="18.5703125" bestFit="1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98</v>
      </c>
      <c r="B2" s="69" t="s">
        <v>174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8"/>
      <c r="B4" s="30"/>
      <c r="C4" s="99" t="s">
        <v>134</v>
      </c>
      <c r="D4" s="99" t="s">
        <v>135</v>
      </c>
      <c r="E4" s="99" t="s">
        <v>136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7.25" x14ac:dyDescent="0.3">
      <c r="A5" s="28"/>
      <c r="B5" s="213" t="s">
        <v>322</v>
      </c>
      <c r="C5" s="209"/>
      <c r="D5" s="209"/>
      <c r="E5" s="20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7.25" x14ac:dyDescent="0.3">
      <c r="A6" s="29"/>
      <c r="B6" s="23" t="s">
        <v>1</v>
      </c>
      <c r="C6" s="196"/>
      <c r="D6" s="197"/>
      <c r="E6" s="198"/>
    </row>
    <row r="7" spans="1:18" x14ac:dyDescent="0.25">
      <c r="A7" s="71"/>
      <c r="B7" s="23" t="s">
        <v>0</v>
      </c>
      <c r="C7" s="143"/>
      <c r="D7" s="199"/>
      <c r="E7" s="200"/>
    </row>
    <row r="8" spans="1:18" x14ac:dyDescent="0.25">
      <c r="A8" s="71"/>
      <c r="B8" s="23" t="s">
        <v>175</v>
      </c>
      <c r="C8" s="143"/>
      <c r="D8" s="199"/>
      <c r="E8" s="200"/>
    </row>
    <row r="9" spans="1:18" ht="30" x14ac:dyDescent="0.25">
      <c r="A9" s="71"/>
      <c r="B9" s="24" t="s">
        <v>248</v>
      </c>
      <c r="C9" s="144"/>
      <c r="D9" s="201"/>
      <c r="E9" s="202"/>
    </row>
    <row r="10" spans="1:18" x14ac:dyDescent="0.25">
      <c r="A10" s="71"/>
      <c r="B10" s="23" t="s">
        <v>2</v>
      </c>
      <c r="C10" s="143"/>
      <c r="D10" s="199"/>
      <c r="E10" s="200"/>
    </row>
    <row r="11" spans="1:18" x14ac:dyDescent="0.25">
      <c r="A11" s="71"/>
      <c r="B11" s="23" t="s">
        <v>25</v>
      </c>
      <c r="C11" s="143"/>
      <c r="D11" s="199"/>
      <c r="E11" s="200"/>
    </row>
    <row r="12" spans="1:18" x14ac:dyDescent="0.25">
      <c r="A12" s="71"/>
      <c r="B12" s="23" t="s">
        <v>176</v>
      </c>
      <c r="C12" s="143"/>
      <c r="D12" s="199"/>
      <c r="E12" s="200"/>
    </row>
    <row r="13" spans="1:18" ht="17.25" x14ac:dyDescent="0.3">
      <c r="A13" s="71"/>
      <c r="B13" s="213" t="s">
        <v>323</v>
      </c>
      <c r="C13" s="210"/>
      <c r="D13" s="211"/>
      <c r="E13" s="212"/>
    </row>
    <row r="14" spans="1:18" x14ac:dyDescent="0.25">
      <c r="A14" s="71"/>
      <c r="B14" s="23" t="s">
        <v>173</v>
      </c>
      <c r="C14" s="143"/>
      <c r="D14" s="199"/>
      <c r="E14" s="200"/>
    </row>
    <row r="15" spans="1:18" x14ac:dyDescent="0.25">
      <c r="A15" s="71"/>
      <c r="B15" s="23" t="s">
        <v>178</v>
      </c>
      <c r="C15" s="143"/>
      <c r="D15" s="199"/>
      <c r="E15" s="200"/>
    </row>
    <row r="16" spans="1:18" x14ac:dyDescent="0.25">
      <c r="A16" s="71"/>
      <c r="B16" s="23" t="s">
        <v>21</v>
      </c>
      <c r="C16" s="143"/>
      <c r="D16" s="199"/>
      <c r="E16" s="200"/>
    </row>
    <row r="17" spans="1:18" x14ac:dyDescent="0.25">
      <c r="A17" s="71"/>
      <c r="B17" s="23" t="s">
        <v>22</v>
      </c>
      <c r="C17" s="143"/>
      <c r="D17" s="199"/>
      <c r="E17" s="200"/>
    </row>
    <row r="18" spans="1:18" x14ac:dyDescent="0.25">
      <c r="A18" s="71"/>
      <c r="B18" s="23" t="s">
        <v>3</v>
      </c>
      <c r="C18" s="143"/>
      <c r="D18" s="199"/>
      <c r="E18" s="200"/>
    </row>
    <row r="19" spans="1:18" x14ac:dyDescent="0.25">
      <c r="A19" s="71"/>
      <c r="B19" s="23" t="s">
        <v>4</v>
      </c>
      <c r="C19" s="143"/>
      <c r="D19" s="199"/>
      <c r="E19" s="200"/>
    </row>
    <row r="20" spans="1:18" x14ac:dyDescent="0.25">
      <c r="A20" s="71"/>
      <c r="B20" s="23" t="s">
        <v>328</v>
      </c>
      <c r="C20" s="143"/>
      <c r="D20" s="199"/>
      <c r="E20" s="200"/>
    </row>
    <row r="21" spans="1:18" x14ac:dyDescent="0.25">
      <c r="A21" s="71"/>
      <c r="B21" s="23" t="s">
        <v>177</v>
      </c>
      <c r="C21" s="143"/>
      <c r="D21" s="199"/>
      <c r="E21" s="200"/>
    </row>
    <row r="22" spans="1:18" x14ac:dyDescent="0.25">
      <c r="A22" s="71"/>
      <c r="B22" s="23" t="s">
        <v>5</v>
      </c>
      <c r="C22" s="143"/>
      <c r="D22" s="199"/>
      <c r="E22" s="200"/>
    </row>
    <row r="23" spans="1:18" x14ac:dyDescent="0.25">
      <c r="A23" s="71"/>
      <c r="B23" s="23" t="s">
        <v>352</v>
      </c>
      <c r="C23" s="143"/>
      <c r="D23" s="199"/>
      <c r="E23" s="200"/>
    </row>
    <row r="24" spans="1:18" x14ac:dyDescent="0.25">
      <c r="A24" s="28"/>
      <c r="C24" s="210"/>
      <c r="D24" s="211"/>
      <c r="E24" s="212"/>
    </row>
    <row r="25" spans="1:18" x14ac:dyDescent="0.25">
      <c r="A25" s="28"/>
      <c r="B25" s="15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5">
      <c r="B26" s="24"/>
    </row>
    <row r="27" spans="1:18" x14ac:dyDescent="0.25">
      <c r="B27" s="24"/>
    </row>
  </sheetData>
  <pageMargins left="0.7" right="0.7" top="0.75" bottom="0.75" header="0.3" footer="0.3"/>
  <pageSetup paperSize="9" scale="3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R55"/>
  <sheetViews>
    <sheetView topLeftCell="A28" workbookViewId="0">
      <selection activeCell="C42" sqref="C42"/>
    </sheetView>
  </sheetViews>
  <sheetFormatPr defaultRowHeight="15" x14ac:dyDescent="0.25"/>
  <cols>
    <col min="1" max="1" width="10" bestFit="1" customWidth="1"/>
    <col min="2" max="2" width="40.140625" customWidth="1"/>
    <col min="3" max="3" width="31.5703125" customWidth="1"/>
    <col min="4" max="4" width="29.7109375" customWidth="1"/>
    <col min="5" max="5" width="28.7109375" customWidth="1"/>
    <col min="6" max="6" width="23.42578125" bestFit="1" customWidth="1"/>
    <col min="7" max="7" width="2.85546875" customWidth="1"/>
    <col min="8" max="8" width="17.5703125" bestFit="1" customWidth="1"/>
    <col min="9" max="9" width="23.7109375" customWidth="1"/>
    <col min="10" max="10" width="2.140625" customWidth="1"/>
    <col min="11" max="11" width="11.42578125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99</v>
      </c>
      <c r="B2" s="69" t="s">
        <v>180</v>
      </c>
      <c r="C2" s="69"/>
      <c r="D2" s="6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9" t="s">
        <v>63</v>
      </c>
      <c r="B4" s="30" t="s">
        <v>267</v>
      </c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2.25" customHeight="1" x14ac:dyDescent="0.3">
      <c r="A5" s="30"/>
      <c r="B5" s="47" t="s">
        <v>36</v>
      </c>
      <c r="C5" s="81" t="s">
        <v>179</v>
      </c>
      <c r="D5" s="108" t="s">
        <v>252</v>
      </c>
      <c r="E5" s="108" t="s">
        <v>184</v>
      </c>
      <c r="F5" s="32"/>
      <c r="G5" s="47"/>
      <c r="H5" s="65"/>
      <c r="I5" s="108"/>
      <c r="J5" s="32"/>
      <c r="K5" s="81"/>
      <c r="L5" s="32"/>
      <c r="M5" s="32"/>
      <c r="N5" s="32"/>
      <c r="O5" s="32"/>
      <c r="P5" s="32"/>
      <c r="Q5" s="32"/>
      <c r="R5" s="32"/>
    </row>
    <row r="6" spans="1:18" x14ac:dyDescent="0.25">
      <c r="A6" s="71" t="s">
        <v>64</v>
      </c>
      <c r="B6" s="12" t="s">
        <v>38</v>
      </c>
      <c r="C6" s="189"/>
      <c r="D6" s="155"/>
      <c r="E6" s="156"/>
      <c r="H6" s="34"/>
      <c r="I6" s="34"/>
      <c r="J6" s="34"/>
      <c r="K6" s="34"/>
    </row>
    <row r="7" spans="1:18" x14ac:dyDescent="0.25">
      <c r="A7" s="71" t="s">
        <v>65</v>
      </c>
      <c r="B7" s="14" t="s">
        <v>238</v>
      </c>
      <c r="C7" s="192"/>
      <c r="D7" s="177"/>
      <c r="E7" s="179"/>
    </row>
    <row r="8" spans="1:18" ht="45" x14ac:dyDescent="0.25">
      <c r="A8" s="71" t="s">
        <v>66</v>
      </c>
      <c r="B8" s="14" t="s">
        <v>162</v>
      </c>
      <c r="C8" s="192"/>
      <c r="D8" s="118"/>
      <c r="E8" s="179"/>
    </row>
    <row r="9" spans="1:18" ht="45" x14ac:dyDescent="0.25">
      <c r="A9" s="71" t="s">
        <v>67</v>
      </c>
      <c r="B9" s="14" t="s">
        <v>350</v>
      </c>
      <c r="C9" s="190"/>
      <c r="D9" s="118"/>
      <c r="E9" s="180"/>
    </row>
    <row r="10" spans="1:18" x14ac:dyDescent="0.25">
      <c r="A10" s="71" t="s">
        <v>79</v>
      </c>
      <c r="B10" s="14" t="s">
        <v>35</v>
      </c>
      <c r="C10" s="190"/>
      <c r="D10" s="177"/>
      <c r="E10" s="180"/>
    </row>
    <row r="11" spans="1:18" ht="45" x14ac:dyDescent="0.25">
      <c r="A11" s="71" t="s">
        <v>80</v>
      </c>
      <c r="B11" s="14" t="s">
        <v>164</v>
      </c>
      <c r="C11" s="190"/>
      <c r="D11" s="118"/>
      <c r="E11" s="180"/>
    </row>
    <row r="12" spans="1:18" ht="30" x14ac:dyDescent="0.25">
      <c r="A12" s="71" t="s">
        <v>81</v>
      </c>
      <c r="B12" s="14" t="s">
        <v>165</v>
      </c>
      <c r="C12" s="190"/>
      <c r="D12" s="177"/>
      <c r="E12" s="180"/>
    </row>
    <row r="13" spans="1:18" ht="30" x14ac:dyDescent="0.25">
      <c r="A13" s="71" t="s">
        <v>82</v>
      </c>
      <c r="B13" s="14" t="s">
        <v>348</v>
      </c>
      <c r="C13" s="191"/>
      <c r="D13" s="178"/>
      <c r="E13" s="181"/>
    </row>
    <row r="14" spans="1:18" s="34" customFormat="1" x14ac:dyDescent="0.25">
      <c r="A14" s="71"/>
      <c r="B14" s="46"/>
      <c r="C14" s="46"/>
      <c r="D14" s="46"/>
      <c r="E14" s="46"/>
      <c r="F14" s="46"/>
      <c r="G14" s="46"/>
      <c r="H14" s="46"/>
    </row>
    <row r="15" spans="1:18" ht="17.25" x14ac:dyDescent="0.3">
      <c r="A15" s="29" t="s">
        <v>68</v>
      </c>
      <c r="B15" s="30" t="s">
        <v>308</v>
      </c>
      <c r="C15" s="30"/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30" customHeight="1" x14ac:dyDescent="0.25">
      <c r="A16" s="75" t="s">
        <v>70</v>
      </c>
      <c r="B16" s="241" t="s">
        <v>257</v>
      </c>
      <c r="C16" s="242"/>
      <c r="D16" s="102" t="s">
        <v>249</v>
      </c>
      <c r="E16" s="103"/>
      <c r="F16" s="103"/>
      <c r="G16" s="101"/>
      <c r="H16" s="247"/>
      <c r="I16" s="248"/>
      <c r="J16" s="32"/>
      <c r="K16" s="32"/>
      <c r="L16" s="32"/>
      <c r="M16" s="32"/>
      <c r="N16" s="32"/>
      <c r="O16" s="32"/>
      <c r="P16" s="32"/>
      <c r="Q16" s="32"/>
      <c r="R16" s="32"/>
    </row>
    <row r="17" spans="1:18" s="34" customFormat="1" x14ac:dyDescent="0.25">
      <c r="A17" s="71"/>
      <c r="B17" s="46"/>
      <c r="C17" s="46"/>
      <c r="D17" s="95"/>
      <c r="E17" s="46"/>
      <c r="F17" s="46"/>
      <c r="G17" s="46"/>
      <c r="H17" s="46"/>
    </row>
    <row r="18" spans="1:18" ht="33" customHeight="1" x14ac:dyDescent="0.25">
      <c r="A18" s="75" t="s">
        <v>131</v>
      </c>
      <c r="B18" s="243" t="s">
        <v>307</v>
      </c>
      <c r="C18" s="244"/>
      <c r="D18" s="24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x14ac:dyDescent="0.25">
      <c r="A19" s="100"/>
      <c r="B19" s="249"/>
      <c r="C19" s="250"/>
      <c r="D19" s="250"/>
      <c r="E19" s="250"/>
      <c r="F19" s="34"/>
      <c r="G19" s="34"/>
      <c r="H19" s="34"/>
      <c r="I19" s="34"/>
    </row>
    <row r="20" spans="1:18" x14ac:dyDescent="0.25">
      <c r="A20" s="100"/>
      <c r="B20" s="250"/>
      <c r="C20" s="250"/>
      <c r="D20" s="250"/>
      <c r="E20" s="250"/>
      <c r="F20" s="34"/>
      <c r="G20" s="34"/>
      <c r="H20" s="34"/>
      <c r="I20" s="34"/>
    </row>
    <row r="21" spans="1:18" ht="17.25" x14ac:dyDescent="0.3">
      <c r="A21" s="30"/>
      <c r="B21" s="250"/>
      <c r="C21" s="250"/>
      <c r="D21" s="250"/>
      <c r="E21" s="250"/>
      <c r="F21" s="46"/>
      <c r="G21" s="46"/>
      <c r="H21" s="46"/>
      <c r="I21" s="34"/>
    </row>
    <row r="22" spans="1:18" ht="17.25" x14ac:dyDescent="0.3">
      <c r="A22" s="30"/>
      <c r="B22" s="250"/>
      <c r="C22" s="250"/>
      <c r="D22" s="250"/>
      <c r="E22" s="250"/>
      <c r="F22" s="46"/>
      <c r="G22" s="46"/>
      <c r="H22" s="46"/>
      <c r="I22" s="34"/>
    </row>
    <row r="23" spans="1:18" ht="17.25" x14ac:dyDescent="0.3">
      <c r="A23" s="30"/>
      <c r="B23" s="46"/>
      <c r="C23" s="46"/>
      <c r="D23" s="46"/>
      <c r="E23" s="46"/>
      <c r="F23" s="46"/>
      <c r="G23" s="46"/>
      <c r="H23" s="46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4" customFormat="1" ht="31.5" customHeight="1" x14ac:dyDescent="0.25">
      <c r="A24" s="75" t="s">
        <v>71</v>
      </c>
      <c r="B24" s="245" t="s">
        <v>280</v>
      </c>
      <c r="C24" s="246"/>
      <c r="D24" s="102" t="s">
        <v>138</v>
      </c>
      <c r="E24" s="32"/>
      <c r="F24" s="32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34" customFormat="1" x14ac:dyDescent="0.25">
      <c r="A25" s="71"/>
      <c r="B25" s="46"/>
      <c r="C25" s="46"/>
      <c r="D25" s="95"/>
      <c r="E25" s="46"/>
      <c r="F25" s="46"/>
      <c r="G25" s="46"/>
      <c r="H25" s="46"/>
    </row>
    <row r="26" spans="1:18" ht="49.5" customHeight="1" x14ac:dyDescent="0.25">
      <c r="A26" s="75" t="s">
        <v>299</v>
      </c>
      <c r="B26" s="243" t="s">
        <v>301</v>
      </c>
      <c r="C26" s="244"/>
      <c r="D26" s="24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x14ac:dyDescent="0.25">
      <c r="A27" s="100"/>
      <c r="B27" s="249"/>
      <c r="C27" s="250"/>
      <c r="D27" s="250"/>
      <c r="E27" s="250"/>
      <c r="F27" s="34"/>
      <c r="G27" s="34"/>
      <c r="H27" s="34"/>
      <c r="I27" s="34"/>
    </row>
    <row r="28" spans="1:18" x14ac:dyDescent="0.25">
      <c r="A28" s="100"/>
      <c r="B28" s="250"/>
      <c r="C28" s="250"/>
      <c r="D28" s="250"/>
      <c r="E28" s="250"/>
      <c r="F28" s="34"/>
      <c r="G28" s="34"/>
      <c r="H28" s="34"/>
      <c r="I28" s="34"/>
    </row>
    <row r="29" spans="1:18" ht="17.25" x14ac:dyDescent="0.3">
      <c r="A29" s="30"/>
      <c r="B29" s="250"/>
      <c r="C29" s="250"/>
      <c r="D29" s="250"/>
      <c r="E29" s="250"/>
      <c r="F29" s="46"/>
      <c r="G29" s="46"/>
      <c r="H29" s="46"/>
      <c r="I29" s="34"/>
    </row>
    <row r="30" spans="1:18" ht="17.25" x14ac:dyDescent="0.3">
      <c r="A30" s="30"/>
      <c r="B30" s="250"/>
      <c r="C30" s="250"/>
      <c r="D30" s="250"/>
      <c r="E30" s="250"/>
      <c r="F30" s="46"/>
      <c r="G30" s="46"/>
      <c r="H30" s="46"/>
      <c r="I30" s="34"/>
    </row>
    <row r="31" spans="1:18" s="34" customFormat="1" ht="17.25" x14ac:dyDescent="0.3">
      <c r="A31" s="30"/>
      <c r="B31" s="46"/>
      <c r="C31" s="46"/>
      <c r="D31" s="46"/>
      <c r="E31" s="46"/>
      <c r="F31" s="46"/>
      <c r="G31" s="46"/>
      <c r="H31" s="46"/>
    </row>
    <row r="32" spans="1:18" ht="17.25" x14ac:dyDescent="0.3">
      <c r="A32" s="30"/>
      <c r="B32" s="39" t="s">
        <v>43</v>
      </c>
      <c r="C32" s="107"/>
      <c r="D32" s="107"/>
    </row>
    <row r="33" spans="1:18" ht="17.25" x14ac:dyDescent="0.3">
      <c r="A33" s="30"/>
      <c r="B33" s="104" t="s">
        <v>32</v>
      </c>
      <c r="C33" s="104" t="s">
        <v>28</v>
      </c>
      <c r="D33" s="104"/>
    </row>
    <row r="34" spans="1:18" ht="30" x14ac:dyDescent="0.3">
      <c r="A34" s="30"/>
      <c r="B34" s="105" t="s">
        <v>250</v>
      </c>
      <c r="C34" s="83" t="s">
        <v>44</v>
      </c>
      <c r="D34" s="106"/>
    </row>
    <row r="35" spans="1:18" ht="45" x14ac:dyDescent="0.3">
      <c r="A35" s="30"/>
      <c r="B35" s="105" t="s">
        <v>31</v>
      </c>
      <c r="C35" s="89" t="s">
        <v>209</v>
      </c>
      <c r="D35" s="105"/>
    </row>
    <row r="36" spans="1:18" ht="17.25" x14ac:dyDescent="0.3">
      <c r="A36" s="30"/>
      <c r="B36" s="105" t="s">
        <v>30</v>
      </c>
      <c r="C36" s="90" t="s">
        <v>46</v>
      </c>
      <c r="D36" s="105"/>
    </row>
    <row r="37" spans="1:18" ht="17.25" x14ac:dyDescent="0.3">
      <c r="A37" s="30"/>
      <c r="B37" s="105" t="s">
        <v>29</v>
      </c>
      <c r="C37" s="90" t="s">
        <v>45</v>
      </c>
      <c r="D37" s="105"/>
    </row>
    <row r="38" spans="1:18" ht="30" x14ac:dyDescent="0.3">
      <c r="A38" s="30"/>
      <c r="B38" s="83" t="s">
        <v>210</v>
      </c>
      <c r="C38" s="90" t="s">
        <v>253</v>
      </c>
      <c r="D38" s="83"/>
      <c r="G38" s="7"/>
    </row>
    <row r="39" spans="1:18" ht="17.25" x14ac:dyDescent="0.3">
      <c r="A39" s="30"/>
      <c r="B39" s="105" t="s">
        <v>211</v>
      </c>
      <c r="C39" s="32" t="s">
        <v>251</v>
      </c>
      <c r="D39" s="32"/>
      <c r="G39" s="6"/>
    </row>
    <row r="40" spans="1:18" ht="17.25" x14ac:dyDescent="0.3">
      <c r="A40" s="30"/>
      <c r="C40" s="34"/>
      <c r="E40" s="239"/>
      <c r="F40" s="239"/>
      <c r="H40" s="240"/>
      <c r="I40" s="240"/>
      <c r="J40" s="34"/>
      <c r="K40" s="34"/>
    </row>
    <row r="41" spans="1:18" ht="17.25" x14ac:dyDescent="0.3">
      <c r="A41" s="29" t="s">
        <v>73</v>
      </c>
      <c r="B41" s="30" t="s">
        <v>26</v>
      </c>
      <c r="C41" s="30" t="s">
        <v>205</v>
      </c>
      <c r="D41" s="30"/>
      <c r="E41" s="231"/>
      <c r="F41" s="231"/>
      <c r="G41" s="28"/>
      <c r="H41" s="231"/>
      <c r="I41" s="231"/>
      <c r="J41" s="28"/>
      <c r="K41" s="79"/>
      <c r="L41" s="28"/>
      <c r="M41" s="28"/>
      <c r="N41" s="28"/>
      <c r="O41" s="28"/>
      <c r="P41" s="28"/>
      <c r="Q41" s="28"/>
      <c r="R41" s="28"/>
    </row>
    <row r="42" spans="1:18" ht="45" x14ac:dyDescent="0.25">
      <c r="A42" s="75" t="s">
        <v>75</v>
      </c>
      <c r="B42" s="8" t="s">
        <v>281</v>
      </c>
      <c r="C42" s="153"/>
      <c r="D42" s="8"/>
      <c r="G42" s="15"/>
    </row>
    <row r="43" spans="1:18" ht="45" x14ac:dyDescent="0.25">
      <c r="A43" s="75" t="s">
        <v>76</v>
      </c>
      <c r="B43" s="8" t="s">
        <v>141</v>
      </c>
      <c r="C43" s="154"/>
      <c r="D43" s="8"/>
      <c r="G43" s="15"/>
    </row>
    <row r="44" spans="1:18" ht="30" x14ac:dyDescent="0.25">
      <c r="A44" s="75" t="s">
        <v>77</v>
      </c>
      <c r="B44" s="8" t="s">
        <v>319</v>
      </c>
      <c r="C44" s="154"/>
      <c r="D44" s="8"/>
      <c r="G44" s="15"/>
    </row>
    <row r="45" spans="1:18" ht="45" x14ac:dyDescent="0.25">
      <c r="A45" s="75" t="s">
        <v>78</v>
      </c>
      <c r="B45" s="8" t="s">
        <v>139</v>
      </c>
      <c r="C45" s="154"/>
      <c r="D45" s="6"/>
      <c r="G45" s="15"/>
    </row>
    <row r="46" spans="1:18" ht="45" x14ac:dyDescent="0.25">
      <c r="A46" s="75" t="s">
        <v>196</v>
      </c>
      <c r="B46" s="8" t="s">
        <v>41</v>
      </c>
      <c r="C46" s="154"/>
      <c r="G46" s="15"/>
    </row>
    <row r="47" spans="1:18" ht="45" x14ac:dyDescent="0.25">
      <c r="A47" s="75" t="s">
        <v>254</v>
      </c>
      <c r="B47" s="8" t="s">
        <v>185</v>
      </c>
      <c r="C47" s="154"/>
      <c r="D47" s="24"/>
    </row>
    <row r="48" spans="1:18" x14ac:dyDescent="0.25">
      <c r="A48" s="75"/>
      <c r="B48" s="152"/>
      <c r="C48" s="152"/>
      <c r="D48" s="15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4" x14ac:dyDescent="0.25">
      <c r="B49" s="24"/>
      <c r="C49" s="24"/>
      <c r="D49" s="24"/>
    </row>
    <row r="50" spans="2:4" x14ac:dyDescent="0.25">
      <c r="B50" s="24"/>
      <c r="C50" s="24"/>
      <c r="D50" s="24"/>
    </row>
    <row r="51" spans="2:4" x14ac:dyDescent="0.25">
      <c r="B51" s="24"/>
      <c r="C51" s="24"/>
    </row>
    <row r="52" spans="2:4" x14ac:dyDescent="0.25">
      <c r="B52" s="24"/>
      <c r="C52" s="24"/>
    </row>
    <row r="53" spans="2:4" x14ac:dyDescent="0.25">
      <c r="B53" s="24"/>
      <c r="C53" s="24"/>
    </row>
    <row r="54" spans="2:4" x14ac:dyDescent="0.25">
      <c r="B54" s="24"/>
      <c r="C54" s="24"/>
    </row>
    <row r="55" spans="2:4" x14ac:dyDescent="0.25">
      <c r="B55" s="24"/>
      <c r="C55" s="24"/>
    </row>
  </sheetData>
  <mergeCells count="11">
    <mergeCell ref="E40:F40"/>
    <mergeCell ref="H40:I40"/>
    <mergeCell ref="E41:F41"/>
    <mergeCell ref="H41:I41"/>
    <mergeCell ref="B16:C16"/>
    <mergeCell ref="B18:D18"/>
    <mergeCell ref="B24:C24"/>
    <mergeCell ref="B26:D26"/>
    <mergeCell ref="H16:I16"/>
    <mergeCell ref="B19:E22"/>
    <mergeCell ref="B27:E30"/>
  </mergeCells>
  <pageMargins left="0.7" right="0.7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R76"/>
  <sheetViews>
    <sheetView topLeftCell="A25" workbookViewId="0">
      <selection activeCell="B24" sqref="B24:C24"/>
    </sheetView>
  </sheetViews>
  <sheetFormatPr defaultRowHeight="15" x14ac:dyDescent="0.25"/>
  <cols>
    <col min="1" max="1" width="10" bestFit="1" customWidth="1"/>
    <col min="2" max="2" width="40.140625" customWidth="1"/>
    <col min="3" max="3" width="31.5703125" customWidth="1"/>
    <col min="4" max="4" width="29.7109375" customWidth="1"/>
    <col min="5" max="5" width="28.7109375" customWidth="1"/>
    <col min="6" max="6" width="23.42578125" bestFit="1" customWidth="1"/>
    <col min="7" max="7" width="2.85546875" customWidth="1"/>
    <col min="8" max="8" width="17.5703125" bestFit="1" customWidth="1"/>
    <col min="9" max="9" width="23.7109375" customWidth="1"/>
    <col min="10" max="10" width="2.140625" customWidth="1"/>
    <col min="11" max="11" width="11.42578125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97</v>
      </c>
      <c r="B2" s="69" t="s">
        <v>186</v>
      </c>
      <c r="C2" s="69"/>
      <c r="D2" s="6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9" t="s">
        <v>63</v>
      </c>
      <c r="B4" s="30" t="s">
        <v>265</v>
      </c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2.25" customHeight="1" x14ac:dyDescent="0.3">
      <c r="A5" s="30"/>
      <c r="B5" s="47" t="s">
        <v>36</v>
      </c>
      <c r="C5" s="81" t="s">
        <v>179</v>
      </c>
      <c r="D5" s="108" t="s">
        <v>252</v>
      </c>
      <c r="E5" s="108" t="s">
        <v>184</v>
      </c>
      <c r="F5" s="32"/>
      <c r="G5" s="47"/>
      <c r="H5" s="65"/>
      <c r="I5" s="108"/>
      <c r="J5" s="32"/>
      <c r="K5" s="81"/>
      <c r="L5" s="32"/>
      <c r="M5" s="32"/>
      <c r="N5" s="32"/>
      <c r="O5" s="32"/>
      <c r="P5" s="32"/>
      <c r="Q5" s="32"/>
      <c r="R5" s="32"/>
    </row>
    <row r="6" spans="1:18" x14ac:dyDescent="0.25">
      <c r="A6" s="71" t="s">
        <v>64</v>
      </c>
      <c r="B6" s="12" t="s">
        <v>38</v>
      </c>
      <c r="C6" s="189"/>
      <c r="D6" s="155"/>
      <c r="E6" s="156"/>
      <c r="H6" s="34"/>
      <c r="I6" s="34"/>
      <c r="J6" s="34"/>
      <c r="K6" s="34"/>
    </row>
    <row r="7" spans="1:18" x14ac:dyDescent="0.25">
      <c r="A7" s="71" t="s">
        <v>65</v>
      </c>
      <c r="B7" s="14" t="s">
        <v>238</v>
      </c>
      <c r="C7" s="192"/>
      <c r="D7" s="177"/>
      <c r="E7" s="179"/>
    </row>
    <row r="8" spans="1:18" ht="45" x14ac:dyDescent="0.25">
      <c r="A8" s="71" t="s">
        <v>66</v>
      </c>
      <c r="B8" s="14" t="s">
        <v>162</v>
      </c>
      <c r="C8" s="192"/>
      <c r="D8" s="118"/>
      <c r="E8" s="179"/>
    </row>
    <row r="9" spans="1:18" ht="45" x14ac:dyDescent="0.25">
      <c r="A9" s="71" t="s">
        <v>67</v>
      </c>
      <c r="B9" s="14" t="s">
        <v>350</v>
      </c>
      <c r="C9" s="190"/>
      <c r="D9" s="118"/>
      <c r="E9" s="180"/>
    </row>
    <row r="10" spans="1:18" x14ac:dyDescent="0.25">
      <c r="A10" s="71" t="s">
        <v>79</v>
      </c>
      <c r="B10" s="14" t="s">
        <v>35</v>
      </c>
      <c r="C10" s="190"/>
      <c r="D10" s="177"/>
      <c r="E10" s="180"/>
    </row>
    <row r="11" spans="1:18" ht="45" x14ac:dyDescent="0.25">
      <c r="A11" s="71" t="s">
        <v>80</v>
      </c>
      <c r="B11" s="14" t="s">
        <v>164</v>
      </c>
      <c r="C11" s="190"/>
      <c r="D11" s="118"/>
      <c r="E11" s="180"/>
    </row>
    <row r="12" spans="1:18" ht="30" x14ac:dyDescent="0.25">
      <c r="A12" s="71" t="s">
        <v>81</v>
      </c>
      <c r="B12" s="14" t="s">
        <v>165</v>
      </c>
      <c r="C12" s="190"/>
      <c r="D12" s="177"/>
      <c r="E12" s="180"/>
    </row>
    <row r="13" spans="1:18" ht="30" x14ac:dyDescent="0.25">
      <c r="A13" s="71" t="s">
        <v>82</v>
      </c>
      <c r="B13" s="14" t="s">
        <v>348</v>
      </c>
      <c r="C13" s="191"/>
      <c r="D13" s="178"/>
      <c r="E13" s="181"/>
    </row>
    <row r="14" spans="1:18" s="34" customFormat="1" x14ac:dyDescent="0.25">
      <c r="A14" s="71"/>
      <c r="B14" s="46"/>
      <c r="C14" s="46"/>
      <c r="D14" s="46"/>
      <c r="E14" s="46"/>
      <c r="F14" s="46"/>
      <c r="G14" s="46"/>
      <c r="H14" s="46"/>
    </row>
    <row r="15" spans="1:18" ht="17.25" x14ac:dyDescent="0.3">
      <c r="A15" s="29" t="s">
        <v>68</v>
      </c>
      <c r="B15" s="30" t="s">
        <v>308</v>
      </c>
      <c r="C15" s="30"/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30" customHeight="1" x14ac:dyDescent="0.25">
      <c r="A16" s="75" t="s">
        <v>70</v>
      </c>
      <c r="B16" s="241" t="s">
        <v>257</v>
      </c>
      <c r="C16" s="242"/>
      <c r="D16" s="102" t="s">
        <v>249</v>
      </c>
      <c r="E16" s="103"/>
      <c r="F16" s="103"/>
      <c r="G16" s="101"/>
      <c r="H16" s="247"/>
      <c r="I16" s="248"/>
      <c r="J16" s="32"/>
      <c r="K16" s="32"/>
      <c r="L16" s="32"/>
      <c r="M16" s="32"/>
      <c r="N16" s="32"/>
      <c r="O16" s="32"/>
      <c r="P16" s="32"/>
      <c r="Q16" s="32"/>
      <c r="R16" s="32"/>
    </row>
    <row r="17" spans="1:18" s="34" customFormat="1" x14ac:dyDescent="0.25">
      <c r="A17" s="71"/>
      <c r="B17" s="46"/>
      <c r="C17" s="46"/>
      <c r="D17" s="95"/>
      <c r="E17" s="46"/>
      <c r="F17" s="46"/>
      <c r="G17" s="46"/>
      <c r="H17" s="46"/>
    </row>
    <row r="18" spans="1:18" ht="33" customHeight="1" x14ac:dyDescent="0.25">
      <c r="A18" s="75" t="s">
        <v>131</v>
      </c>
      <c r="B18" s="243" t="s">
        <v>307</v>
      </c>
      <c r="C18" s="244"/>
      <c r="D18" s="24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x14ac:dyDescent="0.25">
      <c r="A19" s="100"/>
      <c r="B19" s="249"/>
      <c r="C19" s="250"/>
      <c r="D19" s="250"/>
      <c r="E19" s="250"/>
      <c r="F19" s="34"/>
      <c r="G19" s="34"/>
      <c r="H19" s="34"/>
      <c r="I19" s="34"/>
    </row>
    <row r="20" spans="1:18" x14ac:dyDescent="0.25">
      <c r="A20" s="100"/>
      <c r="B20" s="250"/>
      <c r="C20" s="250"/>
      <c r="D20" s="250"/>
      <c r="E20" s="250"/>
      <c r="F20" s="34"/>
      <c r="G20" s="34"/>
      <c r="H20" s="34"/>
      <c r="I20" s="34"/>
    </row>
    <row r="21" spans="1:18" ht="17.25" x14ac:dyDescent="0.3">
      <c r="A21" s="30"/>
      <c r="B21" s="250"/>
      <c r="C21" s="250"/>
      <c r="D21" s="250"/>
      <c r="E21" s="250"/>
      <c r="F21" s="46"/>
      <c r="G21" s="46"/>
      <c r="H21" s="46"/>
      <c r="I21" s="34"/>
    </row>
    <row r="22" spans="1:18" ht="17.25" x14ac:dyDescent="0.3">
      <c r="A22" s="30"/>
      <c r="B22" s="250"/>
      <c r="C22" s="250"/>
      <c r="D22" s="250"/>
      <c r="E22" s="250"/>
      <c r="F22" s="46"/>
      <c r="G22" s="46"/>
      <c r="H22" s="46"/>
      <c r="I22" s="34"/>
    </row>
    <row r="23" spans="1:18" ht="17.25" x14ac:dyDescent="0.3">
      <c r="A23" s="30"/>
      <c r="B23" s="46"/>
      <c r="C23" s="46"/>
      <c r="D23" s="46"/>
      <c r="E23" s="46"/>
      <c r="F23" s="46"/>
      <c r="G23" s="46"/>
      <c r="H23" s="46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4" customFormat="1" ht="31.5" customHeight="1" x14ac:dyDescent="0.25">
      <c r="A24" s="75" t="s">
        <v>71</v>
      </c>
      <c r="B24" s="245" t="s">
        <v>341</v>
      </c>
      <c r="C24" s="246"/>
      <c r="D24" s="102" t="s">
        <v>138</v>
      </c>
      <c r="E24" s="32"/>
      <c r="F24" s="32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34" customFormat="1" x14ac:dyDescent="0.25">
      <c r="A25" s="71"/>
      <c r="B25" s="46"/>
      <c r="C25" s="46"/>
      <c r="D25" s="95"/>
      <c r="E25" s="46"/>
      <c r="F25" s="46"/>
      <c r="G25" s="46"/>
      <c r="H25" s="46"/>
    </row>
    <row r="26" spans="1:18" ht="49.5" customHeight="1" x14ac:dyDescent="0.25">
      <c r="A26" s="75" t="s">
        <v>299</v>
      </c>
      <c r="B26" s="243" t="s">
        <v>300</v>
      </c>
      <c r="C26" s="244"/>
      <c r="D26" s="244"/>
      <c r="E26" s="32"/>
      <c r="F26" s="32"/>
      <c r="G26" s="32"/>
      <c r="H26" s="32"/>
      <c r="I26" s="32"/>
    </row>
    <row r="27" spans="1:18" x14ac:dyDescent="0.25">
      <c r="A27" s="100"/>
      <c r="B27" s="249"/>
      <c r="C27" s="250"/>
      <c r="D27" s="250"/>
      <c r="E27" s="250"/>
      <c r="F27" s="34"/>
      <c r="G27" s="34"/>
      <c r="H27" s="34"/>
      <c r="I27" s="34"/>
    </row>
    <row r="28" spans="1:18" x14ac:dyDescent="0.25">
      <c r="A28" s="100"/>
      <c r="B28" s="250"/>
      <c r="C28" s="250"/>
      <c r="D28" s="250"/>
      <c r="E28" s="250"/>
      <c r="F28" s="34"/>
      <c r="G28" s="34"/>
      <c r="H28" s="34"/>
      <c r="I28" s="34"/>
    </row>
    <row r="29" spans="1:18" ht="17.25" x14ac:dyDescent="0.3">
      <c r="A29" s="30"/>
      <c r="B29" s="250"/>
      <c r="C29" s="250"/>
      <c r="D29" s="250"/>
      <c r="E29" s="250"/>
      <c r="F29" s="46"/>
      <c r="G29" s="46"/>
      <c r="H29" s="46"/>
      <c r="I29" s="34"/>
    </row>
    <row r="30" spans="1:18" ht="17.25" x14ac:dyDescent="0.3">
      <c r="A30" s="30"/>
      <c r="B30" s="250"/>
      <c r="C30" s="250"/>
      <c r="D30" s="250"/>
      <c r="E30" s="250"/>
      <c r="F30" s="46"/>
      <c r="G30" s="46"/>
      <c r="H30" s="46"/>
      <c r="I30" s="34"/>
    </row>
    <row r="31" spans="1:18" s="34" customFormat="1" ht="17.25" x14ac:dyDescent="0.3">
      <c r="A31" s="30"/>
      <c r="B31" s="46"/>
      <c r="C31" s="46"/>
      <c r="D31" s="46"/>
      <c r="E31" s="46"/>
      <c r="F31" s="46"/>
      <c r="G31" s="46"/>
      <c r="H31" s="46"/>
    </row>
    <row r="32" spans="1:18" ht="17.25" x14ac:dyDescent="0.3">
      <c r="A32" s="30"/>
      <c r="B32" s="39" t="s">
        <v>43</v>
      </c>
      <c r="C32" s="107"/>
      <c r="D32" s="107"/>
    </row>
    <row r="33" spans="1:18" ht="17.25" x14ac:dyDescent="0.3">
      <c r="A33" s="30"/>
      <c r="B33" s="104" t="s">
        <v>32</v>
      </c>
      <c r="C33" s="90" t="s">
        <v>253</v>
      </c>
      <c r="D33" s="104"/>
    </row>
    <row r="34" spans="1:18" ht="30" x14ac:dyDescent="0.3">
      <c r="A34" s="30"/>
      <c r="B34" s="105" t="s">
        <v>250</v>
      </c>
      <c r="C34" s="32" t="s">
        <v>251</v>
      </c>
      <c r="D34" s="106"/>
    </row>
    <row r="35" spans="1:18" ht="45" x14ac:dyDescent="0.3">
      <c r="A35" s="30"/>
      <c r="B35" s="105" t="s">
        <v>31</v>
      </c>
      <c r="C35" s="89" t="s">
        <v>209</v>
      </c>
      <c r="D35" s="105"/>
    </row>
    <row r="36" spans="1:18" ht="17.25" x14ac:dyDescent="0.3">
      <c r="A36" s="30"/>
      <c r="B36" s="105" t="s">
        <v>30</v>
      </c>
      <c r="C36" s="105" t="s">
        <v>211</v>
      </c>
      <c r="D36" s="105"/>
    </row>
    <row r="37" spans="1:18" ht="17.25" x14ac:dyDescent="0.3">
      <c r="A37" s="30"/>
      <c r="B37" s="105" t="s">
        <v>29</v>
      </c>
      <c r="C37" s="90"/>
      <c r="D37" s="105"/>
    </row>
    <row r="38" spans="1:18" ht="17.25" x14ac:dyDescent="0.3">
      <c r="A38" s="30"/>
      <c r="C38" s="34"/>
      <c r="E38" s="239"/>
      <c r="F38" s="239"/>
      <c r="H38" s="240"/>
      <c r="I38" s="240"/>
      <c r="J38" s="34"/>
      <c r="K38" s="34"/>
    </row>
    <row r="39" spans="1:18" ht="17.25" x14ac:dyDescent="0.3">
      <c r="A39" s="29" t="s">
        <v>73</v>
      </c>
      <c r="B39" s="30" t="s">
        <v>26</v>
      </c>
      <c r="C39" s="30" t="s">
        <v>205</v>
      </c>
      <c r="D39" s="30"/>
      <c r="E39" s="231"/>
      <c r="F39" s="231"/>
      <c r="G39" s="28"/>
      <c r="H39" s="231"/>
      <c r="I39" s="231"/>
      <c r="J39" s="28"/>
      <c r="K39" s="79"/>
      <c r="L39" s="28"/>
      <c r="M39" s="28"/>
      <c r="N39" s="28"/>
      <c r="O39" s="28"/>
      <c r="P39" s="28"/>
      <c r="Q39" s="28"/>
      <c r="R39" s="28"/>
    </row>
    <row r="40" spans="1:18" ht="45" x14ac:dyDescent="0.25">
      <c r="A40" s="75" t="s">
        <v>75</v>
      </c>
      <c r="B40" s="8" t="s">
        <v>313</v>
      </c>
      <c r="C40" s="153"/>
      <c r="D40" s="8"/>
      <c r="G40" s="15"/>
    </row>
    <row r="41" spans="1:18" ht="45" x14ac:dyDescent="0.25">
      <c r="A41" s="75" t="s">
        <v>76</v>
      </c>
      <c r="B41" s="8" t="s">
        <v>141</v>
      </c>
      <c r="C41" s="154"/>
      <c r="D41" s="8"/>
      <c r="G41" s="15"/>
    </row>
    <row r="42" spans="1:18" ht="45" x14ac:dyDescent="0.25">
      <c r="A42" s="75" t="s">
        <v>77</v>
      </c>
      <c r="B42" s="8" t="s">
        <v>318</v>
      </c>
      <c r="C42" s="154"/>
      <c r="D42" s="8"/>
      <c r="G42" s="15"/>
    </row>
    <row r="43" spans="1:18" ht="45" x14ac:dyDescent="0.25">
      <c r="A43" s="75" t="s">
        <v>78</v>
      </c>
      <c r="B43" s="8" t="s">
        <v>139</v>
      </c>
      <c r="C43" s="154"/>
      <c r="D43" s="8"/>
      <c r="G43" s="15"/>
    </row>
    <row r="44" spans="1:18" ht="45" x14ac:dyDescent="0.25">
      <c r="A44" s="75" t="s">
        <v>196</v>
      </c>
      <c r="B44" s="8" t="s">
        <v>41</v>
      </c>
      <c r="C44" s="154"/>
      <c r="D44" s="8"/>
      <c r="G44" s="15"/>
    </row>
    <row r="45" spans="1:18" ht="60" x14ac:dyDescent="0.25">
      <c r="A45" s="75" t="s">
        <v>254</v>
      </c>
      <c r="B45" s="8" t="s">
        <v>338</v>
      </c>
      <c r="C45" s="154"/>
      <c r="D45" s="8"/>
      <c r="G45" s="15"/>
    </row>
    <row r="46" spans="1:18" x14ac:dyDescent="0.25">
      <c r="A46" s="28"/>
      <c r="B46" s="28"/>
      <c r="C46" s="28"/>
      <c r="D46" s="28"/>
      <c r="E46" s="28"/>
      <c r="F46" s="28"/>
      <c r="G46" s="11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x14ac:dyDescent="0.25">
      <c r="B47" s="24"/>
      <c r="C47" s="24"/>
      <c r="D47" s="24"/>
    </row>
    <row r="48" spans="1:18" x14ac:dyDescent="0.25">
      <c r="B48" s="8"/>
      <c r="C48" s="24"/>
      <c r="D48" s="24"/>
    </row>
    <row r="49" spans="2:4" x14ac:dyDescent="0.25">
      <c r="B49" s="24"/>
      <c r="C49" s="24"/>
      <c r="D49" s="24"/>
    </row>
    <row r="50" spans="2:4" x14ac:dyDescent="0.25">
      <c r="B50" s="24"/>
      <c r="C50" s="24"/>
      <c r="D50" s="24"/>
    </row>
    <row r="76" ht="52.5" customHeight="1" x14ac:dyDescent="0.25"/>
  </sheetData>
  <mergeCells count="11">
    <mergeCell ref="B16:C16"/>
    <mergeCell ref="H16:I16"/>
    <mergeCell ref="B18:D18"/>
    <mergeCell ref="B24:C24"/>
    <mergeCell ref="B26:D26"/>
    <mergeCell ref="E38:F38"/>
    <mergeCell ref="H38:I38"/>
    <mergeCell ref="E39:F39"/>
    <mergeCell ref="H39:I39"/>
    <mergeCell ref="B19:E22"/>
    <mergeCell ref="B27:E30"/>
  </mergeCells>
  <pageMargins left="0.7" right="0.7" top="0.75" bottom="0.75" header="0.3" footer="0.3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R26"/>
  <sheetViews>
    <sheetView zoomScaleNormal="100" workbookViewId="0">
      <selection activeCell="C6" sqref="C6"/>
    </sheetView>
  </sheetViews>
  <sheetFormatPr defaultRowHeight="15" x14ac:dyDescent="0.25"/>
  <cols>
    <col min="1" max="1" width="9.85546875" bestFit="1" customWidth="1"/>
    <col min="2" max="2" width="35.42578125" customWidth="1"/>
    <col min="3" max="3" width="13.7109375" customWidth="1"/>
    <col min="4" max="4" width="4" customWidth="1"/>
    <col min="5" max="5" width="28.140625" customWidth="1"/>
    <col min="6" max="6" width="18.140625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100</v>
      </c>
      <c r="B2" s="69" t="s">
        <v>255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x14ac:dyDescent="0.25">
      <c r="A4" s="28"/>
      <c r="B4" s="11" t="s">
        <v>256</v>
      </c>
    </row>
    <row r="5" spans="1:18" ht="17.25" x14ac:dyDescent="0.3">
      <c r="A5" s="29" t="s">
        <v>63</v>
      </c>
      <c r="B5" s="30" t="s">
        <v>6</v>
      </c>
      <c r="C5" s="10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71" t="s">
        <v>64</v>
      </c>
      <c r="B6" t="s">
        <v>7</v>
      </c>
      <c r="C6" s="182"/>
    </row>
    <row r="7" spans="1:18" x14ac:dyDescent="0.25">
      <c r="A7" s="71" t="s">
        <v>65</v>
      </c>
      <c r="B7" t="s">
        <v>8</v>
      </c>
      <c r="C7" s="182">
        <v>0</v>
      </c>
    </row>
    <row r="8" spans="1:18" ht="17.25" x14ac:dyDescent="0.3">
      <c r="A8" s="29" t="s">
        <v>68</v>
      </c>
      <c r="B8" s="87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5">
      <c r="A9" s="75" t="s">
        <v>70</v>
      </c>
      <c r="B9" s="6" t="s">
        <v>10</v>
      </c>
      <c r="C9" s="182">
        <v>0</v>
      </c>
    </row>
    <row r="10" spans="1:18" ht="30" x14ac:dyDescent="0.25">
      <c r="A10" s="75" t="s">
        <v>71</v>
      </c>
      <c r="B10" s="8" t="s">
        <v>11</v>
      </c>
      <c r="C10" s="182">
        <v>0</v>
      </c>
    </row>
    <row r="11" spans="1:18" x14ac:dyDescent="0.25">
      <c r="A11" s="75" t="s">
        <v>72</v>
      </c>
      <c r="B11" s="8" t="s">
        <v>14</v>
      </c>
      <c r="C11" s="182">
        <v>0</v>
      </c>
    </row>
    <row r="12" spans="1:18" x14ac:dyDescent="0.25">
      <c r="A12" s="75" t="s">
        <v>83</v>
      </c>
      <c r="B12" s="8" t="s">
        <v>13</v>
      </c>
      <c r="C12" s="182">
        <v>0</v>
      </c>
      <c r="F12" s="5"/>
    </row>
    <row r="13" spans="1:18" ht="30" x14ac:dyDescent="0.25">
      <c r="A13" s="75" t="s">
        <v>84</v>
      </c>
      <c r="B13" s="8" t="s">
        <v>12</v>
      </c>
      <c r="C13" s="182">
        <v>0</v>
      </c>
    </row>
    <row r="14" spans="1:18" x14ac:dyDescent="0.25">
      <c r="A14" s="80"/>
      <c r="C14" s="95"/>
    </row>
    <row r="15" spans="1:18" ht="17.25" x14ac:dyDescent="0.3">
      <c r="A15" s="29" t="s">
        <v>73</v>
      </c>
      <c r="B15" s="87" t="s">
        <v>15</v>
      </c>
      <c r="C15" s="28"/>
      <c r="D15" s="28"/>
      <c r="E15" s="28"/>
      <c r="F15" s="8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30" x14ac:dyDescent="0.25">
      <c r="A16" s="75" t="s">
        <v>75</v>
      </c>
      <c r="B16" s="8" t="s">
        <v>17</v>
      </c>
      <c r="C16" s="182"/>
      <c r="F16" s="9"/>
    </row>
    <row r="17" spans="1:18" x14ac:dyDescent="0.25">
      <c r="A17" s="75" t="s">
        <v>76</v>
      </c>
      <c r="B17" s="6" t="s">
        <v>16</v>
      </c>
      <c r="C17" s="182">
        <v>0</v>
      </c>
    </row>
    <row r="18" spans="1:18" x14ac:dyDescent="0.25">
      <c r="A18" s="71"/>
      <c r="C18" s="95"/>
    </row>
    <row r="19" spans="1:18" ht="17.25" x14ac:dyDescent="0.3">
      <c r="A19" s="29" t="s">
        <v>90</v>
      </c>
      <c r="B19" s="87" t="s">
        <v>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71" t="s">
        <v>91</v>
      </c>
      <c r="B20" s="6" t="s">
        <v>19</v>
      </c>
      <c r="C20" s="182">
        <v>0</v>
      </c>
    </row>
    <row r="21" spans="1:18" x14ac:dyDescent="0.25">
      <c r="A21" s="71"/>
      <c r="C21" s="95"/>
    </row>
    <row r="22" spans="1:18" ht="17.25" x14ac:dyDescent="0.3">
      <c r="A22" s="29" t="s">
        <v>96</v>
      </c>
      <c r="B22" s="87" t="s">
        <v>20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5">
      <c r="A23" s="80"/>
      <c r="B23" t="s">
        <v>20</v>
      </c>
      <c r="C23" s="182">
        <v>0</v>
      </c>
    </row>
    <row r="24" spans="1:18" x14ac:dyDescent="0.25">
      <c r="A24" s="80"/>
      <c r="C24" s="95"/>
    </row>
    <row r="25" spans="1:18" ht="17.25" x14ac:dyDescent="0.3">
      <c r="A25" s="29" t="s">
        <v>24</v>
      </c>
      <c r="B25" s="30" t="s">
        <v>23</v>
      </c>
      <c r="C25" s="183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5">
      <c r="A26" s="28"/>
    </row>
  </sheetData>
  <pageMargins left="0.7" right="0.7" top="0.75" bottom="0.75" header="0.3" footer="0.3"/>
  <pageSetup paperSize="9" scale="3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R10"/>
  <sheetViews>
    <sheetView workbookViewId="0">
      <selection activeCell="C9" sqref="C9"/>
    </sheetView>
  </sheetViews>
  <sheetFormatPr defaultRowHeight="15" x14ac:dyDescent="0.25"/>
  <cols>
    <col min="1" max="1" width="10" bestFit="1" customWidth="1"/>
    <col min="2" max="2" width="57.42578125" customWidth="1"/>
    <col min="3" max="3" width="34.140625" customWidth="1"/>
    <col min="4" max="4" width="46.85546875" customWidth="1"/>
    <col min="5" max="5" width="25.85546875" customWidth="1"/>
    <col min="6" max="6" width="10.5703125" bestFit="1" customWidth="1"/>
  </cols>
  <sheetData>
    <row r="1" spans="1:1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9.5" x14ac:dyDescent="0.3">
      <c r="A2" s="69" t="s">
        <v>101</v>
      </c>
      <c r="B2" s="69" t="s">
        <v>187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7.25" x14ac:dyDescent="0.3">
      <c r="A4" s="29" t="s">
        <v>63</v>
      </c>
      <c r="B4" s="30" t="s">
        <v>26</v>
      </c>
      <c r="C4" s="30" t="s">
        <v>205</v>
      </c>
      <c r="D4" s="28"/>
      <c r="E4" s="11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" x14ac:dyDescent="0.25">
      <c r="A5" s="75" t="s">
        <v>64</v>
      </c>
      <c r="B5" s="8" t="s">
        <v>200</v>
      </c>
      <c r="C5" s="153"/>
      <c r="E5" s="15"/>
    </row>
    <row r="6" spans="1:18" ht="30" x14ac:dyDescent="0.25">
      <c r="A6" s="75" t="s">
        <v>65</v>
      </c>
      <c r="B6" s="8" t="s">
        <v>320</v>
      </c>
      <c r="C6" s="154"/>
    </row>
    <row r="7" spans="1:18" ht="45" x14ac:dyDescent="0.25">
      <c r="A7" s="75" t="s">
        <v>66</v>
      </c>
      <c r="B7" s="8" t="s">
        <v>139</v>
      </c>
      <c r="C7" s="154"/>
    </row>
    <row r="8" spans="1:18" ht="36.75" customHeight="1" x14ac:dyDescent="0.25">
      <c r="A8" s="75" t="s">
        <v>67</v>
      </c>
      <c r="B8" s="8" t="s">
        <v>41</v>
      </c>
      <c r="C8" s="154"/>
    </row>
    <row r="9" spans="1:18" ht="45" x14ac:dyDescent="0.25">
      <c r="A9" s="75" t="s">
        <v>79</v>
      </c>
      <c r="B9" s="8" t="s">
        <v>282</v>
      </c>
      <c r="C9" s="113"/>
    </row>
    <row r="10" spans="1:18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</sheetData>
  <pageMargins left="0.7" right="0.7" top="0.75" bottom="0.75" header="0.3" footer="0.3"/>
  <pageSetup paperSize="9" scale="2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Precio.VS.ApplicationLogic.Workplace.EventReceivers.DocumentEventReceiver_ItemAdded_Synchronous</Name>
    <Synchronization>Synchronous</Synchronization>
    <Type>10001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3AFF667EC9D4557811DA86F1C6D7EFB0100D0390B40CD4B314D9602EE5094DEFF53" ma:contentTypeVersion="4" ma:contentTypeDescription="" ma:contentTypeScope="" ma:versionID="b417235b61abd97aa47c42f1bc87f2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d1a5a8487fe7e4c7da9f758265ec78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Archive" minOccurs="0"/>
                <xsd:element ref="ns1:PVSWSFolder" minOccurs="0"/>
                <xsd:element ref="ns1:PVSWSDocAssignNr" minOccurs="0"/>
                <xsd:element ref="ns1:PVSWSDocAssignment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Type" minOccurs="0"/>
                <xsd:element ref="ns1:PVSWSDocName" minOccurs="0"/>
                <xsd:element ref="ns1:PVSWSDocDate" minOccurs="0"/>
                <xsd:element ref="ns1:PVSWSDocRevDate" minOccurs="0"/>
                <xsd:element ref="ns1:PVSWSDocStatus" minOccurs="0"/>
                <xsd:element ref="ns1:PVSWSDocManager" minOccurs="0"/>
                <xsd:element ref="ns1:PVSWSDocEstablishBy" minOccurs="0"/>
                <xsd:element ref="ns1:PVSWSDocRevBy" minOccurs="0"/>
                <xsd:element ref="ns1:PVSWSDocApproveBy" minOccurs="0"/>
                <xsd:element ref="ns1:PVSWSDocSignature" minOccurs="0"/>
                <xsd:element ref="ns1:PVSWSDoc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Archive" ma:index="8" nillable="true" ma:displayName="Arkivpliktig" ma:default="FALSE" ma:description="" ma:internalName="PVSWSArchive">
      <xsd:simpleType>
        <xsd:restriction base="dms:Boolean"/>
      </xsd:simpleType>
    </xsd:element>
    <xsd:element name="PVSWSFolder" ma:index="9" nillable="true" ma:displayName="Mapp" ma:description="" ma:internalName="PVSWSFolder" ma:readOnly="true">
      <xsd:simpleType>
        <xsd:restriction base="dms:Text"/>
      </xsd:simpleType>
    </xsd:element>
    <xsd:element name="PVSWSDocAssignNr" ma:index="10" nillable="true" ma:displayName="Uppdragsnummer" ma:default="10175841" ma:description="" ma:internalName="PVSWSDocAssignNr" ma:readOnly="false">
      <xsd:simpleType>
        <xsd:restriction base="dms:Text"/>
      </xsd:simpleType>
    </xsd:element>
    <xsd:element name="PVSWSDocAssignment" ma:index="11" nillable="true" ma:displayName="Uppdragsnamn" ma:default="FKB Pilottest" ma:description="" ma:internalName="PVSWSDocAssignment" ma:readOnly="false">
      <xsd:simpleType>
        <xsd:restriction base="dms:Text"/>
      </xsd:simpleType>
    </xsd:element>
    <xsd:element name="PVSWSDocAssign1" ma:index="12" nillable="true" ma:displayName="Uppdragsbenämning rad 1" ma:description="" ma:internalName="PVSWSDocAssign1" ma:readOnly="false">
      <xsd:simpleType>
        <xsd:restriction base="dms:Text"/>
      </xsd:simpleType>
    </xsd:element>
    <xsd:element name="PVSWSDocAssign2" ma:index="13" nillable="true" ma:displayName="Uppdragsbenämning rad 2" ma:description="" ma:internalName="PVSWSDocAssign2" ma:readOnly="false">
      <xsd:simpleType>
        <xsd:restriction base="dms:Text"/>
      </xsd:simpleType>
    </xsd:element>
    <xsd:element name="PVSWSDocAssign3" ma:index="14" nillable="true" ma:displayName="Uppdragsbenämning rad 3" ma:description="" ma:internalName="PVSWSDocAssign3" ma:readOnly="false">
      <xsd:simpleType>
        <xsd:restriction base="dms:Text"/>
      </xsd:simpleType>
    </xsd:element>
    <xsd:element name="PVSWSDocAssign4" ma:index="15" nillable="true" ma:displayName="Uppdragsbenämning rad 4" ma:description="" ma:internalName="PVSWSDocAssign4" ma:readOnly="false">
      <xsd:simpleType>
        <xsd:restriction base="dms:Text"/>
      </xsd:simpleType>
    </xsd:element>
    <xsd:element name="PVSWSDocType" ma:index="16" nillable="true" ma:displayName="Dokumenttyp" ma:default="" ma:description="" ma:format="Dropdown" ma:internalName="PVSWSDocType">
      <xsd:simpleType>
        <xsd:restriction base="dms:Choice">
          <xsd:enumeration value="Förstudie"/>
          <xsd:enumeration value="Programhandling"/>
          <xsd:enumeration value="Systemhandling"/>
          <xsd:enumeration value="Förfrågningsunderlag"/>
          <xsd:enumeration value="Bygghandling"/>
          <xsd:enumeration value="Relationshandling"/>
          <xsd:enumeration value="Utredning"/>
          <xsd:enumeration value="Rapport"/>
        </xsd:restriction>
      </xsd:simpleType>
    </xsd:element>
    <xsd:element name="PVSWSDocName" ma:index="17" nillable="true" ma:displayName="Dokumentnamn" ma:description="" ma:internalName="PVSWSDocName" ma:readOnly="false">
      <xsd:simpleType>
        <xsd:restriction base="dms:Text"/>
      </xsd:simpleType>
    </xsd:element>
    <xsd:element name="PVSWSDocDate" ma:index="18" nillable="true" ma:displayName="Datum" ma:default="[today]" ma:description="" ma:format="DateOnly" ma:internalName="PVSWSDocDate">
      <xsd:simpleType>
        <xsd:restriction base="dms:DateTime"/>
      </xsd:simpleType>
    </xsd:element>
    <xsd:element name="PVSWSDocRevDate" ma:index="19" nillable="true" ma:displayName="Revideringsdatum" ma:description="" ma:format="DateOnly" ma:internalName="PVSWSDocRevDate">
      <xsd:simpleType>
        <xsd:restriction base="dms:DateTime"/>
      </xsd:simpleType>
    </xsd:element>
    <xsd:element name="PVSWSDocStatus" ma:index="20" nillable="true" ma:displayName="Status" ma:default="Under arbete" ma:description="" ma:format="Dropdown" ma:internalName="PVSWSDocStatus">
      <xsd:simpleType>
        <xsd:restriction base="dms:Choice">
          <xsd:enumeration value="Under arbete"/>
          <xsd:enumeration value="Preliminär"/>
          <xsd:enumeration value="För granskning"/>
          <xsd:enumeration value="För godkännande"/>
          <xsd:enumeration value="Godkänd"/>
        </xsd:restriction>
      </xsd:simpleType>
    </xsd:element>
    <xsd:element name="PVSWSDocManager" ma:index="21" nillable="true" ma:displayName="Handläggare" ma:description="" ma:internalName="PVSWSDocManager" ma:readOnly="false">
      <xsd:simpleType>
        <xsd:restriction base="dms:Text"/>
      </xsd:simpleType>
    </xsd:element>
    <xsd:element name="PVSWSDocEstablishBy" ma:index="22" nillable="true" ma:displayName="Upprättad av" ma:description="" ma:internalName="PVSWSDocEstablishBy" ma:readOnly="false">
      <xsd:simpleType>
        <xsd:restriction base="dms:Text"/>
      </xsd:simpleType>
    </xsd:element>
    <xsd:element name="PVSWSDocRevBy" ma:index="23" nillable="true" ma:displayName="Granskad av" ma:description="" ma:internalName="PVSWSDocRevBy" ma:readOnly="false">
      <xsd:simpleType>
        <xsd:restriction base="dms:Text"/>
      </xsd:simpleType>
    </xsd:element>
    <xsd:element name="PVSWSDocApproveBy" ma:index="24" nillable="true" ma:displayName="Godkänd av" ma:description="" ma:internalName="PVSWSDocApproveBy" ma:readOnly="false">
      <xsd:simpleType>
        <xsd:restriction base="dms:Text"/>
      </xsd:simpleType>
    </xsd:element>
    <xsd:element name="PVSWSDocSignature" ma:index="25" nillable="true" ma:displayName="Signatur" ma:description="" ma:internalName="PVSWSDocSignature" ma:readOnly="false">
      <xsd:simpleType>
        <xsd:restriction base="dms:Text"/>
      </xsd:simpleType>
    </xsd:element>
    <xsd:element name="PVSWSDocLocation" ma:index="26" nillable="true" ma:displayName="Fack" ma:description="" ma:internalName="PVSWSDocLocation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Status xmlns="http://schemas.microsoft.com/sharepoint/v3">Under arbete</PVSWSDocStatus>
    <PVSWSDocEstablishBy xmlns="http://schemas.microsoft.com/sharepoint/v3" xsi:nil="true"/>
    <PVSWSArchive xmlns="http://schemas.microsoft.com/sharepoint/v3">false</PVSWSArchive>
    <PVSWSDocAssignNr xmlns="http://schemas.microsoft.com/sharepoint/v3">10165424</PVSWSDocAssignNr>
    <PVSWSDocManager xmlns="http://schemas.microsoft.com/sharepoint/v3" xsi:nil="true"/>
    <PVSWSDocType xmlns="http://schemas.microsoft.com/sharepoint/v3" xsi:nil="true"/>
    <PVSWSDocRevDate xmlns="http://schemas.microsoft.com/sharepoint/v3" xsi:nil="true"/>
    <PVSWSDocLocation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Signature xmlns="http://schemas.microsoft.com/sharepoint/v3" xsi:nil="true"/>
    <PVSWSDocAssign1 xmlns="http://schemas.microsoft.com/sharepoint/v3" xsi:nil="true"/>
    <PVSWSDocDate xmlns="http://schemas.microsoft.com/sharepoint/v3">2012-05-23T22:00:00+00:00</PVSWSDocDate>
    <PVSWSDocName xmlns="http://schemas.microsoft.com/sharepoint/v3" xsi:nil="true"/>
    <PVSWSDocAssignment xmlns="http://schemas.microsoft.com/sharepoint/v3">FKB - Företagsekonomisk konsekvensbeskrivning</PVSWSDocAssignment>
    <PVSWSDocAssign4 xmlns="http://schemas.microsoft.com/sharepoint/v3" xsi:nil="true"/>
    <PVSWSDocRevBy xmlns="http://schemas.microsoft.com/sharepoint/v3" xsi:nil="true"/>
    <PVSWSFolder xmlns="http://schemas.microsoft.com/sharepoint/v3">/7_Leverans/Leverans 2013-07-04</PVSWSFolder>
  </documentManagement>
</p:properties>
</file>

<file path=customXml/itemProps1.xml><?xml version="1.0" encoding="utf-8"?>
<ds:datastoreItem xmlns:ds="http://schemas.openxmlformats.org/officeDocument/2006/customXml" ds:itemID="{0B6C98AF-9083-45FD-9790-A778356C79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0EFCD66-DF57-4ED7-9D58-00C7C2F5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BAE5B-8EBB-4313-A14A-3DA512F238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82082E-453C-4523-8FBB-9E79A1A96F8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0) Åtgärdsbeskrivning</vt:lpstr>
      <vt:lpstr>1) Inledande analys</vt:lpstr>
      <vt:lpstr>2) Urval</vt:lpstr>
      <vt:lpstr>3) Intervjuer näringsliv</vt:lpstr>
      <vt:lpstr>3a) Uppgifter - transportkedjor</vt:lpstr>
      <vt:lpstr>3b) Formulär avs &amp; mott</vt:lpstr>
      <vt:lpstr>3c) Formulär transportör</vt:lpstr>
      <vt:lpstr>3d) Formulär allm kostnadsdata</vt:lpstr>
      <vt:lpstr>3e) Formulär bra- &amp; int-org</vt:lpstr>
      <vt:lpstr>4a) Resultat transportkedjor</vt:lpstr>
      <vt:lpstr>4b) Samlad bedömning</vt:lpstr>
      <vt:lpstr>5) Resultat</vt:lpstr>
      <vt:lpstr>Beräkningar C1</vt:lpstr>
      <vt:lpstr>Beräkningar C2</vt:lpstr>
      <vt:lpstr>'5) Resultat'!Utskriftsområde</vt:lpstr>
    </vt:vector>
  </TitlesOfParts>
  <Company>WSP Group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Benrick</dc:creator>
  <cp:lastModifiedBy>Wikström Petter, PLet</cp:lastModifiedBy>
  <cp:lastPrinted>2013-07-02T07:18:16Z</cp:lastPrinted>
  <dcterms:created xsi:type="dcterms:W3CDTF">2012-05-14T11:02:35Z</dcterms:created>
  <dcterms:modified xsi:type="dcterms:W3CDTF">2016-03-17T09:46:43Z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0x010100F3AFF667EC9D4557811DA86F1C6D7EFB0100D0390B40CD4B314D9602EE5094DEFF53</vt:lpwstr>
  </property>
</Properties>
</file>