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mc:AlternateContent xmlns:mc="http://schemas.openxmlformats.org/markup-compatibility/2006">
    <mc:Choice Requires="x15">
      <x15ac:absPath xmlns:x15ac="http://schemas.microsoft.com/office/spreadsheetml/2010/11/ac" url="K:\1.Samhällsekonomi\1.1.Personmappar\Stefan G\Verktyg\BUSE\vägBUSE\VägBUSE 2024.1\"/>
    </mc:Choice>
  </mc:AlternateContent>
  <xr:revisionPtr revIDLastSave="0" documentId="13_ncr:1_{C90249C1-9C93-4A1C-AFBA-CBBDFACF8AD4}" xr6:coauthVersionLast="47" xr6:coauthVersionMax="47" xr10:uidLastSave="{00000000-0000-0000-0000-000000000000}"/>
  <bookViews>
    <workbookView xWindow="28680" yWindow="-120" windowWidth="29040" windowHeight="15720" tabRatio="913" activeTab="1" xr2:uid="{00000000-000D-0000-FFFF-FFFF00000000}"/>
  </bookViews>
  <sheets>
    <sheet name="START" sheetId="23" r:id="rId1"/>
    <sheet name="A Fasadåtgärd" sheetId="9" r:id="rId2"/>
    <sheet name="B Fasad och del av utemiljö" sheetId="10" r:id="rId3"/>
    <sheet name="C Lång skärm" sheetId="19" r:id="rId4"/>
    <sheet name="D Vall" sheetId="20" r:id="rId5"/>
    <sheet name="E Beläggning" sheetId="29" r:id="rId6"/>
    <sheet name="F Förvärv" sheetId="21" r:id="rId7"/>
    <sheet name="G Sammanvägd NNK och NUK" sheetId="26" r:id="rId8"/>
    <sheet name="Kostnader och förutsättningar" sheetId="6" r:id="rId9"/>
    <sheet name="Effekter av fasadåtgärder" sheetId="28" r:id="rId10"/>
    <sheet name="Bullervärdering" sheetId="18" r:id="rId11"/>
    <sheet name="NuvFasad" sheetId="8" r:id="rId12"/>
    <sheet name="NuvFasadUtemiljö" sheetId="17" r:id="rId13"/>
    <sheet name="NuvLångSkärm" sheetId="24" r:id="rId14"/>
    <sheet name="NuvLågbullerbeläggning" sheetId="31" r:id="rId15"/>
    <sheet name="NuvFörvärv" sheetId="14" r:id="rId16"/>
    <sheet name="NuvVall" sheetId="25" r:id="rId17"/>
  </sheets>
  <definedNames>
    <definedName name="Absorbent__utan_med">'C Lång skärm'!#REF!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26" l="1"/>
  <c r="D7" i="26"/>
  <c r="C49" i="21"/>
  <c r="C50" i="29"/>
  <c r="C54" i="20"/>
  <c r="C55" i="19"/>
  <c r="C65" i="10"/>
  <c r="C56" i="9"/>
  <c r="C38" i="10"/>
  <c r="C43" i="20" l="1"/>
  <c r="E10" i="6" l="1"/>
  <c r="E9" i="6"/>
  <c r="E6" i="6"/>
  <c r="E5" i="6"/>
  <c r="H31" i="29" l="1"/>
  <c r="H30" i="29"/>
  <c r="H29" i="29"/>
  <c r="H28" i="29"/>
  <c r="H27" i="29"/>
  <c r="H26" i="29"/>
  <c r="H25" i="29"/>
  <c r="H31" i="20"/>
  <c r="H30" i="20"/>
  <c r="H29" i="20"/>
  <c r="H28" i="20"/>
  <c r="H27" i="20"/>
  <c r="H25" i="20"/>
  <c r="H31" i="19"/>
  <c r="H30" i="19"/>
  <c r="H29" i="19"/>
  <c r="H28" i="19"/>
  <c r="H27" i="19"/>
  <c r="H20" i="19"/>
  <c r="J32" i="10"/>
  <c r="J31" i="10"/>
  <c r="J30" i="10"/>
  <c r="J29" i="10"/>
  <c r="J28" i="10"/>
  <c r="C8" i="29" l="1"/>
  <c r="C37" i="29" l="1"/>
  <c r="C42" i="29" s="1"/>
  <c r="G63" i="31" l="1"/>
  <c r="E63" i="31"/>
  <c r="C63" i="31"/>
  <c r="G62" i="31"/>
  <c r="E62" i="31"/>
  <c r="C62" i="31"/>
  <c r="G61" i="31"/>
  <c r="E61" i="31"/>
  <c r="C61" i="31"/>
  <c r="G60" i="31"/>
  <c r="E60" i="31"/>
  <c r="C60" i="31"/>
  <c r="G59" i="31"/>
  <c r="E59" i="31"/>
  <c r="C59" i="31"/>
  <c r="G58" i="31"/>
  <c r="E58" i="31"/>
  <c r="C58" i="31"/>
  <c r="G57" i="31"/>
  <c r="E57" i="31"/>
  <c r="C57" i="31"/>
  <c r="G56" i="31"/>
  <c r="E56" i="31"/>
  <c r="C56" i="31"/>
  <c r="G55" i="31"/>
  <c r="E55" i="31"/>
  <c r="C55" i="31"/>
  <c r="G54" i="31"/>
  <c r="E54" i="31"/>
  <c r="C54" i="31"/>
  <c r="G53" i="31"/>
  <c r="E53" i="31"/>
  <c r="C53" i="31"/>
  <c r="G52" i="31"/>
  <c r="E52" i="31"/>
  <c r="C52" i="31"/>
  <c r="G51" i="31"/>
  <c r="E51" i="31"/>
  <c r="C51" i="31"/>
  <c r="G50" i="31"/>
  <c r="E50" i="31"/>
  <c r="C50" i="31"/>
  <c r="G49" i="31"/>
  <c r="E49" i="31"/>
  <c r="C49" i="31"/>
  <c r="G48" i="31"/>
  <c r="E48" i="31"/>
  <c r="C48" i="31"/>
  <c r="G47" i="31"/>
  <c r="E47" i="31"/>
  <c r="C47" i="31"/>
  <c r="G46" i="31"/>
  <c r="E46" i="31"/>
  <c r="C46" i="31"/>
  <c r="G45" i="31"/>
  <c r="E45" i="31"/>
  <c r="C45" i="31"/>
  <c r="G44" i="31"/>
  <c r="L44" i="31" s="1"/>
  <c r="E44" i="31"/>
  <c r="K44" i="31" s="1"/>
  <c r="C44" i="31"/>
  <c r="J44" i="31" s="1"/>
  <c r="G43" i="31"/>
  <c r="L43" i="31" s="1"/>
  <c r="E43" i="31"/>
  <c r="K43" i="31" s="1"/>
  <c r="C43" i="31"/>
  <c r="J43" i="31" s="1"/>
  <c r="G42" i="31"/>
  <c r="L42" i="31" s="1"/>
  <c r="E42" i="31"/>
  <c r="K42" i="31" s="1"/>
  <c r="C42" i="31"/>
  <c r="J42" i="31" s="1"/>
  <c r="G41" i="31"/>
  <c r="L41" i="31" s="1"/>
  <c r="E41" i="31"/>
  <c r="K41" i="31" s="1"/>
  <c r="C41" i="31"/>
  <c r="J41" i="31" s="1"/>
  <c r="G40" i="31"/>
  <c r="L40" i="31" s="1"/>
  <c r="E40" i="31"/>
  <c r="K40" i="31" s="1"/>
  <c r="C40" i="31"/>
  <c r="J40" i="31" s="1"/>
  <c r="G39" i="31"/>
  <c r="L39" i="31" s="1"/>
  <c r="E39" i="31"/>
  <c r="K39" i="31" s="1"/>
  <c r="C39" i="31"/>
  <c r="J39" i="31" s="1"/>
  <c r="G38" i="31"/>
  <c r="L38" i="31" s="1"/>
  <c r="E38" i="31"/>
  <c r="K38" i="31" s="1"/>
  <c r="C38" i="31"/>
  <c r="J38" i="31" s="1"/>
  <c r="G37" i="31"/>
  <c r="L37" i="31" s="1"/>
  <c r="E37" i="31"/>
  <c r="K37" i="31" s="1"/>
  <c r="C37" i="31"/>
  <c r="J37" i="31" s="1"/>
  <c r="G36" i="31"/>
  <c r="L36" i="31" s="1"/>
  <c r="E36" i="31"/>
  <c r="K36" i="31" s="1"/>
  <c r="C36" i="31"/>
  <c r="J36" i="31" s="1"/>
  <c r="G35" i="31"/>
  <c r="L35" i="31" s="1"/>
  <c r="E35" i="31"/>
  <c r="K35" i="31" s="1"/>
  <c r="C35" i="31"/>
  <c r="J35" i="31" s="1"/>
  <c r="G34" i="31"/>
  <c r="L34" i="31" s="1"/>
  <c r="E34" i="31"/>
  <c r="K34" i="31" s="1"/>
  <c r="C34" i="31"/>
  <c r="J34" i="31" s="1"/>
  <c r="G33" i="31"/>
  <c r="L33" i="31" s="1"/>
  <c r="E33" i="31"/>
  <c r="K33" i="31" s="1"/>
  <c r="C33" i="31"/>
  <c r="J33" i="31" s="1"/>
  <c r="G32" i="31"/>
  <c r="L32" i="31" s="1"/>
  <c r="E32" i="31"/>
  <c r="K32" i="31" s="1"/>
  <c r="C32" i="31"/>
  <c r="J32" i="31" s="1"/>
  <c r="G31" i="31"/>
  <c r="L31" i="31" s="1"/>
  <c r="E31" i="31"/>
  <c r="K31" i="31" s="1"/>
  <c r="C31" i="31"/>
  <c r="J31" i="31" s="1"/>
  <c r="G30" i="31"/>
  <c r="L30" i="31" s="1"/>
  <c r="E30" i="31"/>
  <c r="K30" i="31" s="1"/>
  <c r="C30" i="31"/>
  <c r="J30" i="31" s="1"/>
  <c r="G29" i="31"/>
  <c r="L29" i="31" s="1"/>
  <c r="E29" i="31"/>
  <c r="K29" i="31" s="1"/>
  <c r="C29" i="31"/>
  <c r="J29" i="31" s="1"/>
  <c r="G28" i="31"/>
  <c r="L28" i="31" s="1"/>
  <c r="E28" i="31"/>
  <c r="K28" i="31" s="1"/>
  <c r="C28" i="31"/>
  <c r="J28" i="31" s="1"/>
  <c r="G27" i="31"/>
  <c r="L27" i="31" s="1"/>
  <c r="E27" i="31"/>
  <c r="K27" i="31" s="1"/>
  <c r="C27" i="31"/>
  <c r="J27" i="31" s="1"/>
  <c r="G26" i="31"/>
  <c r="L26" i="31" s="1"/>
  <c r="E26" i="31"/>
  <c r="K26" i="31" s="1"/>
  <c r="C26" i="31"/>
  <c r="J26" i="31" s="1"/>
  <c r="G25" i="31"/>
  <c r="L25" i="31" s="1"/>
  <c r="E25" i="31"/>
  <c r="K25" i="31" s="1"/>
  <c r="C25" i="31"/>
  <c r="J25" i="31" s="1"/>
  <c r="G24" i="31"/>
  <c r="L24" i="31" s="1"/>
  <c r="E24" i="31"/>
  <c r="K24" i="31" s="1"/>
  <c r="C24" i="31"/>
  <c r="J24" i="31" s="1"/>
  <c r="G23" i="31"/>
  <c r="L23" i="31" s="1"/>
  <c r="E23" i="31"/>
  <c r="K23" i="31" s="1"/>
  <c r="C23" i="31"/>
  <c r="J23" i="31" s="1"/>
  <c r="G22" i="31"/>
  <c r="L22" i="31" s="1"/>
  <c r="E22" i="31"/>
  <c r="K22" i="31" s="1"/>
  <c r="C22" i="31"/>
  <c r="J22" i="31" s="1"/>
  <c r="G21" i="31"/>
  <c r="L21" i="31" s="1"/>
  <c r="E21" i="31"/>
  <c r="K21" i="31" s="1"/>
  <c r="C21" i="31"/>
  <c r="J21" i="31" s="1"/>
  <c r="G20" i="31"/>
  <c r="L20" i="31" s="1"/>
  <c r="E20" i="31"/>
  <c r="K20" i="31" s="1"/>
  <c r="C20" i="31"/>
  <c r="J20" i="31" s="1"/>
  <c r="G19" i="31"/>
  <c r="L19" i="31" s="1"/>
  <c r="E19" i="31"/>
  <c r="K19" i="31" s="1"/>
  <c r="C19" i="31"/>
  <c r="J19" i="31" s="1"/>
  <c r="G18" i="31"/>
  <c r="L18" i="31" s="1"/>
  <c r="E18" i="31"/>
  <c r="K18" i="31" s="1"/>
  <c r="C18" i="31"/>
  <c r="J18" i="31" s="1"/>
  <c r="G17" i="31"/>
  <c r="L17" i="31" s="1"/>
  <c r="E17" i="31"/>
  <c r="K17" i="31" s="1"/>
  <c r="C17" i="31"/>
  <c r="J17" i="31" s="1"/>
  <c r="G16" i="31"/>
  <c r="L16" i="31" s="1"/>
  <c r="E16" i="31"/>
  <c r="K16" i="31" s="1"/>
  <c r="C16" i="31"/>
  <c r="J16" i="31" s="1"/>
  <c r="G15" i="31"/>
  <c r="L15" i="31" s="1"/>
  <c r="E15" i="31"/>
  <c r="K15" i="31" s="1"/>
  <c r="C15" i="31"/>
  <c r="J15" i="31" s="1"/>
  <c r="G14" i="31"/>
  <c r="L14" i="31" s="1"/>
  <c r="E14" i="31"/>
  <c r="K14" i="31" s="1"/>
  <c r="C14" i="31"/>
  <c r="J14" i="31" s="1"/>
  <c r="G13" i="31"/>
  <c r="L13" i="31" s="1"/>
  <c r="E13" i="31"/>
  <c r="K13" i="31" s="1"/>
  <c r="C13" i="31"/>
  <c r="J13" i="31" s="1"/>
  <c r="G12" i="31"/>
  <c r="L12" i="31" s="1"/>
  <c r="E12" i="31"/>
  <c r="K12" i="31" s="1"/>
  <c r="C12" i="31"/>
  <c r="J12" i="31" s="1"/>
  <c r="G11" i="31"/>
  <c r="L11" i="31" s="1"/>
  <c r="E11" i="31"/>
  <c r="K11" i="31" s="1"/>
  <c r="C11" i="31"/>
  <c r="J11" i="31" s="1"/>
  <c r="C3" i="31"/>
  <c r="J31" i="29" l="1"/>
  <c r="J30" i="29"/>
  <c r="J29" i="29"/>
  <c r="J28" i="29"/>
  <c r="J27" i="29"/>
  <c r="J26" i="29"/>
  <c r="J25" i="29"/>
  <c r="L17" i="29"/>
  <c r="M17" i="29" s="1"/>
  <c r="I17" i="29" s="1"/>
  <c r="L18" i="29"/>
  <c r="M18" i="29" s="1"/>
  <c r="I18" i="29" s="1"/>
  <c r="L19" i="29"/>
  <c r="M19" i="29" s="1"/>
  <c r="I19" i="29" s="1"/>
  <c r="L31" i="29" l="1"/>
  <c r="M31" i="29" s="1"/>
  <c r="I31" i="29" s="1"/>
  <c r="G31" i="29"/>
  <c r="L30" i="29"/>
  <c r="M30" i="29" s="1"/>
  <c r="I30" i="29" s="1"/>
  <c r="G30" i="29"/>
  <c r="L29" i="29"/>
  <c r="M29" i="29" s="1"/>
  <c r="I29" i="29" s="1"/>
  <c r="G29" i="29"/>
  <c r="L28" i="29"/>
  <c r="M28" i="29" s="1"/>
  <c r="I28" i="29" s="1"/>
  <c r="G28" i="29"/>
  <c r="L27" i="29"/>
  <c r="M27" i="29" s="1"/>
  <c r="I27" i="29" s="1"/>
  <c r="G27" i="29"/>
  <c r="L26" i="29"/>
  <c r="M26" i="29" s="1"/>
  <c r="I26" i="29" s="1"/>
  <c r="G26" i="29"/>
  <c r="L25" i="29"/>
  <c r="M25" i="29" s="1"/>
  <c r="I25" i="29" s="1"/>
  <c r="G25" i="29"/>
  <c r="L24" i="29"/>
  <c r="M24" i="29" s="1"/>
  <c r="I24" i="29" s="1"/>
  <c r="J24" i="29" s="1"/>
  <c r="G24" i="29" s="1"/>
  <c r="L23" i="29"/>
  <c r="M23" i="29" s="1"/>
  <c r="I23" i="29" s="1"/>
  <c r="J23" i="29" s="1"/>
  <c r="G23" i="29" s="1"/>
  <c r="L22" i="29"/>
  <c r="M22" i="29" s="1"/>
  <c r="I22" i="29" s="1"/>
  <c r="J22" i="29" s="1"/>
  <c r="G22" i="29" s="1"/>
  <c r="L21" i="29"/>
  <c r="M21" i="29" s="1"/>
  <c r="I21" i="29" s="1"/>
  <c r="J21" i="29" s="1"/>
  <c r="G21" i="29" s="1"/>
  <c r="L20" i="29"/>
  <c r="M20" i="29" s="1"/>
  <c r="F60" i="31" l="1"/>
  <c r="F56" i="31"/>
  <c r="F52" i="31"/>
  <c r="F48" i="31"/>
  <c r="F44" i="31"/>
  <c r="F43" i="31"/>
  <c r="F39" i="31"/>
  <c r="F35" i="31"/>
  <c r="F31" i="31"/>
  <c r="F27" i="31"/>
  <c r="F22" i="31"/>
  <c r="F18" i="31"/>
  <c r="F14" i="31"/>
  <c r="F10" i="31"/>
  <c r="G10" i="31" s="1"/>
  <c r="L10" i="31" s="1"/>
  <c r="F51" i="31"/>
  <c r="F47" i="31"/>
  <c r="F38" i="31"/>
  <c r="F34" i="31"/>
  <c r="F30" i="31"/>
  <c r="F6" i="31"/>
  <c r="G6" i="31" s="1"/>
  <c r="L6" i="31" s="1"/>
  <c r="F63" i="31"/>
  <c r="F59" i="31"/>
  <c r="F55" i="31"/>
  <c r="F62" i="31"/>
  <c r="F58" i="31"/>
  <c r="F54" i="31"/>
  <c r="F50" i="31"/>
  <c r="F46" i="31"/>
  <c r="F41" i="31"/>
  <c r="F37" i="31"/>
  <c r="F33" i="31"/>
  <c r="F29" i="31"/>
  <c r="F25" i="31"/>
  <c r="F20" i="31"/>
  <c r="F16" i="31"/>
  <c r="F12" i="31"/>
  <c r="F17" i="31"/>
  <c r="F7" i="31"/>
  <c r="G7" i="31" s="1"/>
  <c r="L7" i="31" s="1"/>
  <c r="F4" i="31"/>
  <c r="G4" i="31" s="1"/>
  <c r="F61" i="31"/>
  <c r="F57" i="31"/>
  <c r="F53" i="31"/>
  <c r="F49" i="31"/>
  <c r="F45" i="31"/>
  <c r="F40" i="31"/>
  <c r="F36" i="31"/>
  <c r="F32" i="31"/>
  <c r="F28" i="31"/>
  <c r="F24" i="31"/>
  <c r="F23" i="31"/>
  <c r="F19" i="31"/>
  <c r="F15" i="31"/>
  <c r="F11" i="31"/>
  <c r="F42" i="31"/>
  <c r="F26" i="31"/>
  <c r="F21" i="31"/>
  <c r="F13" i="31"/>
  <c r="F9" i="31"/>
  <c r="G9" i="31" s="1"/>
  <c r="L9" i="31" s="1"/>
  <c r="F8" i="31"/>
  <c r="G8" i="31" s="1"/>
  <c r="L8" i="31" s="1"/>
  <c r="F5" i="31"/>
  <c r="G5" i="31" s="1"/>
  <c r="L5" i="31" s="1"/>
  <c r="I20" i="29"/>
  <c r="G64" i="31" l="1"/>
  <c r="L4" i="31"/>
  <c r="L46" i="31" s="1"/>
  <c r="D42" i="29" l="1"/>
  <c r="C49" i="29" s="1"/>
  <c r="I28" i="18"/>
  <c r="I27" i="18"/>
  <c r="I26" i="18"/>
  <c r="I25" i="18"/>
  <c r="I24" i="18"/>
  <c r="I23" i="18"/>
  <c r="I22" i="18"/>
  <c r="I21" i="18"/>
  <c r="I20" i="18"/>
  <c r="I19" i="18"/>
  <c r="I18" i="18"/>
  <c r="I17" i="18"/>
  <c r="I16" i="18"/>
  <c r="I15" i="18"/>
  <c r="I14" i="18"/>
  <c r="I13" i="18"/>
  <c r="I12" i="18"/>
  <c r="I11" i="18"/>
  <c r="I10" i="18"/>
  <c r="I9" i="18"/>
  <c r="I8" i="18"/>
  <c r="I7" i="18"/>
  <c r="I6" i="18"/>
  <c r="I5" i="18"/>
  <c r="I4" i="18"/>
  <c r="H28" i="18"/>
  <c r="H27" i="18"/>
  <c r="H26" i="18"/>
  <c r="H25" i="18"/>
  <c r="H24" i="18"/>
  <c r="H23" i="18"/>
  <c r="H22" i="18"/>
  <c r="H21" i="18"/>
  <c r="H20" i="18"/>
  <c r="H19" i="18"/>
  <c r="H18" i="18"/>
  <c r="K18" i="10" s="1"/>
  <c r="J18" i="10" s="1"/>
  <c r="H17" i="18"/>
  <c r="H16" i="18"/>
  <c r="H15" i="18"/>
  <c r="H14" i="18"/>
  <c r="H13" i="18"/>
  <c r="H12" i="18"/>
  <c r="H11" i="18"/>
  <c r="H10" i="18"/>
  <c r="H9" i="18"/>
  <c r="H8" i="18"/>
  <c r="H7" i="18"/>
  <c r="H6" i="18"/>
  <c r="H5" i="18"/>
  <c r="H4" i="18"/>
  <c r="G28" i="18"/>
  <c r="G27" i="18"/>
  <c r="G26" i="18"/>
  <c r="G25" i="18"/>
  <c r="G24" i="18"/>
  <c r="G23" i="18"/>
  <c r="G22" i="18"/>
  <c r="G21" i="18"/>
  <c r="G20" i="18"/>
  <c r="G19" i="18"/>
  <c r="J19" i="29" s="1"/>
  <c r="G19" i="29" s="1"/>
  <c r="G18" i="18"/>
  <c r="G17" i="18"/>
  <c r="G16" i="18"/>
  <c r="G15" i="18"/>
  <c r="G14" i="18"/>
  <c r="G13" i="18"/>
  <c r="G12" i="18"/>
  <c r="G11" i="18"/>
  <c r="G10" i="18"/>
  <c r="G9" i="18"/>
  <c r="G8" i="18"/>
  <c r="G7" i="18"/>
  <c r="G6" i="18"/>
  <c r="G5" i="18"/>
  <c r="G4" i="18"/>
  <c r="K18" i="29" l="1"/>
  <c r="H18" i="29" s="1"/>
  <c r="K30" i="29"/>
  <c r="K26" i="29"/>
  <c r="K22" i="29"/>
  <c r="H22" i="29" s="1"/>
  <c r="K28" i="20"/>
  <c r="K24" i="20"/>
  <c r="H24" i="20" s="1"/>
  <c r="K20" i="20"/>
  <c r="H20" i="20" s="1"/>
  <c r="K28" i="19"/>
  <c r="K24" i="19"/>
  <c r="H24" i="19" s="1"/>
  <c r="K20" i="19"/>
  <c r="K30" i="10"/>
  <c r="K26" i="10"/>
  <c r="J26" i="10" s="1"/>
  <c r="K22" i="10"/>
  <c r="J22" i="10" s="1"/>
  <c r="K31" i="29"/>
  <c r="K29" i="20"/>
  <c r="K21" i="19"/>
  <c r="H21" i="19" s="1"/>
  <c r="K31" i="10"/>
  <c r="K29" i="29"/>
  <c r="K25" i="29"/>
  <c r="K21" i="29"/>
  <c r="H21" i="29" s="1"/>
  <c r="K31" i="20"/>
  <c r="K27" i="20"/>
  <c r="K23" i="20"/>
  <c r="H23" i="20" s="1"/>
  <c r="K19" i="20"/>
  <c r="H19" i="20" s="1"/>
  <c r="K31" i="19"/>
  <c r="K27" i="19"/>
  <c r="K23" i="19"/>
  <c r="H23" i="19" s="1"/>
  <c r="K19" i="19"/>
  <c r="H19" i="19" s="1"/>
  <c r="K29" i="10"/>
  <c r="K25" i="10"/>
  <c r="J25" i="10" s="1"/>
  <c r="K21" i="10"/>
  <c r="J21" i="10" s="1"/>
  <c r="K27" i="29"/>
  <c r="K21" i="20"/>
  <c r="H21" i="20" s="1"/>
  <c r="K29" i="19"/>
  <c r="K23" i="10"/>
  <c r="J23" i="10" s="1"/>
  <c r="K28" i="29"/>
  <c r="K24" i="29"/>
  <c r="H24" i="29" s="1"/>
  <c r="K20" i="29"/>
  <c r="H20" i="29" s="1"/>
  <c r="K30" i="20"/>
  <c r="K26" i="20"/>
  <c r="H26" i="20" s="1"/>
  <c r="K22" i="20"/>
  <c r="H22" i="20" s="1"/>
  <c r="K30" i="19"/>
  <c r="K26" i="19"/>
  <c r="H26" i="19" s="1"/>
  <c r="K22" i="19"/>
  <c r="H22" i="19" s="1"/>
  <c r="K32" i="10"/>
  <c r="K28" i="10"/>
  <c r="K24" i="10"/>
  <c r="J24" i="10" s="1"/>
  <c r="K20" i="10"/>
  <c r="J20" i="10" s="1"/>
  <c r="K23" i="29"/>
  <c r="H23" i="29" s="1"/>
  <c r="K25" i="20"/>
  <c r="K25" i="19"/>
  <c r="H25" i="19" s="1"/>
  <c r="K27" i="10"/>
  <c r="J27" i="10" s="1"/>
  <c r="K17" i="29"/>
  <c r="H17" i="29" s="1"/>
  <c r="K17" i="19"/>
  <c r="H17" i="19" s="1"/>
  <c r="K17" i="20"/>
  <c r="H17" i="20" s="1"/>
  <c r="K18" i="20"/>
  <c r="H18" i="20" s="1"/>
  <c r="K18" i="19"/>
  <c r="H18" i="19" s="1"/>
  <c r="K19" i="10"/>
  <c r="J19" i="10" s="1"/>
  <c r="J17" i="29"/>
  <c r="G17" i="29" s="1"/>
  <c r="K19" i="29"/>
  <c r="H19" i="29" s="1"/>
  <c r="J20" i="29"/>
  <c r="G20" i="29" s="1"/>
  <c r="J18" i="29"/>
  <c r="G18" i="29" s="1"/>
  <c r="H4" i="8"/>
  <c r="H5" i="8"/>
  <c r="H6" i="8"/>
  <c r="H7" i="8"/>
  <c r="H8" i="8"/>
  <c r="H9" i="8"/>
  <c r="H10" i="8"/>
  <c r="H11" i="8"/>
  <c r="H12" i="8"/>
  <c r="H13" i="8"/>
  <c r="H14" i="8"/>
  <c r="H15" i="8"/>
  <c r="H16" i="8"/>
  <c r="H17" i="8"/>
  <c r="H18" i="8"/>
  <c r="H19" i="8"/>
  <c r="H20" i="8"/>
  <c r="H21" i="8"/>
  <c r="H22" i="8"/>
  <c r="H23" i="8"/>
  <c r="H3" i="8"/>
  <c r="C38" i="19"/>
  <c r="K32" i="29" l="1"/>
  <c r="J32" i="29"/>
  <c r="H32" i="29"/>
  <c r="C46" i="29" s="1"/>
  <c r="G32" i="29"/>
  <c r="C45" i="29" s="1"/>
  <c r="L18" i="20"/>
  <c r="M18" i="20" s="1"/>
  <c r="I18" i="20" s="1"/>
  <c r="L19" i="20"/>
  <c r="M19" i="20" s="1"/>
  <c r="I19" i="20" s="1"/>
  <c r="L20" i="20"/>
  <c r="M20" i="20" s="1"/>
  <c r="I20" i="20" s="1"/>
  <c r="L21" i="20"/>
  <c r="M21" i="20" s="1"/>
  <c r="I21" i="20" s="1"/>
  <c r="L22" i="20"/>
  <c r="M22" i="20" s="1"/>
  <c r="I22" i="20" s="1"/>
  <c r="L23" i="20"/>
  <c r="M23" i="20" s="1"/>
  <c r="I23" i="20" s="1"/>
  <c r="L24" i="20"/>
  <c r="M24" i="20" s="1"/>
  <c r="I24" i="20" s="1"/>
  <c r="L25" i="20"/>
  <c r="M25" i="20" s="1"/>
  <c r="I25" i="20" s="1"/>
  <c r="L26" i="20"/>
  <c r="M26" i="20" s="1"/>
  <c r="I26" i="20" s="1"/>
  <c r="L27" i="20"/>
  <c r="M27" i="20" s="1"/>
  <c r="I27" i="20" s="1"/>
  <c r="L28" i="20"/>
  <c r="M28" i="20" s="1"/>
  <c r="I28" i="20" s="1"/>
  <c r="L29" i="20"/>
  <c r="M29" i="20" s="1"/>
  <c r="I29" i="20" s="1"/>
  <c r="L30" i="20"/>
  <c r="M30" i="20" s="1"/>
  <c r="I30" i="20" s="1"/>
  <c r="L31" i="20"/>
  <c r="M31" i="20" s="1"/>
  <c r="I31" i="20" s="1"/>
  <c r="L17" i="20"/>
  <c r="M17" i="20" s="1"/>
  <c r="I17" i="20" s="1"/>
  <c r="L21" i="19"/>
  <c r="M21" i="19" s="1"/>
  <c r="I21" i="19" s="1"/>
  <c r="L22" i="19"/>
  <c r="M22" i="19" s="1"/>
  <c r="I22" i="19" s="1"/>
  <c r="L23" i="19"/>
  <c r="M23" i="19" s="1"/>
  <c r="I23" i="19" s="1"/>
  <c r="L24" i="19"/>
  <c r="M24" i="19" s="1"/>
  <c r="I24" i="19" s="1"/>
  <c r="L25" i="19"/>
  <c r="M25" i="19" s="1"/>
  <c r="I25" i="19" s="1"/>
  <c r="L26" i="19"/>
  <c r="M26" i="19" s="1"/>
  <c r="I26" i="19" s="1"/>
  <c r="L27" i="19"/>
  <c r="M27" i="19" s="1"/>
  <c r="I27" i="19" s="1"/>
  <c r="L28" i="19"/>
  <c r="M28" i="19" s="1"/>
  <c r="I28" i="19" s="1"/>
  <c r="L29" i="19"/>
  <c r="M29" i="19" s="1"/>
  <c r="I29" i="19" s="1"/>
  <c r="L30" i="19"/>
  <c r="M30" i="19" s="1"/>
  <c r="I30" i="19" s="1"/>
  <c r="L31" i="19"/>
  <c r="M31" i="19" s="1"/>
  <c r="I31" i="19" s="1"/>
  <c r="L20" i="19"/>
  <c r="M20" i="19" s="1"/>
  <c r="I20" i="19" s="1"/>
  <c r="L19" i="19"/>
  <c r="M19" i="19" s="1"/>
  <c r="I19" i="19" s="1"/>
  <c r="L18" i="19"/>
  <c r="M18" i="19" s="1"/>
  <c r="I18" i="19" s="1"/>
  <c r="L17" i="19"/>
  <c r="M17" i="19" s="1"/>
  <c r="I17" i="19" s="1"/>
  <c r="B63" i="31" l="1"/>
  <c r="B47" i="31"/>
  <c r="B32" i="31"/>
  <c r="B13" i="31"/>
  <c r="B42" i="31"/>
  <c r="B56" i="31"/>
  <c r="B37" i="31"/>
  <c r="B22" i="31"/>
  <c r="B61" i="31"/>
  <c r="B26" i="31"/>
  <c r="B62" i="31"/>
  <c r="B46" i="31"/>
  <c r="B31" i="31"/>
  <c r="B16" i="31"/>
  <c r="B38" i="31"/>
  <c r="B36" i="31"/>
  <c r="B60" i="31"/>
  <c r="B10" i="31"/>
  <c r="C10" i="31" s="1"/>
  <c r="J10" i="31" s="1"/>
  <c r="B50" i="31"/>
  <c r="B59" i="31"/>
  <c r="B44" i="31"/>
  <c r="B28" i="31"/>
  <c r="B9" i="31"/>
  <c r="C9" i="31" s="1"/>
  <c r="J9" i="31" s="1"/>
  <c r="B15" i="31"/>
  <c r="B52" i="31"/>
  <c r="B33" i="31"/>
  <c r="B18" i="31"/>
  <c r="B57" i="31"/>
  <c r="B19" i="31"/>
  <c r="B58" i="31"/>
  <c r="B43" i="31"/>
  <c r="B27" i="31"/>
  <c r="B12" i="31"/>
  <c r="B34" i="31"/>
  <c r="B5" i="31"/>
  <c r="C5" i="31" s="1"/>
  <c r="J5" i="31" s="1"/>
  <c r="B25" i="31"/>
  <c r="B4" i="31"/>
  <c r="C4" i="31" s="1"/>
  <c r="B20" i="31"/>
  <c r="B8" i="31"/>
  <c r="C8" i="31" s="1"/>
  <c r="J8" i="31" s="1"/>
  <c r="B55" i="31"/>
  <c r="B40" i="31"/>
  <c r="B21" i="31"/>
  <c r="B7" i="31"/>
  <c r="C7" i="31" s="1"/>
  <c r="J7" i="31" s="1"/>
  <c r="B6" i="31"/>
  <c r="C6" i="31" s="1"/>
  <c r="J6" i="31" s="1"/>
  <c r="B48" i="31"/>
  <c r="B29" i="31"/>
  <c r="B14" i="31"/>
  <c r="B45" i="31"/>
  <c r="B11" i="31"/>
  <c r="B54" i="31"/>
  <c r="B39" i="31"/>
  <c r="B24" i="31"/>
  <c r="B53" i="31"/>
  <c r="B23" i="31"/>
  <c r="B51" i="31"/>
  <c r="B17" i="31"/>
  <c r="B41" i="31"/>
  <c r="B30" i="31"/>
  <c r="B35" i="31"/>
  <c r="B49" i="31"/>
  <c r="D57" i="31"/>
  <c r="D42" i="31"/>
  <c r="D26" i="31"/>
  <c r="D11" i="31"/>
  <c r="D62" i="31"/>
  <c r="D46" i="31"/>
  <c r="D31" i="31"/>
  <c r="D16" i="31"/>
  <c r="D4" i="31"/>
  <c r="E4" i="31" s="1"/>
  <c r="D40" i="31"/>
  <c r="D56" i="31"/>
  <c r="D37" i="31"/>
  <c r="D22" i="31"/>
  <c r="D7" i="31"/>
  <c r="E7" i="31" s="1"/>
  <c r="K7" i="31" s="1"/>
  <c r="D36" i="31"/>
  <c r="D5" i="31"/>
  <c r="E5" i="31" s="1"/>
  <c r="K5" i="31" s="1"/>
  <c r="D47" i="31"/>
  <c r="D45" i="31"/>
  <c r="D13" i="31"/>
  <c r="D20" i="31"/>
  <c r="D51" i="31"/>
  <c r="D25" i="31"/>
  <c r="D53" i="31"/>
  <c r="D38" i="31"/>
  <c r="D23" i="31"/>
  <c r="D28" i="31"/>
  <c r="D58" i="31"/>
  <c r="D43" i="31"/>
  <c r="D27" i="31"/>
  <c r="D12" i="31"/>
  <c r="D59" i="31"/>
  <c r="D9" i="31"/>
  <c r="E9" i="31" s="1"/>
  <c r="K9" i="31" s="1"/>
  <c r="D52" i="31"/>
  <c r="D33" i="31"/>
  <c r="D18" i="31"/>
  <c r="D32" i="31"/>
  <c r="D61" i="31"/>
  <c r="D15" i="31"/>
  <c r="D50" i="31"/>
  <c r="D6" i="31"/>
  <c r="E6" i="31" s="1"/>
  <c r="K6" i="31" s="1"/>
  <c r="D41" i="31"/>
  <c r="D44" i="31"/>
  <c r="D49" i="31"/>
  <c r="D34" i="31"/>
  <c r="D19" i="31"/>
  <c r="D17" i="31"/>
  <c r="D54" i="31"/>
  <c r="D39" i="31"/>
  <c r="D24" i="31"/>
  <c r="D8" i="31"/>
  <c r="E8" i="31" s="1"/>
  <c r="K8" i="31" s="1"/>
  <c r="D55" i="31"/>
  <c r="D63" i="31"/>
  <c r="D48" i="31"/>
  <c r="D29" i="31"/>
  <c r="D14" i="31"/>
  <c r="D21" i="31"/>
  <c r="D30" i="31"/>
  <c r="D35" i="31"/>
  <c r="D60" i="31"/>
  <c r="D10" i="31"/>
  <c r="E10" i="31" s="1"/>
  <c r="K10" i="31" s="1"/>
  <c r="E64" i="31" l="1"/>
  <c r="D46" i="29" s="1"/>
  <c r="K4" i="31"/>
  <c r="K46" i="31" s="1"/>
  <c r="C64" i="31"/>
  <c r="D45" i="29" s="1"/>
  <c r="J4" i="31"/>
  <c r="J46" i="31" s="1"/>
  <c r="C48" i="29" l="1"/>
  <c r="C54" i="29" s="1"/>
  <c r="C56" i="29" s="1"/>
  <c r="J19" i="20"/>
  <c r="J20" i="20"/>
  <c r="J21" i="20"/>
  <c r="J22" i="20"/>
  <c r="J23" i="20"/>
  <c r="J24" i="20"/>
  <c r="J25" i="20"/>
  <c r="J26" i="20"/>
  <c r="J27" i="20"/>
  <c r="J28" i="20"/>
  <c r="J29" i="20"/>
  <c r="J30" i="20"/>
  <c r="J31" i="20"/>
  <c r="C48" i="9"/>
  <c r="C52" i="29" l="1"/>
  <c r="J18" i="20"/>
  <c r="G44" i="24"/>
  <c r="G45" i="24"/>
  <c r="G46" i="24"/>
  <c r="G47" i="24"/>
  <c r="G48" i="24"/>
  <c r="G49" i="24"/>
  <c r="G50" i="24"/>
  <c r="G51" i="24"/>
  <c r="G52" i="24"/>
  <c r="G53" i="24"/>
  <c r="G54" i="24"/>
  <c r="G55" i="24"/>
  <c r="G56" i="24"/>
  <c r="G57" i="24"/>
  <c r="G58" i="24"/>
  <c r="G59" i="24"/>
  <c r="G60" i="24"/>
  <c r="G61" i="24"/>
  <c r="G62" i="24"/>
  <c r="G63" i="24"/>
  <c r="M24" i="17"/>
  <c r="M25" i="17"/>
  <c r="M26" i="17"/>
  <c r="M27" i="17"/>
  <c r="M28" i="17"/>
  <c r="M29" i="17"/>
  <c r="M30" i="17"/>
  <c r="M31" i="17"/>
  <c r="M32" i="17"/>
  <c r="M33" i="17"/>
  <c r="M34" i="17"/>
  <c r="M35" i="17"/>
  <c r="M36" i="17"/>
  <c r="M37" i="17"/>
  <c r="M38" i="17"/>
  <c r="M39" i="17"/>
  <c r="M40" i="17"/>
  <c r="M41" i="17"/>
  <c r="M42" i="17"/>
  <c r="M43" i="17"/>
  <c r="M44" i="17"/>
  <c r="M45" i="17"/>
  <c r="M46" i="17"/>
  <c r="M47" i="17"/>
  <c r="M48" i="17"/>
  <c r="M49" i="17"/>
  <c r="M50" i="17"/>
  <c r="M51" i="17"/>
  <c r="M52" i="17"/>
  <c r="M53" i="17"/>
  <c r="M54" i="17"/>
  <c r="M55" i="17"/>
  <c r="M56" i="17"/>
  <c r="M57" i="17"/>
  <c r="M58" i="17"/>
  <c r="M59" i="17"/>
  <c r="M60" i="17"/>
  <c r="M61" i="17"/>
  <c r="M62" i="17"/>
  <c r="M63" i="17"/>
  <c r="C38" i="20" l="1"/>
  <c r="H4" i="17" l="1"/>
  <c r="T3" i="17" l="1"/>
  <c r="L4" i="17"/>
  <c r="M4" i="17" s="1"/>
  <c r="C37" i="19" l="1"/>
  <c r="C43" i="19" s="1"/>
  <c r="J4" i="8"/>
  <c r="J5" i="8"/>
  <c r="J6" i="8"/>
  <c r="J7" i="8"/>
  <c r="J8" i="8"/>
  <c r="J9" i="8"/>
  <c r="J10" i="8"/>
  <c r="J11" i="8"/>
  <c r="J12" i="8"/>
  <c r="J13" i="8"/>
  <c r="J14" i="8"/>
  <c r="J15" i="8"/>
  <c r="J16" i="8"/>
  <c r="J17" i="8"/>
  <c r="J18" i="8"/>
  <c r="J19" i="8"/>
  <c r="J20" i="8"/>
  <c r="J21" i="8"/>
  <c r="J22" i="8"/>
  <c r="J23" i="8"/>
  <c r="C39" i="19" l="1"/>
  <c r="H5" i="17"/>
  <c r="I5" i="17" s="1"/>
  <c r="T5" i="17" s="1"/>
  <c r="H6" i="17"/>
  <c r="I6" i="17" s="1"/>
  <c r="T6" i="17" s="1"/>
  <c r="H7" i="17"/>
  <c r="I7" i="17" s="1"/>
  <c r="T7" i="17" s="1"/>
  <c r="H8" i="17"/>
  <c r="I8" i="17" s="1"/>
  <c r="T8" i="17" s="1"/>
  <c r="H9" i="17"/>
  <c r="I9" i="17" s="1"/>
  <c r="T9" i="17" s="1"/>
  <c r="H10" i="17"/>
  <c r="I10" i="17" s="1"/>
  <c r="T10" i="17" s="1"/>
  <c r="H11" i="17"/>
  <c r="I11" i="17" s="1"/>
  <c r="T11" i="17" s="1"/>
  <c r="H12" i="17"/>
  <c r="I12" i="17" s="1"/>
  <c r="T12" i="17" s="1"/>
  <c r="H13" i="17"/>
  <c r="I13" i="17" s="1"/>
  <c r="T13" i="17" s="1"/>
  <c r="H14" i="17"/>
  <c r="I14" i="17" s="1"/>
  <c r="T14" i="17" s="1"/>
  <c r="H15" i="17"/>
  <c r="I15" i="17" s="1"/>
  <c r="T15" i="17" s="1"/>
  <c r="H16" i="17"/>
  <c r="I16" i="17" s="1"/>
  <c r="T16" i="17" s="1"/>
  <c r="H17" i="17"/>
  <c r="I17" i="17" s="1"/>
  <c r="T17" i="17" s="1"/>
  <c r="H18" i="17"/>
  <c r="I18" i="17" s="1"/>
  <c r="T18" i="17" s="1"/>
  <c r="H19" i="17"/>
  <c r="I19" i="17" s="1"/>
  <c r="T19" i="17" s="1"/>
  <c r="H20" i="17"/>
  <c r="I20" i="17" s="1"/>
  <c r="T20" i="17" s="1"/>
  <c r="H21" i="17"/>
  <c r="I21" i="17" s="1"/>
  <c r="T21" i="17" s="1"/>
  <c r="H22" i="17"/>
  <c r="I22" i="17" s="1"/>
  <c r="T22" i="17" s="1"/>
  <c r="H23" i="17"/>
  <c r="I23" i="17" s="1"/>
  <c r="T23" i="17" s="1"/>
  <c r="H25" i="17"/>
  <c r="I25" i="17" s="1"/>
  <c r="T25" i="17" s="1"/>
  <c r="H26" i="17"/>
  <c r="I26" i="17" s="1"/>
  <c r="T26" i="17" s="1"/>
  <c r="H27" i="17"/>
  <c r="I27" i="17" s="1"/>
  <c r="T27" i="17" s="1"/>
  <c r="H28" i="17"/>
  <c r="I28" i="17" s="1"/>
  <c r="T28" i="17" s="1"/>
  <c r="H29" i="17"/>
  <c r="I29" i="17" s="1"/>
  <c r="T29" i="17" s="1"/>
  <c r="H30" i="17"/>
  <c r="I30" i="17" s="1"/>
  <c r="T30" i="17" s="1"/>
  <c r="H31" i="17"/>
  <c r="I31" i="17" s="1"/>
  <c r="T31" i="17" s="1"/>
  <c r="H32" i="17"/>
  <c r="I32" i="17" s="1"/>
  <c r="T32" i="17" s="1"/>
  <c r="H33" i="17"/>
  <c r="I33" i="17" s="1"/>
  <c r="T33" i="17" s="1"/>
  <c r="H34" i="17"/>
  <c r="I34" i="17" s="1"/>
  <c r="H35" i="17"/>
  <c r="I35" i="17" s="1"/>
  <c r="H36" i="17"/>
  <c r="I36" i="17" s="1"/>
  <c r="H37" i="17"/>
  <c r="I37" i="17" s="1"/>
  <c r="H38" i="17"/>
  <c r="I38" i="17" s="1"/>
  <c r="H39" i="17"/>
  <c r="I39" i="17" s="1"/>
  <c r="H40" i="17"/>
  <c r="I40" i="17" s="1"/>
  <c r="H41" i="17"/>
  <c r="I41" i="17" s="1"/>
  <c r="H42" i="17"/>
  <c r="I42" i="17" s="1"/>
  <c r="H43" i="17"/>
  <c r="I43" i="17" s="1"/>
  <c r="H44" i="17"/>
  <c r="I44" i="17" s="1"/>
  <c r="H45" i="17"/>
  <c r="I45" i="17" s="1"/>
  <c r="H46" i="17"/>
  <c r="I46" i="17" s="1"/>
  <c r="H47" i="17"/>
  <c r="I47" i="17" s="1"/>
  <c r="H48" i="17"/>
  <c r="I48" i="17" s="1"/>
  <c r="H49" i="17"/>
  <c r="I49" i="17" s="1"/>
  <c r="H50" i="17"/>
  <c r="I50" i="17" s="1"/>
  <c r="H51" i="17"/>
  <c r="I51" i="17" s="1"/>
  <c r="H52" i="17"/>
  <c r="I52" i="17" s="1"/>
  <c r="H53" i="17"/>
  <c r="I53" i="17" s="1"/>
  <c r="H54" i="17"/>
  <c r="I54" i="17" s="1"/>
  <c r="H55" i="17"/>
  <c r="I55" i="17" s="1"/>
  <c r="H56" i="17"/>
  <c r="I56" i="17" s="1"/>
  <c r="H57" i="17"/>
  <c r="I57" i="17" s="1"/>
  <c r="H58" i="17"/>
  <c r="I58" i="17" s="1"/>
  <c r="H59" i="17"/>
  <c r="I59" i="17" s="1"/>
  <c r="H60" i="17"/>
  <c r="I60" i="17" s="1"/>
  <c r="H61" i="17"/>
  <c r="I61" i="17" s="1"/>
  <c r="H62" i="17"/>
  <c r="I62" i="17" s="1"/>
  <c r="H63" i="17"/>
  <c r="I63" i="17" s="1"/>
  <c r="I4" i="17"/>
  <c r="T4" i="17" s="1"/>
  <c r="E4" i="8" l="1"/>
  <c r="F4" i="8" s="1"/>
  <c r="K4" i="8" s="1"/>
  <c r="J19" i="21" l="1"/>
  <c r="H19" i="21" s="1"/>
  <c r="J20" i="21"/>
  <c r="H20" i="21" s="1"/>
  <c r="J21" i="21"/>
  <c r="H21" i="21" s="1"/>
  <c r="J22" i="21"/>
  <c r="H22" i="21" s="1"/>
  <c r="J23" i="21"/>
  <c r="H23" i="21" s="1"/>
  <c r="J24" i="21"/>
  <c r="H24" i="21" s="1"/>
  <c r="J25" i="21"/>
  <c r="H25" i="21" s="1"/>
  <c r="J26" i="21"/>
  <c r="H26" i="21" s="1"/>
  <c r="J27" i="21"/>
  <c r="H27" i="21" s="1"/>
  <c r="J28" i="21"/>
  <c r="H28" i="21" s="1"/>
  <c r="J29" i="21"/>
  <c r="H29" i="21" s="1"/>
  <c r="J30" i="21"/>
  <c r="H30" i="21" s="1"/>
  <c r="J31" i="21"/>
  <c r="H31" i="21" s="1"/>
  <c r="J17" i="21"/>
  <c r="C3" i="25" l="1"/>
  <c r="C3" i="24"/>
  <c r="H18" i="9" l="1"/>
  <c r="G18" i="9" s="1"/>
  <c r="C39" i="20" l="1"/>
  <c r="E5" i="8" l="1"/>
  <c r="E6" i="8"/>
  <c r="E7" i="8"/>
  <c r="E8" i="8"/>
  <c r="E9" i="8"/>
  <c r="E10" i="8"/>
  <c r="E11" i="8"/>
  <c r="E12" i="8"/>
  <c r="E13" i="8"/>
  <c r="E14" i="8"/>
  <c r="E15" i="8"/>
  <c r="E16" i="8"/>
  <c r="E17" i="8"/>
  <c r="E18" i="8"/>
  <c r="E19" i="8"/>
  <c r="E20" i="8"/>
  <c r="E21" i="8"/>
  <c r="E22" i="8"/>
  <c r="E23" i="8"/>
  <c r="E24" i="8"/>
  <c r="E25" i="8"/>
  <c r="E26" i="8"/>
  <c r="E27" i="8"/>
  <c r="E28" i="8"/>
  <c r="E29" i="8"/>
  <c r="E30" i="8"/>
  <c r="E31" i="8"/>
  <c r="E32" i="8"/>
  <c r="E33" i="8"/>
  <c r="E34" i="8"/>
  <c r="E35" i="8"/>
  <c r="E36" i="8"/>
  <c r="E37" i="8"/>
  <c r="E38" i="8"/>
  <c r="E39" i="8"/>
  <c r="E40" i="8"/>
  <c r="E41" i="8"/>
  <c r="E42" i="8"/>
  <c r="E43" i="8"/>
  <c r="E44" i="8"/>
  <c r="E45" i="8"/>
  <c r="E46" i="8"/>
  <c r="E47" i="8"/>
  <c r="E48" i="8"/>
  <c r="E49" i="8"/>
  <c r="E50" i="8"/>
  <c r="E51" i="8"/>
  <c r="E52" i="8"/>
  <c r="E53" i="8"/>
  <c r="E54" i="8"/>
  <c r="E55" i="8"/>
  <c r="E56" i="8"/>
  <c r="E57" i="8"/>
  <c r="E58" i="8"/>
  <c r="E59" i="8"/>
  <c r="E60" i="8"/>
  <c r="E61" i="8"/>
  <c r="E62" i="8"/>
  <c r="E63" i="8"/>
  <c r="H17" i="9" l="1"/>
  <c r="G17" i="9" s="1"/>
  <c r="I18" i="10"/>
  <c r="I17" i="21"/>
  <c r="H17" i="21"/>
  <c r="H32" i="20"/>
  <c r="C50" i="20" s="1"/>
  <c r="I18" i="21"/>
  <c r="I19" i="21"/>
  <c r="I20" i="21"/>
  <c r="I21" i="21"/>
  <c r="I22" i="21"/>
  <c r="I23" i="21"/>
  <c r="I24" i="21"/>
  <c r="I25" i="21"/>
  <c r="I26" i="21"/>
  <c r="I27" i="21"/>
  <c r="I28" i="21"/>
  <c r="I29" i="21"/>
  <c r="I30" i="21"/>
  <c r="I31" i="21"/>
  <c r="H3" i="17"/>
  <c r="E44" i="17"/>
  <c r="E45" i="17"/>
  <c r="E46" i="17"/>
  <c r="E47" i="17"/>
  <c r="E48" i="17"/>
  <c r="E49" i="17"/>
  <c r="E50" i="17"/>
  <c r="E51" i="17"/>
  <c r="E52" i="17"/>
  <c r="E53" i="17"/>
  <c r="E54" i="17"/>
  <c r="E55" i="17"/>
  <c r="E56" i="17"/>
  <c r="E57" i="17"/>
  <c r="E58" i="17"/>
  <c r="E59" i="17"/>
  <c r="E60" i="17"/>
  <c r="E61" i="17"/>
  <c r="E62" i="17"/>
  <c r="E63" i="17"/>
  <c r="E3" i="17"/>
  <c r="Q3" i="17" s="1"/>
  <c r="C3" i="17"/>
  <c r="P3" i="17" s="1"/>
  <c r="H19" i="9"/>
  <c r="H20" i="9"/>
  <c r="H21" i="9"/>
  <c r="H22" i="9"/>
  <c r="H23" i="9"/>
  <c r="H24" i="9"/>
  <c r="H25" i="9"/>
  <c r="H26" i="9"/>
  <c r="H27" i="9"/>
  <c r="H28" i="9"/>
  <c r="H29" i="9"/>
  <c r="H30" i="9"/>
  <c r="H31" i="9"/>
  <c r="D45" i="25" l="1"/>
  <c r="E45" i="25" s="1"/>
  <c r="D47" i="25"/>
  <c r="E47" i="25" s="1"/>
  <c r="D49" i="25"/>
  <c r="E49" i="25" s="1"/>
  <c r="D51" i="25"/>
  <c r="E51" i="25" s="1"/>
  <c r="D53" i="25"/>
  <c r="E53" i="25" s="1"/>
  <c r="D55" i="25"/>
  <c r="E55" i="25" s="1"/>
  <c r="D57" i="25"/>
  <c r="E57" i="25" s="1"/>
  <c r="D59" i="25"/>
  <c r="E59" i="25" s="1"/>
  <c r="D61" i="25"/>
  <c r="E61" i="25" s="1"/>
  <c r="D63" i="25"/>
  <c r="E63" i="25" s="1"/>
  <c r="D5" i="25"/>
  <c r="E5" i="25" s="1"/>
  <c r="K5" i="25" s="1"/>
  <c r="D7" i="25"/>
  <c r="E7" i="25" s="1"/>
  <c r="K7" i="25" s="1"/>
  <c r="D9" i="25"/>
  <c r="E9" i="25" s="1"/>
  <c r="K9" i="25" s="1"/>
  <c r="D11" i="25"/>
  <c r="E11" i="25" s="1"/>
  <c r="K11" i="25" s="1"/>
  <c r="D13" i="25"/>
  <c r="E13" i="25" s="1"/>
  <c r="K13" i="25" s="1"/>
  <c r="D15" i="25"/>
  <c r="E15" i="25" s="1"/>
  <c r="K15" i="25" s="1"/>
  <c r="D17" i="25"/>
  <c r="E17" i="25" s="1"/>
  <c r="K17" i="25" s="1"/>
  <c r="D19" i="25"/>
  <c r="E19" i="25" s="1"/>
  <c r="K19" i="25" s="1"/>
  <c r="D21" i="25"/>
  <c r="E21" i="25" s="1"/>
  <c r="K21" i="25" s="1"/>
  <c r="D23" i="25"/>
  <c r="E23" i="25" s="1"/>
  <c r="K23" i="25" s="1"/>
  <c r="D25" i="25"/>
  <c r="E25" i="25" s="1"/>
  <c r="K25" i="25" s="1"/>
  <c r="D27" i="25"/>
  <c r="E27" i="25" s="1"/>
  <c r="K27" i="25" s="1"/>
  <c r="D29" i="25"/>
  <c r="E29" i="25" s="1"/>
  <c r="K29" i="25" s="1"/>
  <c r="D31" i="25"/>
  <c r="E31" i="25" s="1"/>
  <c r="K31" i="25" s="1"/>
  <c r="D33" i="25"/>
  <c r="E33" i="25" s="1"/>
  <c r="K33" i="25" s="1"/>
  <c r="D35" i="25"/>
  <c r="E35" i="25" s="1"/>
  <c r="K35" i="25" s="1"/>
  <c r="D37" i="25"/>
  <c r="E37" i="25" s="1"/>
  <c r="K37" i="25" s="1"/>
  <c r="D39" i="25"/>
  <c r="E39" i="25" s="1"/>
  <c r="K39" i="25" s="1"/>
  <c r="D41" i="25"/>
  <c r="E41" i="25" s="1"/>
  <c r="K41" i="25" s="1"/>
  <c r="D43" i="25"/>
  <c r="E43" i="25" s="1"/>
  <c r="K43" i="25" s="1"/>
  <c r="D46" i="25"/>
  <c r="E46" i="25" s="1"/>
  <c r="D48" i="25"/>
  <c r="E48" i="25" s="1"/>
  <c r="D50" i="25"/>
  <c r="E50" i="25" s="1"/>
  <c r="D52" i="25"/>
  <c r="E52" i="25" s="1"/>
  <c r="D54" i="25"/>
  <c r="E54" i="25" s="1"/>
  <c r="D56" i="25"/>
  <c r="E56" i="25" s="1"/>
  <c r="D58" i="25"/>
  <c r="E58" i="25" s="1"/>
  <c r="D60" i="25"/>
  <c r="E60" i="25" s="1"/>
  <c r="D62" i="25"/>
  <c r="E62" i="25" s="1"/>
  <c r="D44" i="25"/>
  <c r="E44" i="25" s="1"/>
  <c r="K44" i="25" s="1"/>
  <c r="D6" i="25"/>
  <c r="E6" i="25" s="1"/>
  <c r="K6" i="25" s="1"/>
  <c r="D8" i="25"/>
  <c r="E8" i="25" s="1"/>
  <c r="K8" i="25" s="1"/>
  <c r="D10" i="25"/>
  <c r="E10" i="25" s="1"/>
  <c r="K10" i="25" s="1"/>
  <c r="D12" i="25"/>
  <c r="E12" i="25" s="1"/>
  <c r="K12" i="25" s="1"/>
  <c r="D14" i="25"/>
  <c r="E14" i="25" s="1"/>
  <c r="K14" i="25" s="1"/>
  <c r="D16" i="25"/>
  <c r="E16" i="25" s="1"/>
  <c r="K16" i="25" s="1"/>
  <c r="D18" i="25"/>
  <c r="E18" i="25" s="1"/>
  <c r="K18" i="25" s="1"/>
  <c r="D20" i="25"/>
  <c r="E20" i="25" s="1"/>
  <c r="K20" i="25" s="1"/>
  <c r="D22" i="25"/>
  <c r="E22" i="25" s="1"/>
  <c r="K22" i="25" s="1"/>
  <c r="D24" i="25"/>
  <c r="E24" i="25" s="1"/>
  <c r="K24" i="25" s="1"/>
  <c r="D26" i="25"/>
  <c r="E26" i="25" s="1"/>
  <c r="K26" i="25" s="1"/>
  <c r="D28" i="25"/>
  <c r="E28" i="25" s="1"/>
  <c r="K28" i="25" s="1"/>
  <c r="D30" i="25"/>
  <c r="E30" i="25" s="1"/>
  <c r="K30" i="25" s="1"/>
  <c r="D32" i="25"/>
  <c r="E32" i="25" s="1"/>
  <c r="K32" i="25" s="1"/>
  <c r="D34" i="25"/>
  <c r="E34" i="25" s="1"/>
  <c r="K34" i="25" s="1"/>
  <c r="D36" i="25"/>
  <c r="E36" i="25" s="1"/>
  <c r="K36" i="25" s="1"/>
  <c r="D38" i="25"/>
  <c r="E38" i="25" s="1"/>
  <c r="K38" i="25" s="1"/>
  <c r="D40" i="25"/>
  <c r="E40" i="25" s="1"/>
  <c r="K40" i="25" s="1"/>
  <c r="D42" i="25"/>
  <c r="E42" i="25" s="1"/>
  <c r="K42" i="25" s="1"/>
  <c r="D4" i="25"/>
  <c r="E4" i="25" s="1"/>
  <c r="H32" i="19"/>
  <c r="C50" i="19" s="1"/>
  <c r="H32" i="9"/>
  <c r="G17" i="21"/>
  <c r="C37" i="21"/>
  <c r="K44" i="17"/>
  <c r="K45" i="17"/>
  <c r="K46" i="17"/>
  <c r="K47" i="17"/>
  <c r="K48" i="17"/>
  <c r="K49" i="17"/>
  <c r="K50" i="17"/>
  <c r="K51" i="17"/>
  <c r="K52" i="17"/>
  <c r="K53" i="17"/>
  <c r="K54" i="17"/>
  <c r="K55" i="17"/>
  <c r="K56" i="17"/>
  <c r="K57" i="17"/>
  <c r="K58" i="17"/>
  <c r="K59" i="17"/>
  <c r="K60" i="17"/>
  <c r="K61" i="17"/>
  <c r="K62" i="17"/>
  <c r="K63" i="17"/>
  <c r="F5" i="8"/>
  <c r="K5" i="8" s="1"/>
  <c r="F6" i="8"/>
  <c r="K6" i="8" s="1"/>
  <c r="F7" i="8"/>
  <c r="K7" i="8" s="1"/>
  <c r="F8" i="8"/>
  <c r="K8" i="8" s="1"/>
  <c r="F9" i="8"/>
  <c r="K9" i="8" s="1"/>
  <c r="F10" i="8"/>
  <c r="K10" i="8" s="1"/>
  <c r="F11" i="8"/>
  <c r="K11" i="8" s="1"/>
  <c r="F12" i="8"/>
  <c r="K12" i="8" s="1"/>
  <c r="F13" i="8"/>
  <c r="K13" i="8" s="1"/>
  <c r="F14" i="8"/>
  <c r="K14" i="8" s="1"/>
  <c r="F15" i="8"/>
  <c r="K15" i="8" s="1"/>
  <c r="F16" i="8"/>
  <c r="K16" i="8" s="1"/>
  <c r="F17" i="8"/>
  <c r="K17" i="8" s="1"/>
  <c r="F18" i="8"/>
  <c r="K18" i="8" s="1"/>
  <c r="F19" i="8"/>
  <c r="K19" i="8" s="1"/>
  <c r="F20" i="8"/>
  <c r="K20" i="8" s="1"/>
  <c r="F21" i="8"/>
  <c r="K21" i="8" s="1"/>
  <c r="F22" i="8"/>
  <c r="K22" i="8" s="1"/>
  <c r="F23" i="8"/>
  <c r="K23" i="8" s="1"/>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D45" i="24" l="1"/>
  <c r="D47" i="24"/>
  <c r="D49" i="24"/>
  <c r="D51" i="24"/>
  <c r="D53" i="24"/>
  <c r="D55" i="24"/>
  <c r="D57" i="24"/>
  <c r="D59" i="24"/>
  <c r="D61" i="24"/>
  <c r="D63" i="24"/>
  <c r="D5" i="24"/>
  <c r="E5" i="24" s="1"/>
  <c r="K5" i="24" s="1"/>
  <c r="D7" i="24"/>
  <c r="E7" i="24" s="1"/>
  <c r="K7" i="24" s="1"/>
  <c r="D9" i="24"/>
  <c r="E9" i="24" s="1"/>
  <c r="K9" i="24" s="1"/>
  <c r="D11" i="24"/>
  <c r="E11" i="24" s="1"/>
  <c r="K11" i="24" s="1"/>
  <c r="D13" i="24"/>
  <c r="E13" i="24" s="1"/>
  <c r="K13" i="24" s="1"/>
  <c r="D15" i="24"/>
  <c r="E15" i="24" s="1"/>
  <c r="K15" i="24" s="1"/>
  <c r="D17" i="24"/>
  <c r="E17" i="24" s="1"/>
  <c r="K17" i="24" s="1"/>
  <c r="D19" i="24"/>
  <c r="D21" i="24"/>
  <c r="E21" i="24" s="1"/>
  <c r="K21" i="24" s="1"/>
  <c r="D23" i="24"/>
  <c r="E23" i="24" s="1"/>
  <c r="K23" i="24" s="1"/>
  <c r="D25" i="24"/>
  <c r="E25" i="24" s="1"/>
  <c r="K25" i="24" s="1"/>
  <c r="D27" i="24"/>
  <c r="E27" i="24" s="1"/>
  <c r="K27" i="24" s="1"/>
  <c r="D29" i="24"/>
  <c r="E29" i="24" s="1"/>
  <c r="K29" i="24" s="1"/>
  <c r="D31" i="24"/>
  <c r="E31" i="24" s="1"/>
  <c r="K31" i="24" s="1"/>
  <c r="D33" i="24"/>
  <c r="E33" i="24" s="1"/>
  <c r="K33" i="24" s="1"/>
  <c r="D35" i="24"/>
  <c r="D37" i="24"/>
  <c r="D39" i="24"/>
  <c r="D41" i="24"/>
  <c r="D43" i="24"/>
  <c r="D46" i="24"/>
  <c r="D48" i="24"/>
  <c r="D50" i="24"/>
  <c r="D52" i="24"/>
  <c r="D54" i="24"/>
  <c r="D56" i="24"/>
  <c r="D58" i="24"/>
  <c r="D60" i="24"/>
  <c r="D62" i="24"/>
  <c r="D44" i="24"/>
  <c r="D6" i="24"/>
  <c r="E6" i="24" s="1"/>
  <c r="K6" i="24" s="1"/>
  <c r="D8" i="24"/>
  <c r="E8" i="24" s="1"/>
  <c r="K8" i="24" s="1"/>
  <c r="D10" i="24"/>
  <c r="E10" i="24" s="1"/>
  <c r="K10" i="24" s="1"/>
  <c r="D12" i="24"/>
  <c r="E12" i="24" s="1"/>
  <c r="K12" i="24" s="1"/>
  <c r="D14" i="24"/>
  <c r="E14" i="24" s="1"/>
  <c r="K14" i="24" s="1"/>
  <c r="D16" i="24"/>
  <c r="E16" i="24" s="1"/>
  <c r="K16" i="24" s="1"/>
  <c r="D18" i="24"/>
  <c r="E18" i="24" s="1"/>
  <c r="K18" i="24" s="1"/>
  <c r="D20" i="24"/>
  <c r="E20" i="24" s="1"/>
  <c r="K20" i="24" s="1"/>
  <c r="D22" i="24"/>
  <c r="E22" i="24" s="1"/>
  <c r="K22" i="24" s="1"/>
  <c r="D24" i="24"/>
  <c r="E24" i="24" s="1"/>
  <c r="K24" i="24" s="1"/>
  <c r="D26" i="24"/>
  <c r="E26" i="24" s="1"/>
  <c r="K26" i="24" s="1"/>
  <c r="D28" i="24"/>
  <c r="E28" i="24" s="1"/>
  <c r="K28" i="24" s="1"/>
  <c r="D30" i="24"/>
  <c r="E30" i="24" s="1"/>
  <c r="K30" i="24" s="1"/>
  <c r="D32" i="24"/>
  <c r="E32" i="24" s="1"/>
  <c r="K32" i="24" s="1"/>
  <c r="D34" i="24"/>
  <c r="D36" i="24"/>
  <c r="D38" i="24"/>
  <c r="D40" i="24"/>
  <c r="D42" i="24"/>
  <c r="D4" i="24"/>
  <c r="E4" i="24" s="1"/>
  <c r="K4" i="24" s="1"/>
  <c r="J17" i="19"/>
  <c r="G17" i="19" s="1"/>
  <c r="K4" i="25"/>
  <c r="K46" i="25" s="1"/>
  <c r="E64" i="25"/>
  <c r="D50" i="20" s="1"/>
  <c r="E34" i="24"/>
  <c r="K34" i="24" s="1"/>
  <c r="E36" i="24"/>
  <c r="K36" i="24" s="1"/>
  <c r="E38" i="24"/>
  <c r="K38" i="24" s="1"/>
  <c r="E40" i="24"/>
  <c r="K40" i="24" s="1"/>
  <c r="E42" i="24"/>
  <c r="K42" i="24" s="1"/>
  <c r="E44" i="24"/>
  <c r="K44" i="24" s="1"/>
  <c r="E46" i="24"/>
  <c r="E48" i="24"/>
  <c r="E50" i="24"/>
  <c r="E52" i="24"/>
  <c r="E54" i="24"/>
  <c r="E56" i="24"/>
  <c r="E58" i="24"/>
  <c r="E60" i="24"/>
  <c r="E62" i="24"/>
  <c r="E19" i="24"/>
  <c r="K19" i="24" s="1"/>
  <c r="E35" i="24"/>
  <c r="K35" i="24" s="1"/>
  <c r="E37" i="24"/>
  <c r="K37" i="24" s="1"/>
  <c r="E39" i="24"/>
  <c r="K39" i="24" s="1"/>
  <c r="E41" i="24"/>
  <c r="K41" i="24" s="1"/>
  <c r="E43" i="24"/>
  <c r="K43" i="24" s="1"/>
  <c r="E45" i="24"/>
  <c r="K45" i="24" s="1"/>
  <c r="E47" i="24"/>
  <c r="E49" i="24"/>
  <c r="E51" i="24"/>
  <c r="E53" i="24"/>
  <c r="E55" i="24"/>
  <c r="E57" i="24"/>
  <c r="E59" i="24"/>
  <c r="E61" i="24"/>
  <c r="E63" i="24"/>
  <c r="K25" i="8"/>
  <c r="E64" i="8"/>
  <c r="F64" i="8"/>
  <c r="C41" i="21"/>
  <c r="J18" i="21"/>
  <c r="H18" i="21" s="1"/>
  <c r="C46" i="20"/>
  <c r="D43" i="20"/>
  <c r="G31" i="20"/>
  <c r="G30" i="20"/>
  <c r="G29" i="20"/>
  <c r="G28" i="20"/>
  <c r="G27" i="20"/>
  <c r="G26" i="20"/>
  <c r="G25" i="20"/>
  <c r="G24" i="20"/>
  <c r="G23" i="20"/>
  <c r="G22" i="20"/>
  <c r="G21" i="20"/>
  <c r="G20" i="20"/>
  <c r="G19" i="20"/>
  <c r="G18" i="20"/>
  <c r="J17" i="20"/>
  <c r="G17" i="20" s="1"/>
  <c r="J19" i="19"/>
  <c r="G19" i="19" s="1"/>
  <c r="J20" i="19"/>
  <c r="G20" i="19" s="1"/>
  <c r="J21" i="19"/>
  <c r="G21" i="19" s="1"/>
  <c r="J22" i="19"/>
  <c r="G22" i="19" s="1"/>
  <c r="J23" i="19"/>
  <c r="G23" i="19" s="1"/>
  <c r="J24" i="19"/>
  <c r="G24" i="19" s="1"/>
  <c r="J25" i="19"/>
  <c r="G25" i="19" s="1"/>
  <c r="J26" i="19"/>
  <c r="G26" i="19" s="1"/>
  <c r="J27" i="19"/>
  <c r="G27" i="19" s="1"/>
  <c r="J28" i="19"/>
  <c r="G28" i="19" s="1"/>
  <c r="J29" i="19"/>
  <c r="G29" i="19" s="1"/>
  <c r="J30" i="19"/>
  <c r="G30" i="19" s="1"/>
  <c r="J31" i="19"/>
  <c r="G31" i="19" s="1"/>
  <c r="D41" i="21" l="1"/>
  <c r="C48" i="21" s="1"/>
  <c r="J18" i="19"/>
  <c r="G18" i="19" s="1"/>
  <c r="K47" i="24"/>
  <c r="L3" i="25"/>
  <c r="L46" i="25" s="1"/>
  <c r="E64" i="24"/>
  <c r="D50" i="19" s="1"/>
  <c r="F5" i="25"/>
  <c r="F7" i="25"/>
  <c r="F9" i="25"/>
  <c r="F11" i="25"/>
  <c r="F13" i="25"/>
  <c r="F15" i="25"/>
  <c r="F17" i="25"/>
  <c r="F19" i="25"/>
  <c r="F21" i="25"/>
  <c r="F23" i="25"/>
  <c r="F25" i="25"/>
  <c r="F27" i="25"/>
  <c r="F29" i="25"/>
  <c r="F31" i="25"/>
  <c r="F33" i="25"/>
  <c r="F35" i="25"/>
  <c r="F37" i="25"/>
  <c r="F39" i="25"/>
  <c r="F41" i="25"/>
  <c r="F43" i="25"/>
  <c r="F45" i="25"/>
  <c r="G45" i="25" s="1"/>
  <c r="F47" i="25"/>
  <c r="G47" i="25" s="1"/>
  <c r="F49" i="25"/>
  <c r="G49" i="25" s="1"/>
  <c r="F51" i="25"/>
  <c r="G51" i="25" s="1"/>
  <c r="F53" i="25"/>
  <c r="G53" i="25" s="1"/>
  <c r="F55" i="25"/>
  <c r="G55" i="25" s="1"/>
  <c r="F57" i="25"/>
  <c r="G57" i="25" s="1"/>
  <c r="F59" i="25"/>
  <c r="G59" i="25" s="1"/>
  <c r="F61" i="25"/>
  <c r="G61" i="25" s="1"/>
  <c r="F63" i="25"/>
  <c r="G63" i="25" s="1"/>
  <c r="F6" i="25"/>
  <c r="F8" i="25"/>
  <c r="F10" i="25"/>
  <c r="F12" i="25"/>
  <c r="F14" i="25"/>
  <c r="F16" i="25"/>
  <c r="F18" i="25"/>
  <c r="F20" i="25"/>
  <c r="F22" i="25"/>
  <c r="F24" i="25"/>
  <c r="F26" i="25"/>
  <c r="F28" i="25"/>
  <c r="F30" i="25"/>
  <c r="F32" i="25"/>
  <c r="F34" i="25"/>
  <c r="F36" i="25"/>
  <c r="F38" i="25"/>
  <c r="F40" i="25"/>
  <c r="F42" i="25"/>
  <c r="F44" i="25"/>
  <c r="G44" i="25" s="1"/>
  <c r="M44" i="25" s="1"/>
  <c r="F46" i="25"/>
  <c r="G46" i="25" s="1"/>
  <c r="F48" i="25"/>
  <c r="G48" i="25" s="1"/>
  <c r="F50" i="25"/>
  <c r="G50" i="25" s="1"/>
  <c r="F52" i="25"/>
  <c r="G52" i="25" s="1"/>
  <c r="F54" i="25"/>
  <c r="G54" i="25" s="1"/>
  <c r="F56" i="25"/>
  <c r="G56" i="25" s="1"/>
  <c r="F58" i="25"/>
  <c r="G58" i="25" s="1"/>
  <c r="F60" i="25"/>
  <c r="G60" i="25" s="1"/>
  <c r="F62" i="25"/>
  <c r="G62" i="25" s="1"/>
  <c r="F4" i="25"/>
  <c r="G21" i="21"/>
  <c r="G25" i="21"/>
  <c r="G29" i="21"/>
  <c r="K32" i="20"/>
  <c r="J32" i="20"/>
  <c r="G20" i="21"/>
  <c r="G24" i="21"/>
  <c r="G28" i="21"/>
  <c r="G18" i="21"/>
  <c r="G22" i="21"/>
  <c r="G26" i="21"/>
  <c r="G30" i="21"/>
  <c r="G19" i="21"/>
  <c r="G23" i="21"/>
  <c r="G27" i="21"/>
  <c r="G31" i="21"/>
  <c r="I31" i="10"/>
  <c r="I32" i="10"/>
  <c r="I19" i="10"/>
  <c r="I20" i="10"/>
  <c r="I21" i="10"/>
  <c r="I22" i="10"/>
  <c r="I23" i="10"/>
  <c r="I24" i="10"/>
  <c r="I25" i="10"/>
  <c r="I26" i="10"/>
  <c r="I27" i="10"/>
  <c r="I28" i="10"/>
  <c r="I29" i="10"/>
  <c r="I30" i="10"/>
  <c r="L7" i="17"/>
  <c r="M7" i="17" s="1"/>
  <c r="L24" i="17"/>
  <c r="G19" i="9"/>
  <c r="G20" i="9"/>
  <c r="G21" i="9"/>
  <c r="G22" i="9"/>
  <c r="G23" i="9"/>
  <c r="G24" i="9"/>
  <c r="G25" i="9"/>
  <c r="G26" i="9"/>
  <c r="G27" i="9"/>
  <c r="G28" i="9"/>
  <c r="G29" i="9"/>
  <c r="G30" i="9"/>
  <c r="G31" i="9"/>
  <c r="L51" i="17"/>
  <c r="G42" i="25" l="1"/>
  <c r="M42" i="25" s="1"/>
  <c r="G34" i="25"/>
  <c r="M34" i="25" s="1"/>
  <c r="G26" i="25"/>
  <c r="M26" i="25" s="1"/>
  <c r="G4" i="25"/>
  <c r="M4" i="25" s="1"/>
  <c r="G40" i="25"/>
  <c r="M40" i="25" s="1"/>
  <c r="G36" i="25"/>
  <c r="M36" i="25" s="1"/>
  <c r="G32" i="25"/>
  <c r="M32" i="25" s="1"/>
  <c r="G28" i="25"/>
  <c r="M28" i="25" s="1"/>
  <c r="G24" i="25"/>
  <c r="M24" i="25" s="1"/>
  <c r="G20" i="25"/>
  <c r="M20" i="25" s="1"/>
  <c r="G16" i="25"/>
  <c r="M16" i="25" s="1"/>
  <c r="G12" i="25"/>
  <c r="M12" i="25" s="1"/>
  <c r="G8" i="25"/>
  <c r="M8" i="25" s="1"/>
  <c r="G43" i="25"/>
  <c r="M43" i="25" s="1"/>
  <c r="G39" i="25"/>
  <c r="M39" i="25" s="1"/>
  <c r="G35" i="25"/>
  <c r="M35" i="25" s="1"/>
  <c r="G31" i="25"/>
  <c r="M31" i="25" s="1"/>
  <c r="G27" i="25"/>
  <c r="M27" i="25" s="1"/>
  <c r="G23" i="25"/>
  <c r="M23" i="25" s="1"/>
  <c r="G19" i="25"/>
  <c r="M19" i="25" s="1"/>
  <c r="G15" i="25"/>
  <c r="M15" i="25" s="1"/>
  <c r="G11" i="25"/>
  <c r="M11" i="25" s="1"/>
  <c r="G7" i="25"/>
  <c r="M7" i="25" s="1"/>
  <c r="G38" i="25"/>
  <c r="M38" i="25" s="1"/>
  <c r="G30" i="25"/>
  <c r="M30" i="25" s="1"/>
  <c r="G22" i="25"/>
  <c r="M22" i="25" s="1"/>
  <c r="G18" i="25"/>
  <c r="M18" i="25" s="1"/>
  <c r="G14" i="25"/>
  <c r="M14" i="25" s="1"/>
  <c r="G10" i="25"/>
  <c r="M10" i="25" s="1"/>
  <c r="G6" i="25"/>
  <c r="M6" i="25" s="1"/>
  <c r="G41" i="25"/>
  <c r="M41" i="25" s="1"/>
  <c r="G37" i="25"/>
  <c r="M37" i="25" s="1"/>
  <c r="G33" i="25"/>
  <c r="M33" i="25" s="1"/>
  <c r="G29" i="25"/>
  <c r="M29" i="25" s="1"/>
  <c r="G25" i="25"/>
  <c r="M25" i="25" s="1"/>
  <c r="G21" i="25"/>
  <c r="M21" i="25" s="1"/>
  <c r="G17" i="25"/>
  <c r="M17" i="25" s="1"/>
  <c r="G13" i="25"/>
  <c r="M13" i="25" s="1"/>
  <c r="G9" i="25"/>
  <c r="M9" i="25" s="1"/>
  <c r="G5" i="25"/>
  <c r="M5" i="25" s="1"/>
  <c r="G32" i="19"/>
  <c r="C49" i="19" s="1"/>
  <c r="G32" i="21"/>
  <c r="C49" i="10"/>
  <c r="D49" i="10" s="1"/>
  <c r="G3" i="17" s="1"/>
  <c r="S3" i="17" s="1"/>
  <c r="S35" i="17" s="1"/>
  <c r="C52" i="10"/>
  <c r="J5" i="17"/>
  <c r="K5" i="17" s="1"/>
  <c r="J7" i="17"/>
  <c r="K7" i="17" s="1"/>
  <c r="U7" i="17" s="1"/>
  <c r="J9" i="17"/>
  <c r="K9" i="17" s="1"/>
  <c r="J11" i="17"/>
  <c r="K11" i="17" s="1"/>
  <c r="J13" i="17"/>
  <c r="K13" i="17" s="1"/>
  <c r="J15" i="17"/>
  <c r="K15" i="17" s="1"/>
  <c r="J17" i="17"/>
  <c r="K17" i="17" s="1"/>
  <c r="J19" i="17"/>
  <c r="K19" i="17" s="1"/>
  <c r="J21" i="17"/>
  <c r="K21" i="17" s="1"/>
  <c r="J23" i="17"/>
  <c r="K23" i="17" s="1"/>
  <c r="J4" i="17"/>
  <c r="K4" i="17" s="1"/>
  <c r="U4" i="17" s="1"/>
  <c r="J6" i="17"/>
  <c r="K6" i="17" s="1"/>
  <c r="J8" i="17"/>
  <c r="K8" i="17" s="1"/>
  <c r="J10" i="17"/>
  <c r="K10" i="17" s="1"/>
  <c r="J12" i="17"/>
  <c r="K12" i="17" s="1"/>
  <c r="J14" i="17"/>
  <c r="K14" i="17" s="1"/>
  <c r="J16" i="17"/>
  <c r="K16" i="17" s="1"/>
  <c r="J18" i="17"/>
  <c r="K18" i="17" s="1"/>
  <c r="J20" i="17"/>
  <c r="K20" i="17" s="1"/>
  <c r="J22" i="17"/>
  <c r="K22" i="17" s="1"/>
  <c r="J24" i="17"/>
  <c r="K24" i="17" s="1"/>
  <c r="U24" i="17" s="1"/>
  <c r="J25" i="17"/>
  <c r="K25" i="17" s="1"/>
  <c r="J26" i="17"/>
  <c r="K26" i="17" s="1"/>
  <c r="J27" i="17"/>
  <c r="K27" i="17" s="1"/>
  <c r="J28" i="17"/>
  <c r="K28" i="17" s="1"/>
  <c r="J29" i="17"/>
  <c r="K29" i="17" s="1"/>
  <c r="J30" i="17"/>
  <c r="K30" i="17" s="1"/>
  <c r="J31" i="17"/>
  <c r="K31" i="17" s="1"/>
  <c r="J32" i="17"/>
  <c r="K32" i="17" s="1"/>
  <c r="J33" i="17"/>
  <c r="K33" i="17" s="1"/>
  <c r="J34" i="17"/>
  <c r="K34" i="17" s="1"/>
  <c r="J35" i="17"/>
  <c r="K35" i="17" s="1"/>
  <c r="J36" i="17"/>
  <c r="K36" i="17" s="1"/>
  <c r="J37" i="17"/>
  <c r="K37" i="17" s="1"/>
  <c r="J38" i="17"/>
  <c r="K38" i="17" s="1"/>
  <c r="J39" i="17"/>
  <c r="K39" i="17" s="1"/>
  <c r="J40" i="17"/>
  <c r="K40" i="17" s="1"/>
  <c r="J41" i="17"/>
  <c r="K41" i="17" s="1"/>
  <c r="J42" i="17"/>
  <c r="K42" i="17" s="1"/>
  <c r="J43" i="17"/>
  <c r="K43" i="17" s="1"/>
  <c r="J44" i="17"/>
  <c r="J45" i="17"/>
  <c r="J46" i="17"/>
  <c r="J47" i="17"/>
  <c r="J48" i="17"/>
  <c r="J49" i="17"/>
  <c r="J50" i="17"/>
  <c r="J51" i="17"/>
  <c r="J52" i="17"/>
  <c r="J53" i="17"/>
  <c r="J54" i="17"/>
  <c r="J55" i="17"/>
  <c r="J56" i="17"/>
  <c r="J57" i="17"/>
  <c r="J58" i="17"/>
  <c r="J59" i="17"/>
  <c r="J60" i="17"/>
  <c r="J61" i="17"/>
  <c r="J62" i="17"/>
  <c r="J63" i="17"/>
  <c r="G32" i="20"/>
  <c r="C49" i="20" s="1"/>
  <c r="L54" i="17"/>
  <c r="L35" i="17"/>
  <c r="L58" i="17"/>
  <c r="L39" i="17"/>
  <c r="L32" i="17"/>
  <c r="L28" i="17"/>
  <c r="L62" i="17"/>
  <c r="L43" i="17"/>
  <c r="L20" i="17"/>
  <c r="M20" i="17" s="1"/>
  <c r="L16" i="17"/>
  <c r="M16" i="17" s="1"/>
  <c r="L12" i="17"/>
  <c r="M12" i="17" s="1"/>
  <c r="L8" i="17"/>
  <c r="M8" i="17" s="1"/>
  <c r="L55" i="17"/>
  <c r="L47" i="17"/>
  <c r="L38" i="17"/>
  <c r="L29" i="17"/>
  <c r="L60" i="17"/>
  <c r="L56" i="17"/>
  <c r="L48" i="17"/>
  <c r="L41" i="17"/>
  <c r="L37" i="17"/>
  <c r="L53" i="17"/>
  <c r="L30" i="17"/>
  <c r="L26" i="17"/>
  <c r="L22" i="17"/>
  <c r="M22" i="17" s="1"/>
  <c r="L18" i="17"/>
  <c r="M18" i="17" s="1"/>
  <c r="L14" i="17"/>
  <c r="M14" i="17" s="1"/>
  <c r="L10" i="17"/>
  <c r="M10" i="17" s="1"/>
  <c r="L6" i="17"/>
  <c r="M6" i="17" s="1"/>
  <c r="L63" i="17"/>
  <c r="L59" i="17"/>
  <c r="L45" i="17"/>
  <c r="L42" i="17"/>
  <c r="L34" i="17"/>
  <c r="L52" i="17"/>
  <c r="L33" i="17"/>
  <c r="L25" i="17"/>
  <c r="L21" i="17"/>
  <c r="M21" i="17" s="1"/>
  <c r="L17" i="17"/>
  <c r="M17" i="17" s="1"/>
  <c r="L13" i="17"/>
  <c r="M13" i="17" s="1"/>
  <c r="L9" i="17"/>
  <c r="M9" i="17" s="1"/>
  <c r="L5" i="17"/>
  <c r="M5" i="17" s="1"/>
  <c r="C53" i="10"/>
  <c r="L61" i="17"/>
  <c r="L57" i="17"/>
  <c r="L49" i="17"/>
  <c r="L46" i="17"/>
  <c r="L44" i="17"/>
  <c r="L40" i="17"/>
  <c r="L36" i="17"/>
  <c r="L50" i="17"/>
  <c r="L31" i="17"/>
  <c r="L27" i="17"/>
  <c r="L23" i="17"/>
  <c r="M23" i="17" s="1"/>
  <c r="L19" i="17"/>
  <c r="M19" i="17" s="1"/>
  <c r="L15" i="17"/>
  <c r="M15" i="17" s="1"/>
  <c r="L11" i="17"/>
  <c r="M11" i="17" s="1"/>
  <c r="J33" i="10"/>
  <c r="C57" i="10" s="1"/>
  <c r="D44" i="17" s="1"/>
  <c r="I33" i="10"/>
  <c r="C56" i="10" s="1"/>
  <c r="G32" i="9"/>
  <c r="C51" i="9" s="1"/>
  <c r="D48" i="9"/>
  <c r="B4" i="17" l="1"/>
  <c r="B50" i="17"/>
  <c r="B56" i="17"/>
  <c r="B60" i="17"/>
  <c r="B44" i="17"/>
  <c r="B45" i="17"/>
  <c r="B47" i="17"/>
  <c r="B49" i="17"/>
  <c r="B51" i="17"/>
  <c r="B53" i="17"/>
  <c r="B55" i="17"/>
  <c r="B57" i="17"/>
  <c r="B59" i="17"/>
  <c r="B61" i="17"/>
  <c r="B63" i="17"/>
  <c r="B46" i="17"/>
  <c r="B48" i="17"/>
  <c r="B52" i="17"/>
  <c r="B54" i="17"/>
  <c r="B58" i="17"/>
  <c r="B62" i="17"/>
  <c r="M46" i="25"/>
  <c r="B48" i="8"/>
  <c r="B56" i="8"/>
  <c r="B62" i="8"/>
  <c r="B45" i="8"/>
  <c r="B47" i="8"/>
  <c r="B49" i="8"/>
  <c r="B51" i="8"/>
  <c r="B53" i="8"/>
  <c r="B55" i="8"/>
  <c r="B57" i="8"/>
  <c r="B59" i="8"/>
  <c r="B61" i="8"/>
  <c r="B63" i="8"/>
  <c r="B46" i="8"/>
  <c r="B50" i="8"/>
  <c r="B52" i="8"/>
  <c r="B54" i="8"/>
  <c r="B58" i="8"/>
  <c r="B60" i="8"/>
  <c r="B44" i="8"/>
  <c r="B45" i="25"/>
  <c r="C45" i="25" s="1"/>
  <c r="B47" i="25"/>
  <c r="C47" i="25" s="1"/>
  <c r="B49" i="25"/>
  <c r="C49" i="25" s="1"/>
  <c r="B51" i="25"/>
  <c r="C51" i="25" s="1"/>
  <c r="B53" i="25"/>
  <c r="C53" i="25" s="1"/>
  <c r="B55" i="25"/>
  <c r="C55" i="25" s="1"/>
  <c r="B57" i="25"/>
  <c r="C57" i="25" s="1"/>
  <c r="B59" i="25"/>
  <c r="C59" i="25" s="1"/>
  <c r="B61" i="25"/>
  <c r="C61" i="25" s="1"/>
  <c r="B63" i="25"/>
  <c r="C63" i="25" s="1"/>
  <c r="B5" i="25"/>
  <c r="C5" i="25" s="1"/>
  <c r="J5" i="25" s="1"/>
  <c r="B7" i="25"/>
  <c r="C7" i="25" s="1"/>
  <c r="J7" i="25" s="1"/>
  <c r="B9" i="25"/>
  <c r="C9" i="25" s="1"/>
  <c r="J9" i="25" s="1"/>
  <c r="B11" i="25"/>
  <c r="C11" i="25" s="1"/>
  <c r="J11" i="25" s="1"/>
  <c r="B13" i="25"/>
  <c r="C13" i="25" s="1"/>
  <c r="J13" i="25" s="1"/>
  <c r="B15" i="25"/>
  <c r="C15" i="25" s="1"/>
  <c r="J15" i="25" s="1"/>
  <c r="B17" i="25"/>
  <c r="C17" i="25" s="1"/>
  <c r="J17" i="25" s="1"/>
  <c r="B19" i="25"/>
  <c r="C19" i="25" s="1"/>
  <c r="J19" i="25" s="1"/>
  <c r="B21" i="25"/>
  <c r="C21" i="25" s="1"/>
  <c r="J21" i="25" s="1"/>
  <c r="B23" i="25"/>
  <c r="C23" i="25" s="1"/>
  <c r="J23" i="25" s="1"/>
  <c r="B25" i="25"/>
  <c r="C25" i="25" s="1"/>
  <c r="J25" i="25" s="1"/>
  <c r="B27" i="25"/>
  <c r="C27" i="25" s="1"/>
  <c r="J27" i="25" s="1"/>
  <c r="B29" i="25"/>
  <c r="C29" i="25" s="1"/>
  <c r="J29" i="25" s="1"/>
  <c r="B31" i="25"/>
  <c r="C31" i="25" s="1"/>
  <c r="J31" i="25" s="1"/>
  <c r="B33" i="25"/>
  <c r="C33" i="25" s="1"/>
  <c r="J33" i="25" s="1"/>
  <c r="B35" i="25"/>
  <c r="C35" i="25" s="1"/>
  <c r="J35" i="25" s="1"/>
  <c r="B37" i="25"/>
  <c r="C37" i="25" s="1"/>
  <c r="J37" i="25" s="1"/>
  <c r="B39" i="25"/>
  <c r="C39" i="25" s="1"/>
  <c r="J39" i="25" s="1"/>
  <c r="B41" i="25"/>
  <c r="C41" i="25" s="1"/>
  <c r="J41" i="25" s="1"/>
  <c r="B43" i="25"/>
  <c r="C43" i="25" s="1"/>
  <c r="J43" i="25" s="1"/>
  <c r="B46" i="25"/>
  <c r="C46" i="25" s="1"/>
  <c r="B48" i="25"/>
  <c r="C48" i="25" s="1"/>
  <c r="B50" i="25"/>
  <c r="C50" i="25" s="1"/>
  <c r="B52" i="25"/>
  <c r="C52" i="25" s="1"/>
  <c r="B54" i="25"/>
  <c r="C54" i="25" s="1"/>
  <c r="B56" i="25"/>
  <c r="C56" i="25" s="1"/>
  <c r="B58" i="25"/>
  <c r="C58" i="25" s="1"/>
  <c r="B60" i="25"/>
  <c r="C60" i="25" s="1"/>
  <c r="B62" i="25"/>
  <c r="C62" i="25" s="1"/>
  <c r="B44" i="25"/>
  <c r="C44" i="25" s="1"/>
  <c r="J44" i="25" s="1"/>
  <c r="B6" i="25"/>
  <c r="C6" i="25" s="1"/>
  <c r="J6" i="25" s="1"/>
  <c r="B8" i="25"/>
  <c r="C8" i="25" s="1"/>
  <c r="J8" i="25" s="1"/>
  <c r="B10" i="25"/>
  <c r="C10" i="25" s="1"/>
  <c r="J10" i="25" s="1"/>
  <c r="B12" i="25"/>
  <c r="C12" i="25" s="1"/>
  <c r="J12" i="25" s="1"/>
  <c r="B14" i="25"/>
  <c r="C14" i="25" s="1"/>
  <c r="J14" i="25" s="1"/>
  <c r="B16" i="25"/>
  <c r="C16" i="25" s="1"/>
  <c r="J16" i="25" s="1"/>
  <c r="B18" i="25"/>
  <c r="C18" i="25" s="1"/>
  <c r="J18" i="25" s="1"/>
  <c r="B20" i="25"/>
  <c r="C20" i="25" s="1"/>
  <c r="J20" i="25" s="1"/>
  <c r="B22" i="25"/>
  <c r="C22" i="25" s="1"/>
  <c r="J22" i="25" s="1"/>
  <c r="B24" i="25"/>
  <c r="C24" i="25" s="1"/>
  <c r="J24" i="25" s="1"/>
  <c r="B26" i="25"/>
  <c r="C26" i="25" s="1"/>
  <c r="J26" i="25" s="1"/>
  <c r="B28" i="25"/>
  <c r="C28" i="25" s="1"/>
  <c r="J28" i="25" s="1"/>
  <c r="B30" i="25"/>
  <c r="C30" i="25" s="1"/>
  <c r="J30" i="25" s="1"/>
  <c r="B32" i="25"/>
  <c r="C32" i="25" s="1"/>
  <c r="J32" i="25" s="1"/>
  <c r="B34" i="25"/>
  <c r="C34" i="25" s="1"/>
  <c r="J34" i="25" s="1"/>
  <c r="B36" i="25"/>
  <c r="C36" i="25" s="1"/>
  <c r="J36" i="25" s="1"/>
  <c r="B38" i="25"/>
  <c r="C38" i="25" s="1"/>
  <c r="J38" i="25" s="1"/>
  <c r="B40" i="25"/>
  <c r="C40" i="25" s="1"/>
  <c r="J40" i="25" s="1"/>
  <c r="B42" i="25"/>
  <c r="C42" i="25" s="1"/>
  <c r="J42" i="25" s="1"/>
  <c r="B4" i="25"/>
  <c r="C4" i="25" s="1"/>
  <c r="J4" i="25" s="1"/>
  <c r="B4" i="24"/>
  <c r="C4" i="24" s="1"/>
  <c r="J4" i="24" s="1"/>
  <c r="B46" i="24"/>
  <c r="B48" i="24"/>
  <c r="B50" i="24"/>
  <c r="B52" i="24"/>
  <c r="B54" i="24"/>
  <c r="B56" i="24"/>
  <c r="B58" i="24"/>
  <c r="B60" i="24"/>
  <c r="B62" i="24"/>
  <c r="B44" i="24"/>
  <c r="B6" i="24"/>
  <c r="B8" i="24"/>
  <c r="C8" i="24" s="1"/>
  <c r="J8" i="24" s="1"/>
  <c r="B10" i="24"/>
  <c r="C10" i="24" s="1"/>
  <c r="J10" i="24" s="1"/>
  <c r="B12" i="24"/>
  <c r="C12" i="24" s="1"/>
  <c r="J12" i="24" s="1"/>
  <c r="B14" i="24"/>
  <c r="C14" i="24" s="1"/>
  <c r="J14" i="24" s="1"/>
  <c r="B16" i="24"/>
  <c r="C16" i="24" s="1"/>
  <c r="J16" i="24" s="1"/>
  <c r="B18" i="24"/>
  <c r="C18" i="24" s="1"/>
  <c r="J18" i="24" s="1"/>
  <c r="B20" i="24"/>
  <c r="C20" i="24" s="1"/>
  <c r="J20" i="24" s="1"/>
  <c r="B22" i="24"/>
  <c r="C22" i="24" s="1"/>
  <c r="J22" i="24" s="1"/>
  <c r="B24" i="24"/>
  <c r="C24" i="24" s="1"/>
  <c r="J24" i="24" s="1"/>
  <c r="B26" i="24"/>
  <c r="C26" i="24" s="1"/>
  <c r="J26" i="24" s="1"/>
  <c r="B28" i="24"/>
  <c r="C28" i="24" s="1"/>
  <c r="J28" i="24" s="1"/>
  <c r="B30" i="24"/>
  <c r="C30" i="24" s="1"/>
  <c r="J30" i="24" s="1"/>
  <c r="B32" i="24"/>
  <c r="C32" i="24" s="1"/>
  <c r="J32" i="24" s="1"/>
  <c r="B34" i="24"/>
  <c r="B36" i="24"/>
  <c r="B38" i="24"/>
  <c r="B40" i="24"/>
  <c r="B45" i="24"/>
  <c r="B47" i="24"/>
  <c r="B49" i="24"/>
  <c r="B51" i="24"/>
  <c r="B53" i="24"/>
  <c r="B55" i="24"/>
  <c r="B57" i="24"/>
  <c r="B59" i="24"/>
  <c r="B61" i="24"/>
  <c r="B63" i="24"/>
  <c r="B5" i="24"/>
  <c r="C5" i="24" s="1"/>
  <c r="J5" i="24" s="1"/>
  <c r="B7" i="24"/>
  <c r="C7" i="24" s="1"/>
  <c r="J7" i="24" s="1"/>
  <c r="B9" i="24"/>
  <c r="C9" i="24" s="1"/>
  <c r="J9" i="24" s="1"/>
  <c r="B11" i="24"/>
  <c r="C11" i="24" s="1"/>
  <c r="J11" i="24" s="1"/>
  <c r="B13" i="24"/>
  <c r="C13" i="24" s="1"/>
  <c r="J13" i="24" s="1"/>
  <c r="B15" i="24"/>
  <c r="C15" i="24" s="1"/>
  <c r="J15" i="24" s="1"/>
  <c r="B17" i="24"/>
  <c r="C17" i="24" s="1"/>
  <c r="J17" i="24" s="1"/>
  <c r="B19" i="24"/>
  <c r="C19" i="24" s="1"/>
  <c r="J19" i="24" s="1"/>
  <c r="B21" i="24"/>
  <c r="C21" i="24" s="1"/>
  <c r="J21" i="24" s="1"/>
  <c r="B23" i="24"/>
  <c r="C23" i="24" s="1"/>
  <c r="J23" i="24" s="1"/>
  <c r="B25" i="24"/>
  <c r="C25" i="24" s="1"/>
  <c r="J25" i="24" s="1"/>
  <c r="B27" i="24"/>
  <c r="C27" i="24" s="1"/>
  <c r="J27" i="24" s="1"/>
  <c r="B29" i="24"/>
  <c r="C29" i="24" s="1"/>
  <c r="J29" i="24" s="1"/>
  <c r="B31" i="24"/>
  <c r="C31" i="24" s="1"/>
  <c r="J31" i="24" s="1"/>
  <c r="B33" i="24"/>
  <c r="C33" i="24" s="1"/>
  <c r="J33" i="24" s="1"/>
  <c r="B35" i="24"/>
  <c r="B37" i="24"/>
  <c r="B39" i="24"/>
  <c r="B41" i="24"/>
  <c r="B43" i="24"/>
  <c r="B42" i="24"/>
  <c r="G64" i="25"/>
  <c r="D46" i="20" s="1"/>
  <c r="C53" i="20" s="1"/>
  <c r="D7" i="17"/>
  <c r="D9" i="17"/>
  <c r="D11" i="17"/>
  <c r="D13" i="17"/>
  <c r="D15" i="17"/>
  <c r="D17" i="17"/>
  <c r="D19" i="17"/>
  <c r="D21" i="17"/>
  <c r="D23" i="17"/>
  <c r="D25" i="17"/>
  <c r="D27" i="17"/>
  <c r="D29" i="17"/>
  <c r="D31" i="17"/>
  <c r="D33" i="17"/>
  <c r="D35" i="17"/>
  <c r="D37" i="17"/>
  <c r="D39" i="17"/>
  <c r="D41" i="17"/>
  <c r="D43" i="17"/>
  <c r="D45" i="17"/>
  <c r="D47" i="17"/>
  <c r="D49" i="17"/>
  <c r="D51" i="17"/>
  <c r="D53" i="17"/>
  <c r="D55" i="17"/>
  <c r="D57" i="17"/>
  <c r="D59" i="17"/>
  <c r="D61" i="17"/>
  <c r="D63" i="17"/>
  <c r="D4" i="17"/>
  <c r="D6" i="17"/>
  <c r="D8" i="17"/>
  <c r="D10" i="17"/>
  <c r="D12" i="17"/>
  <c r="D14" i="17"/>
  <c r="D16" i="17"/>
  <c r="D18" i="17"/>
  <c r="D20" i="17"/>
  <c r="D22" i="17"/>
  <c r="D24" i="17"/>
  <c r="D26" i="17"/>
  <c r="D28" i="17"/>
  <c r="D30" i="17"/>
  <c r="D32" i="17"/>
  <c r="D34" i="17"/>
  <c r="D36" i="17"/>
  <c r="D38" i="17"/>
  <c r="D40" i="17"/>
  <c r="D42" i="17"/>
  <c r="D46" i="17"/>
  <c r="D48" i="17"/>
  <c r="D50" i="17"/>
  <c r="D52" i="17"/>
  <c r="D54" i="17"/>
  <c r="D56" i="17"/>
  <c r="D58" i="17"/>
  <c r="D60" i="17"/>
  <c r="D62" i="17"/>
  <c r="D5" i="17"/>
  <c r="U32" i="17"/>
  <c r="U30" i="17"/>
  <c r="U28" i="17"/>
  <c r="U26" i="17"/>
  <c r="U20" i="17"/>
  <c r="U16" i="17"/>
  <c r="U12" i="17"/>
  <c r="U8" i="17"/>
  <c r="U21" i="17"/>
  <c r="U17" i="17"/>
  <c r="U13" i="17"/>
  <c r="U9" i="17"/>
  <c r="U5" i="17"/>
  <c r="H24" i="17"/>
  <c r="C60" i="10"/>
  <c r="D60" i="10" s="1"/>
  <c r="B7" i="17"/>
  <c r="B9" i="17"/>
  <c r="B11" i="17"/>
  <c r="B13" i="17"/>
  <c r="B15" i="17"/>
  <c r="B17" i="17"/>
  <c r="B19" i="17"/>
  <c r="B21" i="17"/>
  <c r="B23" i="17"/>
  <c r="B25" i="17"/>
  <c r="B27" i="17"/>
  <c r="B29" i="17"/>
  <c r="B31" i="17"/>
  <c r="B33" i="17"/>
  <c r="B35" i="17"/>
  <c r="B37" i="17"/>
  <c r="B39" i="17"/>
  <c r="B41" i="17"/>
  <c r="B43" i="17"/>
  <c r="B6" i="17"/>
  <c r="B8" i="17"/>
  <c r="B10" i="17"/>
  <c r="B12" i="17"/>
  <c r="B14" i="17"/>
  <c r="B16" i="17"/>
  <c r="B18" i="17"/>
  <c r="B20" i="17"/>
  <c r="B22" i="17"/>
  <c r="B24" i="17"/>
  <c r="B26" i="17"/>
  <c r="B28" i="17"/>
  <c r="B30" i="17"/>
  <c r="B32" i="17"/>
  <c r="B34" i="17"/>
  <c r="B36" i="17"/>
  <c r="B38" i="17"/>
  <c r="B40" i="17"/>
  <c r="B42" i="17"/>
  <c r="B5" i="17"/>
  <c r="U33" i="17"/>
  <c r="U31" i="17"/>
  <c r="U29" i="17"/>
  <c r="U27" i="17"/>
  <c r="U25" i="17"/>
  <c r="U22" i="17"/>
  <c r="U18" i="17"/>
  <c r="U14" i="17"/>
  <c r="U10" i="17"/>
  <c r="U6" i="17"/>
  <c r="U23" i="17"/>
  <c r="U19" i="17"/>
  <c r="U15" i="17"/>
  <c r="U11" i="17"/>
  <c r="C34" i="24"/>
  <c r="J34" i="24" s="1"/>
  <c r="C36" i="24"/>
  <c r="J36" i="24" s="1"/>
  <c r="C38" i="24"/>
  <c r="J38" i="24" s="1"/>
  <c r="C40" i="24"/>
  <c r="J40" i="24" s="1"/>
  <c r="C42" i="24"/>
  <c r="J42" i="24" s="1"/>
  <c r="C41" i="24"/>
  <c r="J41" i="24" s="1"/>
  <c r="C35" i="24"/>
  <c r="J35" i="24" s="1"/>
  <c r="C39" i="24"/>
  <c r="J39" i="24" s="1"/>
  <c r="C43" i="24"/>
  <c r="J43" i="24" s="1"/>
  <c r="C37" i="24"/>
  <c r="J37" i="24" s="1"/>
  <c r="B6" i="8"/>
  <c r="C6" i="8" s="1"/>
  <c r="I6" i="8" s="1"/>
  <c r="B8" i="8"/>
  <c r="C8" i="8" s="1"/>
  <c r="I8" i="8" s="1"/>
  <c r="B10" i="8"/>
  <c r="C10" i="8" s="1"/>
  <c r="I10" i="8" s="1"/>
  <c r="B12" i="8"/>
  <c r="C12" i="8" s="1"/>
  <c r="I12" i="8" s="1"/>
  <c r="B14" i="8"/>
  <c r="C14" i="8" s="1"/>
  <c r="I14" i="8" s="1"/>
  <c r="B16" i="8"/>
  <c r="C16" i="8" s="1"/>
  <c r="I16" i="8" s="1"/>
  <c r="B18" i="8"/>
  <c r="C18" i="8" s="1"/>
  <c r="I18" i="8" s="1"/>
  <c r="B20" i="8"/>
  <c r="C20" i="8" s="1"/>
  <c r="I20" i="8" s="1"/>
  <c r="B22" i="8"/>
  <c r="C22" i="8" s="1"/>
  <c r="I22" i="8" s="1"/>
  <c r="B24" i="8"/>
  <c r="B26" i="8"/>
  <c r="B28" i="8"/>
  <c r="B30" i="8"/>
  <c r="B32" i="8"/>
  <c r="B34" i="8"/>
  <c r="B36" i="8"/>
  <c r="B38" i="8"/>
  <c r="B40" i="8"/>
  <c r="B42" i="8"/>
  <c r="B4" i="8"/>
  <c r="C4" i="8" s="1"/>
  <c r="I4" i="8" s="1"/>
  <c r="B5" i="8"/>
  <c r="C5" i="8" s="1"/>
  <c r="I5" i="8" s="1"/>
  <c r="B7" i="8"/>
  <c r="C7" i="8" s="1"/>
  <c r="I7" i="8" s="1"/>
  <c r="B9" i="8"/>
  <c r="C9" i="8" s="1"/>
  <c r="I9" i="8" s="1"/>
  <c r="B11" i="8"/>
  <c r="C11" i="8" s="1"/>
  <c r="I11" i="8" s="1"/>
  <c r="B13" i="8"/>
  <c r="C13" i="8" s="1"/>
  <c r="I13" i="8" s="1"/>
  <c r="B15" i="8"/>
  <c r="C15" i="8" s="1"/>
  <c r="I15" i="8" s="1"/>
  <c r="B17" i="8"/>
  <c r="C17" i="8" s="1"/>
  <c r="I17" i="8" s="1"/>
  <c r="B19" i="8"/>
  <c r="C19" i="8" s="1"/>
  <c r="I19" i="8" s="1"/>
  <c r="B21" i="8"/>
  <c r="C21" i="8" s="1"/>
  <c r="I21" i="8" s="1"/>
  <c r="B23" i="8"/>
  <c r="C23" i="8" s="1"/>
  <c r="I23" i="8" s="1"/>
  <c r="B25" i="8"/>
  <c r="B27" i="8"/>
  <c r="B29" i="8"/>
  <c r="B31" i="8"/>
  <c r="B33" i="8"/>
  <c r="B35" i="8"/>
  <c r="B37" i="8"/>
  <c r="B39" i="8"/>
  <c r="B41" i="8"/>
  <c r="B43" i="8"/>
  <c r="C45" i="24"/>
  <c r="J45" i="24" s="1"/>
  <c r="C47" i="24"/>
  <c r="C49" i="24"/>
  <c r="C51" i="24"/>
  <c r="C53" i="24"/>
  <c r="C55" i="24"/>
  <c r="C57" i="24"/>
  <c r="C59" i="24"/>
  <c r="C61" i="24"/>
  <c r="C63" i="24"/>
  <c r="C44" i="24"/>
  <c r="J44" i="24" s="1"/>
  <c r="C48" i="24"/>
  <c r="C52" i="24"/>
  <c r="C56" i="24"/>
  <c r="C60" i="24"/>
  <c r="C46" i="24"/>
  <c r="C50" i="24"/>
  <c r="C54" i="24"/>
  <c r="C58" i="24"/>
  <c r="C62" i="24"/>
  <c r="E25" i="17"/>
  <c r="Q25" i="17" s="1"/>
  <c r="E27" i="17"/>
  <c r="Q27" i="17" s="1"/>
  <c r="E29" i="17"/>
  <c r="Q29" i="17" s="1"/>
  <c r="E31" i="17"/>
  <c r="Q31" i="17" s="1"/>
  <c r="E33" i="17"/>
  <c r="Q33" i="17" s="1"/>
  <c r="E35" i="17"/>
  <c r="E37" i="17"/>
  <c r="E39" i="17"/>
  <c r="E41" i="17"/>
  <c r="E43" i="17"/>
  <c r="E24" i="17"/>
  <c r="Q24" i="17" s="1"/>
  <c r="E26" i="17"/>
  <c r="Q26" i="17" s="1"/>
  <c r="E28" i="17"/>
  <c r="Q28" i="17" s="1"/>
  <c r="E30" i="17"/>
  <c r="Q30" i="17" s="1"/>
  <c r="E32" i="17"/>
  <c r="Q32" i="17" s="1"/>
  <c r="E34" i="17"/>
  <c r="E36" i="17"/>
  <c r="E38" i="17"/>
  <c r="E40" i="17"/>
  <c r="E42" i="17"/>
  <c r="K64" i="17"/>
  <c r="C25" i="8"/>
  <c r="C27" i="8"/>
  <c r="C29" i="8"/>
  <c r="C31" i="8"/>
  <c r="C33" i="8"/>
  <c r="C35" i="8"/>
  <c r="C37" i="8"/>
  <c r="C39" i="8"/>
  <c r="C41" i="8"/>
  <c r="C43" i="8"/>
  <c r="C45" i="8"/>
  <c r="C47" i="8"/>
  <c r="C49" i="8"/>
  <c r="C51" i="8"/>
  <c r="C53" i="8"/>
  <c r="C55" i="8"/>
  <c r="C57" i="8"/>
  <c r="C59" i="8"/>
  <c r="C61" i="8"/>
  <c r="C63" i="8"/>
  <c r="C24" i="8"/>
  <c r="C28" i="8"/>
  <c r="C32" i="8"/>
  <c r="C36" i="8"/>
  <c r="C40" i="8"/>
  <c r="C44" i="8"/>
  <c r="C48" i="8"/>
  <c r="C52" i="8"/>
  <c r="C56" i="8"/>
  <c r="C58" i="8"/>
  <c r="C62" i="8"/>
  <c r="C3" i="8"/>
  <c r="I3" i="8" s="1"/>
  <c r="C26" i="8"/>
  <c r="C30" i="8"/>
  <c r="C34" i="8"/>
  <c r="C38" i="8"/>
  <c r="C42" i="8"/>
  <c r="C46" i="8"/>
  <c r="C50" i="8"/>
  <c r="C54" i="8"/>
  <c r="C60" i="8"/>
  <c r="M64" i="17"/>
  <c r="U35" i="17" l="1"/>
  <c r="J46" i="25"/>
  <c r="I25" i="8"/>
  <c r="C6" i="24"/>
  <c r="J6" i="24" s="1"/>
  <c r="J47" i="24" s="1"/>
  <c r="I24" i="17"/>
  <c r="H64" i="17"/>
  <c r="C64" i="25"/>
  <c r="D49" i="20" s="1"/>
  <c r="C52" i="20" s="1"/>
  <c r="E22" i="17"/>
  <c r="Q22" i="17" s="1"/>
  <c r="E18" i="17"/>
  <c r="Q18" i="17" s="1"/>
  <c r="E14" i="17"/>
  <c r="Q14" i="17" s="1"/>
  <c r="E10" i="17"/>
  <c r="Q10" i="17" s="1"/>
  <c r="E6" i="17"/>
  <c r="Q6" i="17" s="1"/>
  <c r="E21" i="17"/>
  <c r="Q21" i="17" s="1"/>
  <c r="E17" i="17"/>
  <c r="Q17" i="17" s="1"/>
  <c r="E13" i="17"/>
  <c r="Q13" i="17" s="1"/>
  <c r="E9" i="17"/>
  <c r="Q9" i="17" s="1"/>
  <c r="E5" i="17"/>
  <c r="Q5" i="17" s="1"/>
  <c r="E4" i="17"/>
  <c r="Q4" i="17" s="1"/>
  <c r="E20" i="17"/>
  <c r="Q20" i="17" s="1"/>
  <c r="E16" i="17"/>
  <c r="Q16" i="17" s="1"/>
  <c r="E12" i="17"/>
  <c r="Q12" i="17" s="1"/>
  <c r="E8" i="17"/>
  <c r="Q8" i="17" s="1"/>
  <c r="E23" i="17"/>
  <c r="Q23" i="17" s="1"/>
  <c r="E19" i="17"/>
  <c r="Q19" i="17" s="1"/>
  <c r="E15" i="17"/>
  <c r="Q15" i="17" s="1"/>
  <c r="E11" i="17"/>
  <c r="Q11" i="17" s="1"/>
  <c r="E7" i="17"/>
  <c r="Q7" i="17" s="1"/>
  <c r="D52" i="10"/>
  <c r="D53" i="10"/>
  <c r="C64" i="8"/>
  <c r="D51" i="9" s="1"/>
  <c r="C54" i="9" s="1"/>
  <c r="C56" i="20" l="1"/>
  <c r="C58" i="20"/>
  <c r="C60" i="20" s="1"/>
  <c r="C4" i="26"/>
  <c r="D4" i="26"/>
  <c r="B4" i="26"/>
  <c r="Q35" i="17"/>
  <c r="I64" i="17"/>
  <c r="T24" i="17"/>
  <c r="T35" i="17" s="1"/>
  <c r="C64" i="24"/>
  <c r="D49" i="19" s="1"/>
  <c r="C53" i="19" s="1"/>
  <c r="E64" i="17"/>
  <c r="C6" i="17"/>
  <c r="P6" i="17" s="1"/>
  <c r="C8" i="17"/>
  <c r="P8" i="17" s="1"/>
  <c r="C10" i="17"/>
  <c r="P10" i="17" s="1"/>
  <c r="C14" i="17"/>
  <c r="P14" i="17" s="1"/>
  <c r="C16" i="17"/>
  <c r="P16" i="17" s="1"/>
  <c r="C18" i="17"/>
  <c r="P18" i="17" s="1"/>
  <c r="C20" i="17"/>
  <c r="P20" i="17" s="1"/>
  <c r="C22" i="17"/>
  <c r="P22" i="17" s="1"/>
  <c r="C24" i="17"/>
  <c r="P24" i="17" s="1"/>
  <c r="C26" i="17"/>
  <c r="P26" i="17" s="1"/>
  <c r="C28" i="17"/>
  <c r="P28" i="17" s="1"/>
  <c r="C30" i="17"/>
  <c r="P30" i="17" s="1"/>
  <c r="C32" i="17"/>
  <c r="P32" i="17" s="1"/>
  <c r="C34" i="17"/>
  <c r="C36" i="17"/>
  <c r="C38" i="17"/>
  <c r="C40" i="17"/>
  <c r="C42" i="17"/>
  <c r="C44" i="17"/>
  <c r="C46" i="17"/>
  <c r="C48" i="17"/>
  <c r="C50" i="17"/>
  <c r="C52" i="17"/>
  <c r="C54" i="17"/>
  <c r="C56" i="17"/>
  <c r="C58" i="17"/>
  <c r="C60" i="17"/>
  <c r="C62" i="17"/>
  <c r="C4" i="17"/>
  <c r="P4" i="17" s="1"/>
  <c r="C5" i="17"/>
  <c r="P5" i="17" s="1"/>
  <c r="C9" i="17"/>
  <c r="P9" i="17" s="1"/>
  <c r="C13" i="17"/>
  <c r="P13" i="17" s="1"/>
  <c r="C15" i="17"/>
  <c r="P15" i="17" s="1"/>
  <c r="C17" i="17"/>
  <c r="P17" i="17" s="1"/>
  <c r="C19" i="17"/>
  <c r="P19" i="17" s="1"/>
  <c r="C21" i="17"/>
  <c r="P21" i="17" s="1"/>
  <c r="C23" i="17"/>
  <c r="P23" i="17" s="1"/>
  <c r="C25" i="17"/>
  <c r="P25" i="17" s="1"/>
  <c r="C27" i="17"/>
  <c r="P27" i="17" s="1"/>
  <c r="C29" i="17"/>
  <c r="P29" i="17" s="1"/>
  <c r="C31" i="17"/>
  <c r="P31" i="17" s="1"/>
  <c r="C33" i="17"/>
  <c r="P33" i="17" s="1"/>
  <c r="C35" i="17"/>
  <c r="C37" i="17"/>
  <c r="C39" i="17"/>
  <c r="C41" i="17"/>
  <c r="C43" i="17"/>
  <c r="C45" i="17"/>
  <c r="C47" i="17"/>
  <c r="C49" i="17"/>
  <c r="C51" i="17"/>
  <c r="C53" i="17"/>
  <c r="C55" i="17"/>
  <c r="C57" i="17"/>
  <c r="C59" i="17"/>
  <c r="C61" i="17"/>
  <c r="C63" i="17"/>
  <c r="C5" i="26" l="1"/>
  <c r="D57" i="10"/>
  <c r="C7" i="17"/>
  <c r="P7" i="17" s="1"/>
  <c r="C11" i="17" l="1"/>
  <c r="P11" i="17" s="1"/>
  <c r="C12" i="17"/>
  <c r="P12" i="17" s="1"/>
  <c r="P35" i="17" l="1"/>
  <c r="C64" i="17"/>
  <c r="D56" i="10" s="1"/>
  <c r="C63" i="10" s="1"/>
  <c r="J32" i="21" l="1"/>
  <c r="I32" i="21"/>
  <c r="H32" i="21" l="1"/>
  <c r="C44" i="21" s="1"/>
  <c r="B45" i="14" l="1"/>
  <c r="B47" i="14"/>
  <c r="B49" i="14"/>
  <c r="B51" i="14"/>
  <c r="B53" i="14"/>
  <c r="B55" i="14"/>
  <c r="B57" i="14"/>
  <c r="B59" i="14"/>
  <c r="B61" i="14"/>
  <c r="B63" i="14"/>
  <c r="B5" i="14"/>
  <c r="C5" i="14" s="1"/>
  <c r="B7" i="14"/>
  <c r="C7" i="14" s="1"/>
  <c r="B9" i="14"/>
  <c r="B11" i="14"/>
  <c r="C11" i="14" s="1"/>
  <c r="B13" i="14"/>
  <c r="C13" i="14" s="1"/>
  <c r="B15" i="14"/>
  <c r="C15" i="14" s="1"/>
  <c r="B17" i="14"/>
  <c r="B19" i="14"/>
  <c r="C19" i="14" s="1"/>
  <c r="B21" i="14"/>
  <c r="C21" i="14" s="1"/>
  <c r="B23" i="14"/>
  <c r="C23" i="14" s="1"/>
  <c r="B25" i="14"/>
  <c r="C25" i="14" s="1"/>
  <c r="B27" i="14"/>
  <c r="C27" i="14" s="1"/>
  <c r="B29" i="14"/>
  <c r="C29" i="14" s="1"/>
  <c r="B31" i="14"/>
  <c r="C31" i="14" s="1"/>
  <c r="B33" i="14"/>
  <c r="C33" i="14" s="1"/>
  <c r="B35" i="14"/>
  <c r="C35" i="14" s="1"/>
  <c r="B37" i="14"/>
  <c r="C37" i="14" s="1"/>
  <c r="B39" i="14"/>
  <c r="C39" i="14" s="1"/>
  <c r="B41" i="14"/>
  <c r="C41" i="14" s="1"/>
  <c r="B43" i="14"/>
  <c r="C43" i="14" s="1"/>
  <c r="C44" i="14" s="1"/>
  <c r="C45" i="14" s="1"/>
  <c r="C46" i="14" s="1"/>
  <c r="C47" i="14" s="1"/>
  <c r="C48" i="14" s="1"/>
  <c r="C49" i="14" s="1"/>
  <c r="C50" i="14" s="1"/>
  <c r="C51" i="14" s="1"/>
  <c r="C52" i="14" s="1"/>
  <c r="C53" i="14" s="1"/>
  <c r="C54" i="14" s="1"/>
  <c r="C55" i="14" s="1"/>
  <c r="C56" i="14" s="1"/>
  <c r="C57" i="14" s="1"/>
  <c r="C58" i="14" s="1"/>
  <c r="C59" i="14" s="1"/>
  <c r="C60" i="14" s="1"/>
  <c r="C61" i="14" s="1"/>
  <c r="C62" i="14" s="1"/>
  <c r="C63" i="14" s="1"/>
  <c r="B46" i="14"/>
  <c r="B48" i="14"/>
  <c r="B50" i="14"/>
  <c r="B52" i="14"/>
  <c r="B54" i="14"/>
  <c r="B56" i="14"/>
  <c r="B58" i="14"/>
  <c r="B60" i="14"/>
  <c r="B62" i="14"/>
  <c r="B44" i="14"/>
  <c r="B6" i="14"/>
  <c r="C6" i="14" s="1"/>
  <c r="B8" i="14"/>
  <c r="C8" i="14" s="1"/>
  <c r="B10" i="14"/>
  <c r="C10" i="14" s="1"/>
  <c r="B12" i="14"/>
  <c r="C12" i="14" s="1"/>
  <c r="B14" i="14"/>
  <c r="C14" i="14" s="1"/>
  <c r="B16" i="14"/>
  <c r="C16" i="14" s="1"/>
  <c r="B18" i="14"/>
  <c r="C18" i="14" s="1"/>
  <c r="B20" i="14"/>
  <c r="C20" i="14" s="1"/>
  <c r="B22" i="14"/>
  <c r="C22" i="14" s="1"/>
  <c r="B24" i="14"/>
  <c r="C24" i="14" s="1"/>
  <c r="B26" i="14"/>
  <c r="C26" i="14" s="1"/>
  <c r="B28" i="14"/>
  <c r="C28" i="14" s="1"/>
  <c r="B30" i="14"/>
  <c r="C30" i="14" s="1"/>
  <c r="B32" i="14"/>
  <c r="C32" i="14" s="1"/>
  <c r="B34" i="14"/>
  <c r="C34" i="14" s="1"/>
  <c r="B36" i="14"/>
  <c r="C36" i="14" s="1"/>
  <c r="B38" i="14"/>
  <c r="C38" i="14" s="1"/>
  <c r="B40" i="14"/>
  <c r="C40" i="14" s="1"/>
  <c r="B42" i="14"/>
  <c r="C42" i="14" s="1"/>
  <c r="B4" i="14"/>
  <c r="C4" i="14" s="1"/>
  <c r="C9" i="14"/>
  <c r="C17" i="14"/>
  <c r="C64" i="14" l="1"/>
  <c r="D44" i="21" s="1"/>
  <c r="C47" i="21" s="1"/>
  <c r="C51" i="21" l="1"/>
  <c r="C53" i="21"/>
  <c r="C55" i="21" s="1"/>
  <c r="F5" i="24"/>
  <c r="F7" i="24"/>
  <c r="F9" i="24"/>
  <c r="F11" i="24"/>
  <c r="F13" i="24"/>
  <c r="F15" i="24"/>
  <c r="F17" i="24"/>
  <c r="F19" i="24"/>
  <c r="F21" i="24"/>
  <c r="F23" i="24"/>
  <c r="F25" i="24"/>
  <c r="F27" i="24"/>
  <c r="F29" i="24"/>
  <c r="F31" i="24"/>
  <c r="F33" i="24"/>
  <c r="F35" i="24"/>
  <c r="F37" i="24"/>
  <c r="F39" i="24"/>
  <c r="F41" i="24"/>
  <c r="F43" i="24"/>
  <c r="F45" i="24"/>
  <c r="M45" i="24" s="1"/>
  <c r="F47" i="24"/>
  <c r="F49" i="24"/>
  <c r="F51" i="24"/>
  <c r="F53" i="24"/>
  <c r="F55" i="24"/>
  <c r="F57" i="24"/>
  <c r="F59" i="24"/>
  <c r="F61" i="24"/>
  <c r="F63" i="24"/>
  <c r="F6" i="24"/>
  <c r="F10" i="24"/>
  <c r="F14" i="24"/>
  <c r="F18" i="24"/>
  <c r="F22" i="24"/>
  <c r="F26" i="24"/>
  <c r="F30" i="24"/>
  <c r="F34" i="24"/>
  <c r="F38" i="24"/>
  <c r="F42" i="24"/>
  <c r="F46" i="24"/>
  <c r="F50" i="24"/>
  <c r="F54" i="24"/>
  <c r="F58" i="24"/>
  <c r="F62" i="24"/>
  <c r="F8" i="24"/>
  <c r="F12" i="24"/>
  <c r="F16" i="24"/>
  <c r="F20" i="24"/>
  <c r="F24" i="24"/>
  <c r="F28" i="24"/>
  <c r="F32" i="24"/>
  <c r="F36" i="24"/>
  <c r="F40" i="24"/>
  <c r="F44" i="24"/>
  <c r="M44" i="24" s="1"/>
  <c r="F48" i="24"/>
  <c r="F52" i="24"/>
  <c r="F56" i="24"/>
  <c r="F60" i="24"/>
  <c r="F4" i="24"/>
  <c r="D43" i="19"/>
  <c r="C46" i="19"/>
  <c r="G36" i="24" l="1"/>
  <c r="M36" i="24" s="1"/>
  <c r="G28" i="24"/>
  <c r="M28" i="24" s="1"/>
  <c r="G20" i="24"/>
  <c r="M20" i="24" s="1"/>
  <c r="G12" i="24"/>
  <c r="M12" i="24" s="1"/>
  <c r="G38" i="24"/>
  <c r="M38" i="24" s="1"/>
  <c r="G30" i="24"/>
  <c r="M30" i="24" s="1"/>
  <c r="G22" i="24"/>
  <c r="M22" i="24" s="1"/>
  <c r="G14" i="24"/>
  <c r="M14" i="24" s="1"/>
  <c r="G6" i="24"/>
  <c r="M6" i="24" s="1"/>
  <c r="G41" i="24"/>
  <c r="M41" i="24" s="1"/>
  <c r="G37" i="24"/>
  <c r="M37" i="24" s="1"/>
  <c r="G33" i="24"/>
  <c r="M33" i="24" s="1"/>
  <c r="G29" i="24"/>
  <c r="M29" i="24" s="1"/>
  <c r="G25" i="24"/>
  <c r="M25" i="24" s="1"/>
  <c r="G21" i="24"/>
  <c r="M21" i="24" s="1"/>
  <c r="G17" i="24"/>
  <c r="M17" i="24" s="1"/>
  <c r="G13" i="24"/>
  <c r="M13" i="24" s="1"/>
  <c r="G9" i="24"/>
  <c r="M9" i="24" s="1"/>
  <c r="G5" i="24"/>
  <c r="M5" i="24" s="1"/>
  <c r="G4" i="24"/>
  <c r="M4" i="24" s="1"/>
  <c r="G40" i="24"/>
  <c r="M40" i="24" s="1"/>
  <c r="G32" i="24"/>
  <c r="M32" i="24" s="1"/>
  <c r="G24" i="24"/>
  <c r="M24" i="24" s="1"/>
  <c r="G16" i="24"/>
  <c r="M16" i="24" s="1"/>
  <c r="G8" i="24"/>
  <c r="M8" i="24" s="1"/>
  <c r="G42" i="24"/>
  <c r="M42" i="24" s="1"/>
  <c r="G34" i="24"/>
  <c r="M34" i="24" s="1"/>
  <c r="G26" i="24"/>
  <c r="M26" i="24" s="1"/>
  <c r="G18" i="24"/>
  <c r="M18" i="24" s="1"/>
  <c r="G10" i="24"/>
  <c r="M10" i="24" s="1"/>
  <c r="G43" i="24"/>
  <c r="M43" i="24" s="1"/>
  <c r="G39" i="24"/>
  <c r="M39" i="24" s="1"/>
  <c r="G35" i="24"/>
  <c r="M35" i="24" s="1"/>
  <c r="G31" i="24"/>
  <c r="M31" i="24" s="1"/>
  <c r="G27" i="24"/>
  <c r="M27" i="24" s="1"/>
  <c r="G23" i="24"/>
  <c r="M23" i="24" s="1"/>
  <c r="G19" i="24"/>
  <c r="M19" i="24" s="1"/>
  <c r="G15" i="24"/>
  <c r="M15" i="24" s="1"/>
  <c r="G11" i="24"/>
  <c r="M11" i="24" s="1"/>
  <c r="G7" i="24"/>
  <c r="M7" i="24" s="1"/>
  <c r="L3" i="24"/>
  <c r="L47" i="24" s="1"/>
  <c r="G64" i="24" l="1"/>
  <c r="M47" i="24"/>
  <c r="D46" i="19" l="1"/>
  <c r="C54" i="19" l="1"/>
  <c r="C57" i="19" s="1"/>
  <c r="C59" i="19"/>
  <c r="C61" i="19" s="1"/>
  <c r="B5" i="26" l="1"/>
  <c r="D5" i="26"/>
  <c r="C37" i="9" l="1"/>
  <c r="C40" i="9" s="1"/>
  <c r="C45" i="9" s="1"/>
  <c r="C41" i="10"/>
  <c r="C48" i="10" s="1"/>
  <c r="D48" i="10" s="1"/>
  <c r="B7" i="26" l="1"/>
  <c r="C7" i="26"/>
  <c r="C64" i="10"/>
  <c r="F3" i="17"/>
  <c r="R3" i="17" s="1"/>
  <c r="R35" i="17" s="1"/>
  <c r="D45" i="9"/>
  <c r="C55" i="9" s="1"/>
  <c r="C69" i="10" l="1"/>
  <c r="B6" i="26"/>
  <c r="B9" i="26" s="1"/>
  <c r="B11" i="26" s="1"/>
  <c r="B13" i="26" s="1"/>
  <c r="D6" i="26"/>
  <c r="C6" i="26"/>
  <c r="C9" i="26" s="1"/>
  <c r="C11" i="26" s="1"/>
  <c r="C13" i="26" s="1"/>
  <c r="C58" i="9"/>
  <c r="C60" i="9"/>
  <c r="C71" i="10"/>
  <c r="C67" i="10"/>
  <c r="D3" i="8"/>
  <c r="J3" i="8" s="1"/>
  <c r="J25" i="8" s="1"/>
  <c r="D11" i="26" l="1"/>
  <c r="D13" i="26" s="1"/>
  <c r="C6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Asplund_OE</author>
    <author>Grudemo Stefan, PLee</author>
  </authors>
  <commentList>
    <comment ref="B7" authorId="0" shapeId="0" xr:uid="{00000000-0006-0000-0100-000001000000}">
      <text>
        <r>
          <rPr>
            <b/>
            <sz val="9"/>
            <color indexed="81"/>
            <rFont val="Tahoma"/>
            <family val="2"/>
          </rPr>
          <t>Asplund_OE:</t>
        </r>
        <r>
          <rPr>
            <sz val="9"/>
            <color indexed="81"/>
            <rFont val="Tahoma"/>
            <family val="2"/>
          </rPr>
          <t xml:space="preserve">
Bullernyttor beräknas inte för öppningsåret eftersom årgärden förutsätts färdigställas sent under byggåret.</t>
        </r>
      </text>
    </comment>
    <comment ref="B9" authorId="0" shapeId="0" xr:uid="{00000000-0006-0000-0100-000002000000}">
      <text>
        <r>
          <rPr>
            <b/>
            <sz val="9"/>
            <color indexed="81"/>
            <rFont val="Tahoma"/>
            <family val="2"/>
          </rPr>
          <t>Asplund_OE:</t>
        </r>
        <r>
          <rPr>
            <sz val="9"/>
            <color indexed="81"/>
            <rFont val="Tahoma"/>
            <family val="2"/>
          </rPr>
          <t xml:space="preserve">
Använd kalkylark B om livslängden för andra åtgärder än fönster förväntas vara längre än fönsteråtgärderna</t>
        </r>
      </text>
    </comment>
    <comment ref="F16" authorId="1" shapeId="0" xr:uid="{00000000-0006-0000-0100-000003000000}">
      <text>
        <r>
          <rPr>
            <b/>
            <sz val="9"/>
            <color indexed="81"/>
            <rFont val="Tahoma"/>
            <family val="2"/>
          </rPr>
          <t>Grudemo Stefan, PLee:</t>
        </r>
        <r>
          <rPr>
            <sz val="9"/>
            <color indexed="81"/>
            <rFont val="Tahoma"/>
            <family val="2"/>
          </rPr>
          <t xml:space="preserve">
Ange 2,7 pers/småhus och 1,9 pers/lägenhet i flerfamiljshus.</t>
        </r>
      </text>
    </comment>
    <comment ref="B41" authorId="0" shapeId="0" xr:uid="{00000000-0006-0000-0100-000004000000}">
      <text>
        <r>
          <rPr>
            <b/>
            <sz val="9"/>
            <color indexed="81"/>
            <rFont val="Tahoma"/>
            <family val="2"/>
          </rPr>
          <t>Asplund_OE:</t>
        </r>
        <r>
          <rPr>
            <sz val="9"/>
            <color indexed="81"/>
            <rFont val="Tahoma"/>
            <family val="2"/>
          </rPr>
          <t xml:space="preserve">
Tilläggsruta och fönsterbyte antas i normalfallet inte leda till ökade underhållskostnader utöver kostnaderna innan åtgärd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Grudemo Stefan, PLee</author>
    <author>Asplund_OE</author>
  </authors>
  <commentList>
    <comment ref="H17" authorId="0" shapeId="0" xr:uid="{00000000-0006-0000-0200-000003000000}">
      <text>
        <r>
          <rPr>
            <b/>
            <sz val="9"/>
            <color indexed="81"/>
            <rFont val="Tahoma"/>
            <family val="2"/>
          </rPr>
          <t>Grudemo Stefan, PLee:</t>
        </r>
        <r>
          <rPr>
            <sz val="9"/>
            <color indexed="81"/>
            <rFont val="Tahoma"/>
            <family val="2"/>
          </rPr>
          <t xml:space="preserve">
Ange 2,7 pers/småhus och 1,9 pers/lägenhet i flerfamiljshus.</t>
        </r>
      </text>
    </comment>
    <comment ref="C59" authorId="1" shapeId="0" xr:uid="{00000000-0006-0000-0200-000006000000}">
      <text>
        <r>
          <rPr>
            <b/>
            <sz val="9"/>
            <color indexed="81"/>
            <rFont val="Tahoma"/>
            <family val="2"/>
          </rPr>
          <t>Asplund_OE:</t>
        </r>
        <r>
          <rPr>
            <sz val="9"/>
            <color indexed="81"/>
            <rFont val="Tahoma"/>
            <family val="2"/>
          </rPr>
          <t xml:space="preserve">
Restvärde beräknas med formeln:
R = I * (n/N)  där 
I = åtgärdens samhällsekonomiska investeringskostnad (exkl, skattefaktor)
N = åtgärdens ekonomiska livslängd i antal år, 
n= åtgärdens återstående livslängd i antal år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Asplund_OE</author>
    <author>Grudemo Stefan, PLee</author>
  </authors>
  <commentList>
    <comment ref="B7" authorId="0" shapeId="0" xr:uid="{00000000-0006-0000-0300-000001000000}">
      <text>
        <r>
          <rPr>
            <b/>
            <sz val="9"/>
            <color indexed="81"/>
            <rFont val="Tahoma"/>
            <family val="2"/>
          </rPr>
          <t>Asplund_OE:</t>
        </r>
        <r>
          <rPr>
            <sz val="9"/>
            <color indexed="81"/>
            <rFont val="Tahoma"/>
            <family val="2"/>
          </rPr>
          <t xml:space="preserve">
Bullernyttor beräknas inte för öppningsåret eftersom årgärden förutsätts färdigställas sent under byggåret.</t>
        </r>
      </text>
    </comment>
    <comment ref="F16" authorId="1" shapeId="0" xr:uid="{00000000-0006-0000-0300-000002000000}">
      <text>
        <r>
          <rPr>
            <b/>
            <sz val="9"/>
            <color indexed="81"/>
            <rFont val="Tahoma"/>
            <family val="2"/>
          </rPr>
          <t>Grudemo Stefan, PLee:</t>
        </r>
        <r>
          <rPr>
            <sz val="9"/>
            <color indexed="81"/>
            <rFont val="Tahoma"/>
            <family val="2"/>
          </rPr>
          <t xml:space="preserve">
Ange 2,7 pers/småhus och 1,9 pers/lägenhet i flerfamiljshus.</t>
        </r>
      </text>
    </comment>
    <comment ref="G16" authorId="0" shapeId="0" xr:uid="{00000000-0006-0000-0300-000003000000}">
      <text>
        <r>
          <rPr>
            <b/>
            <sz val="9"/>
            <color indexed="81"/>
            <rFont val="Tahoma"/>
            <family val="2"/>
          </rPr>
          <t>Asplund_OE:</t>
        </r>
        <r>
          <rPr>
            <sz val="9"/>
            <color indexed="81"/>
            <rFont val="Tahoma"/>
            <family val="2"/>
          </rPr>
          <t xml:space="preserve">
Innomhusnivån antas minska lika många dB som utomhusnivån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Asplund_OE</author>
    <author>Grudemo Stefan, PLee</author>
  </authors>
  <commentList>
    <comment ref="B7" authorId="0" shapeId="0" xr:uid="{00000000-0006-0000-0400-000001000000}">
      <text>
        <r>
          <rPr>
            <b/>
            <sz val="9"/>
            <color indexed="81"/>
            <rFont val="Tahoma"/>
            <family val="2"/>
          </rPr>
          <t>Asplund_OE:</t>
        </r>
        <r>
          <rPr>
            <sz val="9"/>
            <color indexed="81"/>
            <rFont val="Tahoma"/>
            <family val="2"/>
          </rPr>
          <t xml:space="preserve">
Bullernyttor beräknas inte för öppningsåret eftersom årgärden förutsätts färdigställas sent under byggåret.</t>
        </r>
      </text>
    </comment>
    <comment ref="F16" authorId="1" shapeId="0" xr:uid="{00000000-0006-0000-0400-000002000000}">
      <text>
        <r>
          <rPr>
            <b/>
            <sz val="9"/>
            <color indexed="81"/>
            <rFont val="Tahoma"/>
            <family val="2"/>
          </rPr>
          <t>Grudemo Stefan, PLee:</t>
        </r>
        <r>
          <rPr>
            <sz val="9"/>
            <color indexed="81"/>
            <rFont val="Tahoma"/>
            <family val="2"/>
          </rPr>
          <t xml:space="preserve">
Ange 2,7 pers/småhus och 1,9 pers/lägenhet i flerfamiljshus.</t>
        </r>
      </text>
    </comment>
    <comment ref="G16" authorId="0" shapeId="0" xr:uid="{00000000-0006-0000-0400-000003000000}">
      <text>
        <r>
          <rPr>
            <b/>
            <sz val="9"/>
            <color indexed="81"/>
            <rFont val="Tahoma"/>
            <family val="2"/>
          </rPr>
          <t>Asplund_OE:</t>
        </r>
        <r>
          <rPr>
            <sz val="9"/>
            <color indexed="81"/>
            <rFont val="Tahoma"/>
            <family val="2"/>
          </rPr>
          <t xml:space="preserve">
Innomhusnivån antas minska lika många dB som utomhusnivån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Asplund_OE</author>
    <author>Grudemo Stefan, PLee</author>
  </authors>
  <commentList>
    <comment ref="B7" authorId="0" shapeId="0" xr:uid="{00000000-0006-0000-0500-000001000000}">
      <text>
        <r>
          <rPr>
            <b/>
            <sz val="9"/>
            <color indexed="81"/>
            <rFont val="Tahoma"/>
            <family val="2"/>
          </rPr>
          <t>Asplund_OE:</t>
        </r>
        <r>
          <rPr>
            <sz val="9"/>
            <color indexed="81"/>
            <rFont val="Tahoma"/>
            <family val="2"/>
          </rPr>
          <t xml:space="preserve">
Bullernyttor beräknas inte för öppningsåret eftersom årgärden förutsätts färdigställas sent under byggåret.</t>
        </r>
      </text>
    </comment>
    <comment ref="F16" authorId="1" shapeId="0" xr:uid="{00000000-0006-0000-0500-000002000000}">
      <text>
        <r>
          <rPr>
            <b/>
            <sz val="9"/>
            <color indexed="81"/>
            <rFont val="Tahoma"/>
            <family val="2"/>
          </rPr>
          <t>Grudemo Stefan, PLee:</t>
        </r>
        <r>
          <rPr>
            <sz val="9"/>
            <color indexed="81"/>
            <rFont val="Tahoma"/>
            <family val="2"/>
          </rPr>
          <t xml:space="preserve">
Ange 2,7 pers/småhus och 1,9 pers/lägenhet i flerfamiljshus.</t>
        </r>
      </text>
    </comment>
    <comment ref="G16" authorId="0" shapeId="0" xr:uid="{00000000-0006-0000-0500-000003000000}">
      <text>
        <r>
          <rPr>
            <b/>
            <sz val="9"/>
            <color indexed="81"/>
            <rFont val="Tahoma"/>
            <family val="2"/>
          </rPr>
          <t>Asplund_OE:</t>
        </r>
        <r>
          <rPr>
            <sz val="9"/>
            <color indexed="81"/>
            <rFont val="Tahoma"/>
            <family val="2"/>
          </rPr>
          <t xml:space="preserve">
Innomhusnivån antas minska lika många dB som utomhusnivån</t>
        </r>
      </text>
    </comment>
    <comment ref="B35" authorId="0" shapeId="0" xr:uid="{00000000-0006-0000-0500-000004000000}">
      <text>
        <r>
          <rPr>
            <b/>
            <sz val="9"/>
            <color indexed="81"/>
            <rFont val="Tahoma"/>
            <family val="2"/>
          </rPr>
          <t>Asplund_OE:</t>
        </r>
        <r>
          <rPr>
            <sz val="9"/>
            <color indexed="81"/>
            <rFont val="Tahoma"/>
            <family val="2"/>
          </rPr>
          <t xml:space="preserve">
Endast för dokumentation. Används endast för beräkning av underhållskostnad</t>
        </r>
      </text>
    </comment>
    <comment ref="C44" authorId="0" shapeId="0" xr:uid="{00000000-0006-0000-0500-000005000000}">
      <text>
        <r>
          <rPr>
            <b/>
            <sz val="9"/>
            <color indexed="81"/>
            <rFont val="Tahoma"/>
            <family val="2"/>
          </rPr>
          <t>Asplund_OE:</t>
        </r>
        <r>
          <rPr>
            <sz val="9"/>
            <color indexed="81"/>
            <rFont val="Tahoma"/>
            <family val="2"/>
          </rPr>
          <t xml:space="preserve">
ASEK 5.2 rekommenderar att de betalningsviljebaserade kalkylvärdena räknas upp realt. Den reala uppräkningen kopplas till den förväntade utvecklingen av KPI. Detta medför att bullernyttan som beräknas för 2010 ska räknas upp med en räntesats för varje år under kalkylperioden (se tabellen med förutsättningar ovan).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Asplund_OE</author>
  </authors>
  <commentList>
    <comment ref="B7" authorId="0" shapeId="0" xr:uid="{00000000-0006-0000-0600-000001000000}">
      <text>
        <r>
          <rPr>
            <b/>
            <sz val="9"/>
            <color indexed="81"/>
            <rFont val="Tahoma"/>
            <family val="2"/>
          </rPr>
          <t>Asplund_OE:</t>
        </r>
        <r>
          <rPr>
            <sz val="9"/>
            <color indexed="81"/>
            <rFont val="Tahoma"/>
            <family val="2"/>
          </rPr>
          <t xml:space="preserve">
Bullernyttor beräknas inte för öppningsåret eftersom årgärden förutsätts färdigställas sent under byggåret.</t>
        </r>
      </text>
    </comment>
    <comment ref="D40" authorId="0" shapeId="0" xr:uid="{00000000-0006-0000-0600-000003000000}">
      <text>
        <r>
          <rPr>
            <sz val="9"/>
            <color indexed="81"/>
            <rFont val="Tahoma"/>
            <family val="2"/>
          </rPr>
          <t>ASEK 8 rekommenderar att en skattefinasieringsfaktor på 0,2 (se ovan under förutsättningar) används på de investeringskostnader och övriga infrastrukturkostnader som finansieras via statens budget. Samma metod används även för investeringar som finasieras privat i HA.</t>
        </r>
      </text>
    </comment>
    <comment ref="C43" authorId="0" shapeId="0" xr:uid="{00000000-0006-0000-0600-000004000000}">
      <text>
        <r>
          <rPr>
            <b/>
            <sz val="9"/>
            <color indexed="81"/>
            <rFont val="Tahoma"/>
            <family val="2"/>
          </rPr>
          <t>Asplund_OE:</t>
        </r>
        <r>
          <rPr>
            <sz val="9"/>
            <color indexed="81"/>
            <rFont val="Tahoma"/>
            <family val="2"/>
          </rPr>
          <t xml:space="preserve">
ASEK 5.2 rekommenderar att de betalningsviljebaserade kalkylvärdena räknas upp realt. Den reala uppräkningen kopplas till den förväntade utvecklingen av KPI. Detta medför att bullernyttan som beräknas för 2010 ska räknas upp med en räntesats för varje år under kalkylperioden (se tabellen med förutsättningar ovan).</t>
        </r>
      </text>
    </comment>
    <comment ref="B53" authorId="0" shapeId="0" xr:uid="{00000000-0006-0000-0600-000006000000}">
      <text>
        <r>
          <rPr>
            <b/>
            <sz val="9"/>
            <color indexed="81"/>
            <rFont val="Tahoma"/>
            <family val="2"/>
          </rPr>
          <t xml:space="preserve">Asplund_OE: </t>
        </r>
        <r>
          <rPr>
            <sz val="9"/>
            <color indexed="81"/>
            <rFont val="Tahoma"/>
            <family val="2"/>
          </rPr>
          <t>Nettokostnadskvoten (NNK) = (bullernyttor - driftkostnad - investeringskostnad)/(investeringskostnad+underhållskostnad)
Ingen underhållskostnad förutsätts vid inlösen</t>
        </r>
      </text>
    </comment>
    <comment ref="B55" authorId="0" shapeId="0" xr:uid="{2446C208-6B96-4220-80EA-BB3159008B23}">
      <text>
        <r>
          <rPr>
            <b/>
            <sz val="9"/>
            <color indexed="81"/>
            <rFont val="Tahoma"/>
            <family val="2"/>
          </rPr>
          <t xml:space="preserve">Asplund_OE: </t>
        </r>
        <r>
          <rPr>
            <sz val="9"/>
            <color indexed="81"/>
            <rFont val="Tahoma"/>
            <family val="2"/>
          </rPr>
          <t>Nettokostnadskvoten (NNK) = (bullernyttor - driftkostnad - investeringskostnad)/(investeringskostnad+underhållskostnad)
Ingen underhållskostnad förutsätts vid inlösen</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Katrin Olofsson</author>
  </authors>
  <commentList>
    <comment ref="C44" authorId="0" shapeId="0" xr:uid="{00000000-0006-0000-0800-000001000000}">
      <text>
        <r>
          <rPr>
            <sz val="9"/>
            <color indexed="81"/>
            <rFont val="Tahoma"/>
            <family val="2"/>
          </rPr>
          <t xml:space="preserve">Ingen ökad kostnad jämfört med kostnaden före åtgärd. I praktiken kan tom underhållskostnaden minska.
</t>
        </r>
      </text>
    </comment>
  </commentList>
</comments>
</file>

<file path=xl/sharedStrings.xml><?xml version="1.0" encoding="utf-8"?>
<sst xmlns="http://schemas.openxmlformats.org/spreadsheetml/2006/main" count="648" uniqueCount="349">
  <si>
    <t>Förutsättningar</t>
  </si>
  <si>
    <t>Kalkylperiod år</t>
  </si>
  <si>
    <t>Kalkylränta</t>
  </si>
  <si>
    <t>Antal personer</t>
  </si>
  <si>
    <t>Nytta</t>
  </si>
  <si>
    <t>Resultat</t>
  </si>
  <si>
    <t>Bullernytta</t>
  </si>
  <si>
    <r>
      <t>kr/m</t>
    </r>
    <r>
      <rPr>
        <vertAlign val="superscript"/>
        <sz val="10"/>
        <rFont val="Arial"/>
        <family val="2"/>
      </rPr>
      <t>2</t>
    </r>
  </si>
  <si>
    <t>Underhållskostnad</t>
  </si>
  <si>
    <t>Uppskattad utenytta i %</t>
  </si>
  <si>
    <t>kr</t>
  </si>
  <si>
    <t>Åtgärd</t>
  </si>
  <si>
    <t>Tillsatsruta och tätning</t>
  </si>
  <si>
    <t>Uteplats</t>
  </si>
  <si>
    <t>År</t>
  </si>
  <si>
    <t>Endast ofärgade celler måste fyllas i</t>
  </si>
  <si>
    <t>Ljusblå celler med mörkblå text bör justeras om förhållanden i det enskilda fallet så kräver</t>
  </si>
  <si>
    <t>Byggkostnad fönster</t>
  </si>
  <si>
    <t>Fönster</t>
  </si>
  <si>
    <t xml:space="preserve">Investeringskostnad  </t>
  </si>
  <si>
    <t>kalkylperiod</t>
  </si>
  <si>
    <t>Kalkylperiod</t>
  </si>
  <si>
    <t>Per år</t>
  </si>
  <si>
    <t>Underhållskostnad fönster</t>
  </si>
  <si>
    <t xml:space="preserve">Underhållskostnad </t>
  </si>
  <si>
    <t>Underhåll</t>
  </si>
  <si>
    <t>Underh Fönster</t>
  </si>
  <si>
    <t>kr/år</t>
  </si>
  <si>
    <t>Utomhus</t>
  </si>
  <si>
    <t>Inomhus</t>
  </si>
  <si>
    <t>Bullervärdering</t>
  </si>
  <si>
    <t>Inomhus, kr</t>
  </si>
  <si>
    <t>k-värde</t>
  </si>
  <si>
    <t>Utom- och inomhus</t>
  </si>
  <si>
    <t>Årlig ökning av åtgärdens effekt</t>
  </si>
  <si>
    <t>Summa nytta under första året (ej diskonterad)</t>
  </si>
  <si>
    <t>Fasadreduktion före åtgärd dB(A)</t>
  </si>
  <si>
    <t>dB(A)</t>
  </si>
  <si>
    <t>Livslängd för bullerskärm</t>
  </si>
  <si>
    <t>Livslängd för bullervall</t>
  </si>
  <si>
    <t>Nuvärde kalkylperiod</t>
  </si>
  <si>
    <t>Antal löpmeter vall</t>
  </si>
  <si>
    <t>Byggkostnad vall</t>
  </si>
  <si>
    <t>lm</t>
  </si>
  <si>
    <t>Underhållskostnad per enhet vall</t>
  </si>
  <si>
    <t>Underhållskostnad vall</t>
  </si>
  <si>
    <t>Rivning, avgifter mm</t>
  </si>
  <si>
    <t>Summa kostnader</t>
  </si>
  <si>
    <t>Kr</t>
  </si>
  <si>
    <t>Underhållskostnad Vall</t>
  </si>
  <si>
    <t>Nytta inne</t>
  </si>
  <si>
    <t>Nytta ute</t>
  </si>
  <si>
    <t>Bullernytta ute</t>
  </si>
  <si>
    <t>Bullernytta inne</t>
  </si>
  <si>
    <t xml:space="preserve">Kalkylperiod </t>
  </si>
  <si>
    <t>Restvärde</t>
  </si>
  <si>
    <t>Årlig förändring av åtgärdens effekt</t>
  </si>
  <si>
    <t>Tilläggsruta</t>
  </si>
  <si>
    <t>Fönsterbyte</t>
  </si>
  <si>
    <t>Höjd över mark</t>
  </si>
  <si>
    <t>m</t>
  </si>
  <si>
    <t>Byggkostnad skärm</t>
  </si>
  <si>
    <t>Underhållskostnad per enhet skärm</t>
  </si>
  <si>
    <t>Antal löpmeter skärm</t>
  </si>
  <si>
    <t>Ansvarig Trafikverket: Stefan Grudemo</t>
  </si>
  <si>
    <t>Datum</t>
  </si>
  <si>
    <t>Handläggare</t>
  </si>
  <si>
    <t>Metod för bullerberäkning</t>
  </si>
  <si>
    <t>Dokumentation</t>
  </si>
  <si>
    <t>Indata om trafik för bullerberäkning</t>
  </si>
  <si>
    <t>Indata om kostnader</t>
  </si>
  <si>
    <t>Summa byggkostnader</t>
  </si>
  <si>
    <t>Skärmhöjd (max 4 m)</t>
  </si>
  <si>
    <t>Fasad</t>
  </si>
  <si>
    <t>Skärm</t>
  </si>
  <si>
    <t>kr/st</t>
  </si>
  <si>
    <t>Användarhandledning:</t>
  </si>
  <si>
    <t>kr/lm</t>
  </si>
  <si>
    <t>Kostnad ljuddämpning av tilluft</t>
  </si>
  <si>
    <t>Kostnad tilläggsisolering vägg</t>
  </si>
  <si>
    <t>Projektnr</t>
  </si>
  <si>
    <t>Projektnamn</t>
  </si>
  <si>
    <r>
      <t>kr/m</t>
    </r>
    <r>
      <rPr>
        <vertAlign val="superscript"/>
        <sz val="10"/>
        <rFont val="Arial"/>
        <family val="2"/>
      </rPr>
      <t xml:space="preserve">2 </t>
    </r>
  </si>
  <si>
    <r>
      <t>kr/m</t>
    </r>
    <r>
      <rPr>
        <vertAlign val="superscript"/>
        <sz val="10"/>
        <rFont val="Arial"/>
        <family val="2"/>
      </rPr>
      <t>2</t>
    </r>
    <r>
      <rPr>
        <sz val="10"/>
        <rFont val="Arial"/>
        <family val="2"/>
      </rPr>
      <t/>
    </r>
  </si>
  <si>
    <t>Livslängd för fasadåtgärd år</t>
  </si>
  <si>
    <t>Livslängd för utemiljöåtgärd</t>
  </si>
  <si>
    <t>Underhållskostnad skärm</t>
  </si>
  <si>
    <t>Underh Skärm</t>
  </si>
  <si>
    <t>Underhållskostnad uteplatsskärm</t>
  </si>
  <si>
    <t xml:space="preserve">Endast ofärgade celler måste fyllas i </t>
  </si>
  <si>
    <t>Fasadreduktion före åtgärd dB</t>
  </si>
  <si>
    <t>Antal fönster med tilläggsruta</t>
  </si>
  <si>
    <t>st</t>
  </si>
  <si>
    <t>Antal fönster med fönsterbyte</t>
  </si>
  <si>
    <t>Defaultkostnader som används i beräkningarna</t>
  </si>
  <si>
    <t>Enhet</t>
  </si>
  <si>
    <t>Beskrivning av åtgärden</t>
  </si>
  <si>
    <t>Nyttor som inte ingår i kalkylen och slutsatser</t>
  </si>
  <si>
    <t>Övriga kommentarer</t>
  </si>
  <si>
    <t>Summa byggkostnader fasad</t>
  </si>
  <si>
    <r>
      <t>Fasadreduktion efter åtgärd dB</t>
    </r>
    <r>
      <rPr>
        <b/>
        <sz val="10"/>
        <rFont val="Arial"/>
        <family val="2"/>
      </rPr>
      <t/>
    </r>
  </si>
  <si>
    <t>dBA efter åtgärd vid uteplats</t>
  </si>
  <si>
    <t>dB efter åtgärd, ute-miljö och hela fasaden</t>
  </si>
  <si>
    <t>Motsvarande sänkning av inomhusnivån</t>
  </si>
  <si>
    <t>Inomhusnytta</t>
  </si>
  <si>
    <t>utomhusnytta</t>
  </si>
  <si>
    <t xml:space="preserve">Per år   </t>
  </si>
  <si>
    <t>dBA efter åtgärd, utemiljö och hela fasaden</t>
  </si>
  <si>
    <t>dBA efter åtgärd ute och inne</t>
  </si>
  <si>
    <t>Ljuddämpat tilluftsdon borrat genom vägg</t>
  </si>
  <si>
    <t>Ljuddämpad insats i befintligt borrat hål genom vägg</t>
  </si>
  <si>
    <t>Ljuddäpad spaltventil i fönster</t>
  </si>
  <si>
    <t>Dämpning av bröstning i fönsterdörr</t>
  </si>
  <si>
    <t>Ljuddämpande entredörr</t>
  </si>
  <si>
    <t>Följande gör fönstren dyrare: Spröjs, annan kulör än vit, persienn m m</t>
  </si>
  <si>
    <t>Lokal skärm vid uteplats</t>
  </si>
  <si>
    <t>kr/uteplats</t>
  </si>
  <si>
    <t>Ersättning för egen åtgärd</t>
  </si>
  <si>
    <t>Ny uteplats på skärmad sida</t>
  </si>
  <si>
    <t>Inglasning av befintlig uteplats som redan har tak och bröstning</t>
  </si>
  <si>
    <t>Inglasning av hel balkong, liten</t>
  </si>
  <si>
    <t>kr/balkong</t>
  </si>
  <si>
    <t>Inglasning av hel balkong, stor</t>
  </si>
  <si>
    <t>Inglasning av halv balkong</t>
  </si>
  <si>
    <t>Helt ny och inglasad balkong</t>
  </si>
  <si>
    <t>Vall</t>
  </si>
  <si>
    <t>Restvärde/år rak avskrivning</t>
  </si>
  <si>
    <t>Byggkostnad utemiljöåtgärd</t>
  </si>
  <si>
    <t>Underhållskostnad utemiljöåtgärd</t>
  </si>
  <si>
    <t>Investeringskostnad fasad</t>
  </si>
  <si>
    <t>Investeringskostnad utemiljöåtgärd</t>
  </si>
  <si>
    <t xml:space="preserve">Underhållskostnad fasad </t>
  </si>
  <si>
    <t>kr/lm och år</t>
  </si>
  <si>
    <t>Livslängd för fönster år</t>
  </si>
  <si>
    <t>Nytta år 1</t>
  </si>
  <si>
    <t>Årlig uppräkning bullernyttan</t>
  </si>
  <si>
    <t>Årlig uppräkning av bullernyttan</t>
  </si>
  <si>
    <t>Investeringskostnad</t>
  </si>
  <si>
    <t>Investeringskostnad inkl skattefaktor</t>
  </si>
  <si>
    <t xml:space="preserve">Bullernytta </t>
  </si>
  <si>
    <t>Nytta utemiljö</t>
  </si>
  <si>
    <t>utemiljöåtgärd</t>
  </si>
  <si>
    <t>Restvärde utemiljö</t>
  </si>
  <si>
    <t>Nytta fönster</t>
  </si>
  <si>
    <t>utemiljö</t>
  </si>
  <si>
    <t>Underh utemiljö</t>
  </si>
  <si>
    <t>Investering fönster</t>
  </si>
  <si>
    <t>Investering utemiljö</t>
  </si>
  <si>
    <t>inkl skattefakt</t>
  </si>
  <si>
    <t>Kostnad fönster</t>
  </si>
  <si>
    <t>Kostnad utemiljö</t>
  </si>
  <si>
    <t>Summa kalkylperioden</t>
  </si>
  <si>
    <t>Investering skärm</t>
  </si>
  <si>
    <r>
      <t>kr/m</t>
    </r>
    <r>
      <rPr>
        <vertAlign val="superscript"/>
        <sz val="10"/>
        <rFont val="Arial"/>
        <family val="2"/>
      </rPr>
      <t xml:space="preserve">2 </t>
    </r>
    <r>
      <rPr>
        <sz val="10"/>
        <rFont val="Arial"/>
        <family val="2"/>
      </rPr>
      <t>och år</t>
    </r>
  </si>
  <si>
    <t>vall</t>
  </si>
  <si>
    <t>Investering vall</t>
  </si>
  <si>
    <t>Summa kalkylperiod</t>
  </si>
  <si>
    <t>kr/fönster</t>
  </si>
  <si>
    <t>Prisnivå</t>
  </si>
  <si>
    <t>%</t>
  </si>
  <si>
    <t>Byggherrekostnad</t>
  </si>
  <si>
    <t>år</t>
  </si>
  <si>
    <t>Underhållskostnad fasad</t>
  </si>
  <si>
    <t>Utomhus, kr</t>
  </si>
  <si>
    <t xml:space="preserve">Inomhus och </t>
  </si>
  <si>
    <t>utomhus, kr</t>
  </si>
  <si>
    <t>Årlig  kostnad</t>
  </si>
  <si>
    <t>Öppningsår = diskonteringsår</t>
  </si>
  <si>
    <t>Skärmdämpning</t>
  </si>
  <si>
    <t>Cs</t>
  </si>
  <si>
    <t>Ljusblå celler med svart text är beräkningsresultat eller förklaringstext och ändringar bör undvikas</t>
  </si>
  <si>
    <t>Teoretisk fasaddämpning</t>
  </si>
  <si>
    <t>Nytta fasadåtgärd</t>
  </si>
  <si>
    <t>Underhållskostnad lång skärm</t>
  </si>
  <si>
    <t xml:space="preserve">Upp till 2 m höjd </t>
  </si>
  <si>
    <t xml:space="preserve">Upp till 4 m höjd </t>
  </si>
  <si>
    <t>Över 4 m höjd = egen kostnad behöver räknas fram</t>
  </si>
  <si>
    <t>Tilläggsisolering med fristående innervägg, hörnrum</t>
  </si>
  <si>
    <t>kr/rum</t>
  </si>
  <si>
    <t>Tilläggsisolering med fristående innervägg, en vägg</t>
  </si>
  <si>
    <t>Anläggningskostnad per m3</t>
  </si>
  <si>
    <t>Anläggningskostnad per lm</t>
  </si>
  <si>
    <t>Egna överskottsmassor (dvs endast hantering)</t>
  </si>
  <si>
    <t>kr/m3</t>
  </si>
  <si>
    <t>kr/lm om 2 m hög vall</t>
  </si>
  <si>
    <t>Köpta massor (dvs köp, transport och hantering)</t>
  </si>
  <si>
    <t>Klassiska träskärmar</t>
  </si>
  <si>
    <t>kr/m2</t>
  </si>
  <si>
    <t>Klassiska träskärmar med absorbent</t>
  </si>
  <si>
    <t>Plastskärmar</t>
  </si>
  <si>
    <t>Plastskärmar med inbyggd absorbent (perforering)</t>
  </si>
  <si>
    <t>Skärmar fästa på bro- och vägräcken</t>
  </si>
  <si>
    <t>Effekter av fasadåtgärder</t>
  </si>
  <si>
    <t>Bakgrund</t>
  </si>
  <si>
    <t xml:space="preserve">Vilken effekt olika typer av åtgärder får beror på hur befintlig fasad är byggd. </t>
  </si>
  <si>
    <t xml:space="preserve">Är fönstren t ex kopplade 1+1 glas eller är det 2- eller 3-glas isolerrutor? Är det tunnn trävägg eller tjock stenvägg? </t>
  </si>
  <si>
    <t>Finns friskluftventiler och är dom i så fall monterade i fönsterkarm eller i vägg?</t>
  </si>
  <si>
    <t>Fasadens ljudreduktion blir inte bättre en den svagaste delen i fasaden medger.</t>
  </si>
  <si>
    <t>Ljudnivå vid fasad och eftersträvad inomhusnivå är avgörande för vilka fasadåtgärder som behöver vidtas.</t>
  </si>
  <si>
    <t>Eftersom det är många parametrar som påverkar fasaders ljudreduktion är det svårt att enge schabloner för vilka effekter olika åtgärder får.</t>
  </si>
  <si>
    <t xml:space="preserve">Nedan finns dock ungefärliga spann av effekter som kan förväntas. </t>
  </si>
  <si>
    <t>Fönsteråtgärder:</t>
  </si>
  <si>
    <t>Justera fönster och tätningslist</t>
  </si>
  <si>
    <t>Byte till isolerglas i en båge</t>
  </si>
  <si>
    <t>29-34 dB</t>
  </si>
  <si>
    <t>32-37 dB</t>
  </si>
  <si>
    <t>2-7 dB</t>
  </si>
  <si>
    <t>35-40 dB</t>
  </si>
  <si>
    <t>5-10 dB</t>
  </si>
  <si>
    <t>Nedan finns kommentarer till olika typer av åtgärder.</t>
  </si>
  <si>
    <t>Olika åtgärder</t>
  </si>
  <si>
    <t>Kommentar</t>
  </si>
  <si>
    <t>Åtgärder på befintliga fönster</t>
  </si>
  <si>
    <t>Förutsätter att befintliga fönster är i ett sådant sklick och har sådan konstruktion att de klarar den ökade glasvikten.</t>
  </si>
  <si>
    <t xml:space="preserve">Kan ge uppåt 6-7 dB förbättring av fönstrets ljudreduktion. </t>
  </si>
  <si>
    <t xml:space="preserve">Fungerar bäst på kopplade 1+1 fönster. </t>
  </si>
  <si>
    <t xml:space="preserve">Vanligt att  2+35+2 eller 3+35+3 kompletteras med 8 float eller 8,8 ljudlamell, t.ex. 3+35+3-12-8 </t>
  </si>
  <si>
    <t>Alternativt tas innerglas tas bort och ersätts med trappat ig/thermo så att det blir t.ex. 2+35+4-12-8</t>
  </si>
  <si>
    <t>Byte till tjockare glas kan fungera bra om befintliga fönster är kopplade 1+2.</t>
  </si>
  <si>
    <t>Fönsterbyten</t>
  </si>
  <si>
    <t>Lämpligt åtgärd då större föbättring (över 7 dB) förbättring av fasadens ljudreduktion behöver åstadkommas,</t>
  </si>
  <si>
    <t>Lämpligt även vid lägre behov av ljudreduktion om befintliga fönster är i ett sådant sklick och har sådan konstruktion att de klarar den ökade glasvikten.</t>
  </si>
  <si>
    <t xml:space="preserve">På marknaden finns fönster med Rw upp över 50 dB.   </t>
  </si>
  <si>
    <t>Om nya fönster med hög ljudreduktion monteras torde väggar och friskluftventiler alltid bli begränsande för fasadens ljudreduktion.</t>
  </si>
  <si>
    <t>Ljuddämpning av friskluftventiler</t>
  </si>
  <si>
    <t xml:space="preserve">I första hand bör friskluftventiler sättas i vägg eftersom högre ljudreduktion kan nås i sådana jämfört med ventiler i fönsterkarm. </t>
  </si>
  <si>
    <t>Ljudreduktionen för friskluftventiler som borras genom vägg  är beroende av väggens tjocklek och konstruktion. Man kan därför inte utgå från den ljudreduktion som anges av tillverkaren rakt av.</t>
  </si>
  <si>
    <t>Vid fasadåtgärder bör man alltid använda den friskluftventil på marknaden som har högst reduktionstal (kostnaden för ökad ljuddämpning i ventilen är försumbar)</t>
  </si>
  <si>
    <t>Vid höga nivåer utomhus kan det krävas en extra ljudfälla på utsida fasaden.</t>
  </si>
  <si>
    <t xml:space="preserve">Ska friskluftventiler monteras i fönsterkarm bör provningsintyg för den sammansatta produkten (fönster+ventil) efterfrågas. Provningsintyget bör avse både luftflöde och ljudreduktion. </t>
  </si>
  <si>
    <t>Restvärde utemiljöåtgärd</t>
  </si>
  <si>
    <t>OBS! Ytterväggar med sämre ljudisolering påverkar utfallet av fönsteråtgärder därav låga värden i spannet.</t>
  </si>
  <si>
    <t>Ljudnivåskillnad (frifält utenivå - inomhusnivå) efter åtgärd</t>
  </si>
  <si>
    <t>Förväntat resultat efter åtgärd vid    50-70 km/tim</t>
  </si>
  <si>
    <t>Förväntat resultat efter åtgärd vid       80-110 km/tim</t>
  </si>
  <si>
    <t>Förväntad förbättring efter åtgärd</t>
  </si>
  <si>
    <t>28-29 dB</t>
  </si>
  <si>
    <t>30-31 dB</t>
  </si>
  <si>
    <t>1-2 dB</t>
  </si>
  <si>
    <t>32-43 dB</t>
  </si>
  <si>
    <t>35-46 dB</t>
  </si>
  <si>
    <t>5-16 dB</t>
  </si>
  <si>
    <t>Montage av ljuddämpare på befintliga ventiler kan begränsa luftflödet.</t>
  </si>
  <si>
    <t>Exempel på kostnader (anläggningskostnader exkl byggherrekostnader)</t>
  </si>
  <si>
    <t xml:space="preserve">Skärmar                                            </t>
  </si>
  <si>
    <t>Anläggningskostnader för skärmar kan variera kraftigt bl a beroende på grundläggningsförutsättningar och materialval.</t>
  </si>
  <si>
    <t>Planeringsfall påverkar också:</t>
  </si>
  <si>
    <t xml:space="preserve">Kostnaden blir lägst om skärmen uppförs i samband med nybyggnad av väg eftersom arbetet med skärmarna kan ske </t>
  </si>
  <si>
    <t>parallelt med övrigt anläggningsarbete samt att ingen hänsyn behöver tas till trafik.</t>
  </si>
  <si>
    <t xml:space="preserve">Kostnaden blir högst om enstaka skärmar uppförs i befintlig miljö eftersom entreprenadarbetena då inte kan samordnas </t>
  </si>
  <si>
    <t>med andra anläggningsarbeten samt att kostnader tillkommer för skyddsåtgärder under arbete på väg, omledning av trafik m m.</t>
  </si>
  <si>
    <t xml:space="preserve">Ovanstående defaultkostnader avser investeringsprojekt. </t>
  </si>
  <si>
    <t>För skärmar högre än 4 m finns inget schablonvärde utan egna kostnadskalkyler behöver alltid göras.</t>
  </si>
  <si>
    <t>Nedan redovisas intervall för vad olika typer av skärmar (≤4 m) kan kosta:</t>
  </si>
  <si>
    <t>Anläggningskostnad per m2</t>
  </si>
  <si>
    <t>Skärmar i pilträ (absorbent inbyggd)</t>
  </si>
  <si>
    <t>Skärmar helt eller delvis av transparenta skivor (genomsiktlighet= utan absorbent)</t>
  </si>
  <si>
    <t>Kostnad för förvärv och rivning</t>
  </si>
  <si>
    <t>"Livslängd" för förvärv</t>
  </si>
  <si>
    <t>Förvärv av fastighet</t>
  </si>
  <si>
    <t>Nettonuvärde</t>
  </si>
  <si>
    <t>NNK</t>
  </si>
  <si>
    <t>Fasadreduktion efter åtgärd dB</t>
  </si>
  <si>
    <t>NNK för fasad/skärm</t>
  </si>
  <si>
    <t>NNK för fasad/vall</t>
  </si>
  <si>
    <t>Antal m2 beläggning</t>
  </si>
  <si>
    <t>m2</t>
  </si>
  <si>
    <r>
      <t>Byte av fönster (R</t>
    </r>
    <r>
      <rPr>
        <vertAlign val="subscript"/>
        <sz val="14"/>
        <rFont val="Arial"/>
        <family val="2"/>
      </rPr>
      <t>w+C</t>
    </r>
    <r>
      <rPr>
        <sz val="14"/>
        <rFont val="Arial"/>
        <family val="2"/>
      </rPr>
      <t xml:space="preserve"> 44, R</t>
    </r>
    <r>
      <rPr>
        <vertAlign val="subscript"/>
        <sz val="14"/>
        <rFont val="Arial"/>
        <family val="2"/>
      </rPr>
      <t>w+Ctr</t>
    </r>
    <r>
      <rPr>
        <sz val="14"/>
        <rFont val="Arial"/>
        <family val="2"/>
      </rPr>
      <t xml:space="preserve"> 40)</t>
    </r>
  </si>
  <si>
    <r>
      <t>Byte av fönster (R</t>
    </r>
    <r>
      <rPr>
        <vertAlign val="subscript"/>
        <sz val="14"/>
        <rFont val="Arial"/>
        <family val="2"/>
      </rPr>
      <t>w+C</t>
    </r>
    <r>
      <rPr>
        <sz val="14"/>
        <rFont val="Arial"/>
        <family val="2"/>
      </rPr>
      <t xml:space="preserve"> 49, R</t>
    </r>
    <r>
      <rPr>
        <vertAlign val="subscript"/>
        <sz val="14"/>
        <rFont val="Arial"/>
        <family val="2"/>
      </rPr>
      <t>w+Ctr</t>
    </r>
    <r>
      <rPr>
        <sz val="14"/>
        <rFont val="Arial"/>
        <family val="2"/>
      </rPr>
      <t xml:space="preserve"> 45)</t>
    </r>
  </si>
  <si>
    <r>
      <t>Merkostnaden för högre ljudreduktion är försumbar/liten upp till ca R</t>
    </r>
    <r>
      <rPr>
        <vertAlign val="subscript"/>
        <sz val="14"/>
        <rFont val="Arial"/>
        <family val="2"/>
      </rPr>
      <t>w</t>
    </r>
    <r>
      <rPr>
        <sz val="14"/>
        <rFont val="Arial"/>
        <family val="2"/>
      </rPr>
      <t>+C 47 dB respektive R</t>
    </r>
    <r>
      <rPr>
        <vertAlign val="subscript"/>
        <sz val="14"/>
        <rFont val="Arial"/>
        <family val="2"/>
      </rPr>
      <t>w</t>
    </r>
    <r>
      <rPr>
        <sz val="14"/>
        <rFont val="Arial"/>
        <family val="2"/>
      </rPr>
      <t>+C</t>
    </r>
    <r>
      <rPr>
        <vertAlign val="subscript"/>
        <sz val="14"/>
        <rFont val="Arial"/>
        <family val="2"/>
      </rPr>
      <t>tr</t>
    </r>
    <r>
      <rPr>
        <sz val="14"/>
        <rFont val="Arial"/>
        <family val="2"/>
      </rPr>
      <t xml:space="preserve"> 43 dB. </t>
    </r>
  </si>
  <si>
    <t>beläggning</t>
  </si>
  <si>
    <t>NNK för fasad/lågbullerbel.</t>
  </si>
  <si>
    <t>Nytta skärm/vall/lågbullerbeläggning</t>
  </si>
  <si>
    <t>4-6</t>
  </si>
  <si>
    <t>6-8</t>
  </si>
  <si>
    <t>Dubbeldrän 11 mm</t>
  </si>
  <si>
    <t>Enkeldrän 11 mm</t>
  </si>
  <si>
    <t>Merkostnad beläggning</t>
  </si>
  <si>
    <t>Årlig merkostnad, beläggning</t>
  </si>
  <si>
    <t>Årlig merkostnad</t>
  </si>
  <si>
    <t>Fastighet (a, b, c etc.)</t>
  </si>
  <si>
    <t>Livslängd för beläggning (se fliken "Kostnader och förutsättningar"), år</t>
  </si>
  <si>
    <t>Beläggning</t>
  </si>
  <si>
    <t>Årlig merkostnad för bullerreducerande beläggning - se fliken "Kostnader och förutsättningar"</t>
  </si>
  <si>
    <t>Bullerreducerande beläggning, merkostnad jämfört med standardbeläggning från VTI rapport 843 "Erfarenheter av bullerreducerande
beläggningar"</t>
  </si>
  <si>
    <t>Standardbeläggning ABS 16 mm (ref)</t>
  </si>
  <si>
    <t>Årlig merkostnad inkl DoU, kr/m2/år</t>
  </si>
  <si>
    <t>Årlig merkostnad medelvärde,  kr/m2/år</t>
  </si>
  <si>
    <t>Livslängd, år</t>
  </si>
  <si>
    <t>Bullerreduktion (medelvärde för livslängden),                dBA</t>
  </si>
  <si>
    <t>Antagandena/bedömningarna är ett högtrafikerat vägnät i mellersta Sverige där slitaget från dubbdäckstrafiken är den dominerande nedbrytningsfaktorn.</t>
  </si>
  <si>
    <t>Tät beläggning med mindre sten (ABT 11 mm)</t>
  </si>
  <si>
    <t>Tät beläggning med mindre sten (ABS 11 mm)</t>
  </si>
  <si>
    <t>Trafikstörningskostnad ingår ej</t>
  </si>
  <si>
    <t>Investeringskostnad skärm</t>
  </si>
  <si>
    <t xml:space="preserve">Investeringskostnad Vall </t>
  </si>
  <si>
    <t>Lägsta dBA</t>
  </si>
  <si>
    <t>Lägsta dba</t>
  </si>
  <si>
    <t>4-5</t>
  </si>
  <si>
    <t>6-7</t>
  </si>
  <si>
    <t>dBA utomhus vid fasad (ej under 50, ej över 75)</t>
  </si>
  <si>
    <t>Version: 2024.1</t>
  </si>
  <si>
    <t>Total kostnad inomhus och utomhus</t>
  </si>
  <si>
    <t>Beräkning av bullernyttan under 1:a året (ej diskonterad), värdering avser 2019 års prisnivå</t>
  </si>
  <si>
    <t>2500-3800</t>
  </si>
  <si>
    <t>3000-3800</t>
  </si>
  <si>
    <t>2400-4600</t>
  </si>
  <si>
    <t>68 000-144 000</t>
  </si>
  <si>
    <t>11 000-46 000</t>
  </si>
  <si>
    <t>22 000-46 000</t>
  </si>
  <si>
    <t>33 000-57 000</t>
  </si>
  <si>
    <t>16 000-27 000</t>
  </si>
  <si>
    <t>110 000-137 000</t>
  </si>
  <si>
    <t>Nuvärde  kalkylperiod</t>
  </si>
  <si>
    <t>NUK</t>
  </si>
  <si>
    <t>55-88</t>
  </si>
  <si>
    <t>22-44</t>
  </si>
  <si>
    <t>Produktionskostnad</t>
  </si>
  <si>
    <t xml:space="preserve">Anläggningskostnad </t>
  </si>
  <si>
    <t>Beräkning av bygg- och underhållskostnad exkl. skattefinansieringskostnad i 2019 års prisnivå</t>
  </si>
  <si>
    <t>Exkl skattefinansieringskostnad</t>
  </si>
  <si>
    <t>Inkl skattefinansieringskostnad</t>
  </si>
  <si>
    <t>Nuvärde kalkylperiod Inkl skattefinansieringskostnad</t>
  </si>
  <si>
    <t>inkl skattefinansieringskostnad</t>
  </si>
  <si>
    <t>Skattefinansieringsfaktor</t>
  </si>
  <si>
    <t>Utgift (Investering + underhåll), inkl. skattefinansieringskostnad</t>
  </si>
  <si>
    <t>Utgift (Investering + underhåll), exkl. skattefinansieringskostnad</t>
  </si>
  <si>
    <t>Utgift (Investering), inkl. skattefinansieringskostnad</t>
  </si>
  <si>
    <t>Utgift (Investering), exkl. skattefinansieringskostnad</t>
  </si>
  <si>
    <t xml:space="preserve">Nuvärde kalkylperiod Inkl skattefinansieringskostnad </t>
  </si>
  <si>
    <t>Nuvärde av restvärde inkl skattefinansieringskostnad</t>
  </si>
  <si>
    <t>Nuvärde kalkylperiod exkl skattefinansieringskostnad</t>
  </si>
  <si>
    <t>Utgift (Merkostnad/Underhållskostnad), exkl skattefinasieringskostnad</t>
  </si>
  <si>
    <t>Utgift (Merkostnad/Underhållskostnad), inkl. skattefinasieringskostnad</t>
  </si>
  <si>
    <t>275 och uppåt</t>
  </si>
  <si>
    <t>2750 och uppåt</t>
  </si>
  <si>
    <t xml:space="preserve"> 2019 års prisnivå</t>
  </si>
  <si>
    <t>1 600-4 900</t>
  </si>
  <si>
    <t>3 300-8 200</t>
  </si>
  <si>
    <t>1 800-2 700</t>
  </si>
  <si>
    <t>Kalkylark för att beräkna NNK och NUK för fasadåtgärder för inomhusbuller</t>
  </si>
  <si>
    <t>Kalkylark för att beräkna NNK och NUK för fasadåtgärd och åtgärder för del av utemiljön</t>
  </si>
  <si>
    <t>Kalkylark för att beräkna NNK och NUK för bullerskärm som skyddar hela utemiljön och hela eller del av fasaden</t>
  </si>
  <si>
    <t>Kalkylark för att beräkna NNK och NUK för bullervall som skyddar hela bostadsfasaden</t>
  </si>
  <si>
    <t>Kalkylark för att beräkna NNK och NUK för lågbullerbeläggning som skyddar utemiljön</t>
  </si>
  <si>
    <t>Kalkylark för att beräkna NNKoch NUK för förvärv</t>
  </si>
  <si>
    <t>Datum: 2024</t>
  </si>
  <si>
    <t>Samhällsekonomiska kalkylverktyg och metoder - Bransch (trafikverket.se)</t>
  </si>
  <si>
    <t>Beräkning av sammanvägning av nettonuvärde, NNK och NUK för resultat från flik A och C, A och D respektive A och 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</si>
</sst>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5" formatCode="#,##0\ &quot;kr&quot;;\-#,##0\ &quot;kr&quot;"/>
    <numFmt numFmtId="6" formatCode="#,##0\ &quot;kr&quot;;[Red]\-#,##0\ &quot;kr&quot;"/>
    <numFmt numFmtId="42" formatCode="_-* #,##0\ &quot;kr&quot;_-;\-* #,##0\ &quot;kr&quot;_-;_-* &quot;-&quot;\ &quot;kr&quot;_-;_-@_-"/>
    <numFmt numFmtId="44" formatCode="_-* #,##0.00\ &quot;kr&quot;_-;\-* #,##0.00\ &quot;kr&quot;_-;_-* &quot;-&quot;??\ &quot;kr&quot;_-;_-@_-"/>
    <numFmt numFmtId="164" formatCode="_-* #,##0\ _k_r_-;\-* #,##0\ _k_r_-;_-* &quot;-&quot;\ _k_r_-;_-@_-"/>
    <numFmt numFmtId="165" formatCode="_-* #,##0.00\ _k_r_-;\-* #,##0.00\ _k_r_-;_-* &quot;-&quot;??\ _k_r_-;_-@_-"/>
    <numFmt numFmtId="166" formatCode="0.0"/>
    <numFmt numFmtId="167" formatCode="#,##0\ &quot;kr&quot;"/>
    <numFmt numFmtId="168" formatCode="_-* #,##0\ _k_r_-;\-* #,##0\ _k_r_-;_-* &quot;-&quot;??\ _k_r_-;_-@_-"/>
    <numFmt numFmtId="169" formatCode="#,##0_ ;\-#,##0\ "/>
    <numFmt numFmtId="170" formatCode="#,##0.0_ ;\-#,##0.0\ "/>
    <numFmt numFmtId="171" formatCode="#,##0\ _k_r"/>
    <numFmt numFmtId="172" formatCode="_-* #,##0\ &quot;kr&quot;_-;\-* #,##0\ &quot;kr&quot;_-;_-* &quot;-&quot;??\ &quot;kr&quot;_-;_-@_-"/>
    <numFmt numFmtId="173" formatCode="0.000"/>
    <numFmt numFmtId="174" formatCode="_-* #,##0.0\ _k_r_-;\-* #,##0.0\ _k_r_-;_-* &quot;-&quot;??\ _k_r_-;_-@_-"/>
    <numFmt numFmtId="175" formatCode="#,##0.00\ _k_r"/>
    <numFmt numFmtId="176" formatCode="_-* #,##0\ [$kr-41D]_-;\-* #,##0\ [$kr-41D]_-;_-* &quot;-&quot;??\ [$kr-41D]_-;_-@_-"/>
    <numFmt numFmtId="177" formatCode="#,##0.00_ ;\-#,##0.00\ "/>
    <numFmt numFmtId="178" formatCode="0.0000"/>
  </numFmts>
  <fonts count="6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4"/>
      <name val="Arial"/>
      <family val="2"/>
    </font>
    <font>
      <sz val="10"/>
      <name val="Arial"/>
      <family val="2"/>
    </font>
    <font>
      <sz val="10"/>
      <color indexed="10"/>
      <name val="Arial"/>
      <family val="2"/>
    </font>
    <font>
      <sz val="10"/>
      <color indexed="12"/>
      <name val="Arial"/>
      <family val="2"/>
    </font>
    <font>
      <vertAlign val="superscript"/>
      <sz val="10"/>
      <name val="Arial"/>
      <family val="2"/>
    </font>
    <font>
      <sz val="10"/>
      <color indexed="44"/>
      <name val="Arial"/>
      <family val="2"/>
    </font>
    <font>
      <sz val="10"/>
      <color indexed="23"/>
      <name val="Arial"/>
      <family val="2"/>
    </font>
    <font>
      <b/>
      <i/>
      <sz val="10"/>
      <name val="Arial"/>
      <family val="2"/>
    </font>
    <font>
      <sz val="12"/>
      <color indexed="8"/>
      <name val="Arial"/>
      <family val="2"/>
    </font>
    <font>
      <b/>
      <sz val="10"/>
      <color theme="0"/>
      <name val="Arial"/>
      <family val="2"/>
    </font>
    <font>
      <sz val="10"/>
      <color theme="0"/>
      <name val="Arial"/>
      <family val="2"/>
    </font>
    <font>
      <b/>
      <sz val="11"/>
      <name val="Arial"/>
      <family val="2"/>
    </font>
    <font>
      <b/>
      <sz val="9"/>
      <name val="Arial"/>
      <family val="2"/>
    </font>
    <font>
      <sz val="9"/>
      <color indexed="81"/>
      <name val="Tahoma"/>
      <family val="2"/>
    </font>
    <font>
      <b/>
      <sz val="9"/>
      <color indexed="81"/>
      <name val="Tahoma"/>
      <family val="2"/>
    </font>
    <font>
      <sz val="11"/>
      <name val="Calibri"/>
      <family val="2"/>
    </font>
    <font>
      <sz val="14"/>
      <color rgb="FF92D050"/>
      <name val="Arial"/>
      <family val="2"/>
    </font>
    <font>
      <sz val="10"/>
      <color rgb="FF92D050"/>
      <name val="Arial"/>
      <family val="2"/>
    </font>
    <font>
      <b/>
      <sz val="10"/>
      <color rgb="FF92D050"/>
      <name val="Arial"/>
      <family val="2"/>
    </font>
    <font>
      <sz val="14"/>
      <color theme="0" tint="-0.499984740745262"/>
      <name val="Arial"/>
      <family val="2"/>
    </font>
    <font>
      <sz val="10"/>
      <color theme="0" tint="-0.499984740745262"/>
      <name val="Arial"/>
      <family val="2"/>
    </font>
    <font>
      <b/>
      <sz val="10"/>
      <color theme="0" tint="-0.499984740745262"/>
      <name val="Arial"/>
      <family val="2"/>
    </font>
    <font>
      <b/>
      <sz val="12"/>
      <name val="Arial"/>
      <family val="2"/>
    </font>
    <font>
      <sz val="12"/>
      <name val="Arial"/>
      <family val="2"/>
    </font>
    <font>
      <u/>
      <sz val="10"/>
      <color theme="10"/>
      <name val="Arial"/>
      <family val="2"/>
    </font>
    <font>
      <sz val="10"/>
      <color theme="0" tint="-0.249977111117893"/>
      <name val="Arial"/>
      <family val="2"/>
    </font>
    <font>
      <sz val="14"/>
      <color theme="6" tint="-0.499984740745262"/>
      <name val="Arial"/>
      <family val="2"/>
    </font>
    <font>
      <sz val="10"/>
      <name val="Arial"/>
      <family val="2"/>
    </font>
    <font>
      <u/>
      <sz val="10"/>
      <name val="Arial"/>
      <family val="2"/>
    </font>
    <font>
      <b/>
      <sz val="14"/>
      <color theme="0"/>
      <name val="Arial"/>
      <family val="2"/>
    </font>
    <font>
      <b/>
      <sz val="14"/>
      <name val="Arial"/>
      <family val="2"/>
    </font>
    <font>
      <b/>
      <sz val="14"/>
      <color theme="0" tint="-0.499984740745262"/>
      <name val="Arial"/>
      <family val="2"/>
    </font>
    <font>
      <sz val="10"/>
      <color rgb="FF0070C0"/>
      <name val="Arial"/>
      <family val="2"/>
    </font>
    <font>
      <b/>
      <sz val="10"/>
      <color rgb="FFFF0000"/>
      <name val="Arial"/>
      <family val="2"/>
    </font>
    <font>
      <sz val="10"/>
      <color rgb="FFFF0000"/>
      <name val="Arial"/>
      <family val="2"/>
    </font>
    <font>
      <sz val="12"/>
      <color theme="0" tint="-0.499984740745262"/>
      <name val="Arial"/>
      <family val="2"/>
    </font>
    <font>
      <sz val="10"/>
      <color theme="0" tint="-0.34998626667073579"/>
      <name val="Arial"/>
      <family val="2"/>
    </font>
    <font>
      <sz val="11"/>
      <color theme="1"/>
      <name val="Arial"/>
      <family val="2"/>
    </font>
    <font>
      <sz val="10"/>
      <color theme="1"/>
      <name val="Arial"/>
      <family val="2"/>
    </font>
    <font>
      <sz val="10"/>
      <color rgb="FF7030A0"/>
      <name val="Arial"/>
      <family val="2"/>
    </font>
    <font>
      <sz val="10"/>
      <color rgb="FF00B050"/>
      <name val="Arial"/>
      <family val="2"/>
    </font>
    <font>
      <sz val="14"/>
      <color rgb="FF1F497D"/>
      <name val="Calibri"/>
      <family val="2"/>
    </font>
    <font>
      <sz val="14"/>
      <color theme="1"/>
      <name val="Arial"/>
      <family val="2"/>
    </font>
    <font>
      <b/>
      <sz val="14"/>
      <color theme="1"/>
      <name val="Arial"/>
      <family val="2"/>
    </font>
    <font>
      <b/>
      <sz val="14"/>
      <color rgb="FFC00000"/>
      <name val="Arial"/>
      <family val="2"/>
    </font>
    <font>
      <vertAlign val="subscript"/>
      <sz val="14"/>
      <name val="Arial"/>
      <family val="2"/>
    </font>
    <font>
      <i/>
      <sz val="10"/>
      <name val="Arial"/>
      <family val="2"/>
    </font>
    <font>
      <i/>
      <sz val="11"/>
      <color theme="1"/>
      <name val="Calibri"/>
      <family val="2"/>
      <scheme val="minor"/>
    </font>
    <font>
      <sz val="10"/>
      <color theme="3" tint="-0.249977111117893"/>
      <name val="Arial"/>
      <family val="2"/>
    </font>
    <font>
      <i/>
      <sz val="14"/>
      <name val="Arial"/>
      <family val="2"/>
    </font>
    <font>
      <i/>
      <sz val="14"/>
      <color theme="1"/>
      <name val="Calibri"/>
      <family val="2"/>
      <scheme val="minor"/>
    </font>
    <font>
      <i/>
      <sz val="14"/>
      <color theme="1"/>
      <name val="Arial"/>
      <family val="2"/>
    </font>
    <font>
      <sz val="11"/>
      <name val="Calibri"/>
      <family val="2"/>
      <scheme val="minor"/>
    </font>
    <font>
      <sz val="10"/>
      <color theme="6" tint="-0.249977111117893"/>
      <name val="Arial"/>
      <family val="2"/>
    </font>
    <font>
      <b/>
      <sz val="10"/>
      <color theme="6" tint="-0.249977111117893"/>
      <name val="Arial"/>
      <family val="2"/>
    </font>
    <font>
      <sz val="10"/>
      <color theme="3" tint="-0.499984740745262"/>
      <name val="Arial"/>
      <family val="2"/>
    </font>
    <font>
      <sz val="10"/>
      <color theme="3"/>
      <name val="Arial"/>
      <family val="2"/>
    </font>
    <font>
      <i/>
      <sz val="11"/>
      <name val="Calibri"/>
      <family val="2"/>
      <scheme val="minor"/>
    </font>
    <font>
      <sz val="10"/>
      <color rgb="FF005EA4"/>
      <name val="Arial"/>
      <family val="2"/>
    </font>
  </fonts>
  <fills count="21">
    <fill>
      <patternFill patternType="none"/>
    </fill>
    <fill>
      <patternFill patternType="gray125"/>
    </fill>
    <fill>
      <patternFill patternType="solid">
        <fgColor indexed="23"/>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rgb="FFFFFF99"/>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rgb="FFFAFD81"/>
        <bgColor indexed="64"/>
      </patternFill>
    </fill>
    <fill>
      <patternFill patternType="solid">
        <fgColor theme="8" tint="0.59999389629810485"/>
        <bgColor indexed="64"/>
      </patternFill>
    </fill>
    <fill>
      <patternFill patternType="solid">
        <fgColor rgb="FFFF0000"/>
        <bgColor indexed="64"/>
      </patternFill>
    </fill>
    <fill>
      <patternFill patternType="solid">
        <fgColor theme="3" tint="0.79998168889431442"/>
        <bgColor indexed="64"/>
      </patternFill>
    </fill>
    <fill>
      <patternFill patternType="solid">
        <fgColor rgb="FF92D050"/>
        <bgColor indexed="64"/>
      </patternFill>
    </fill>
    <fill>
      <patternFill patternType="solid">
        <fgColor theme="6"/>
        <bgColor indexed="64"/>
      </patternFill>
    </fill>
    <fill>
      <patternFill patternType="solid">
        <fgColor rgb="FFFFFF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1" tint="0.499984740745262"/>
        <bgColor indexed="64"/>
      </patternFill>
    </fill>
    <fill>
      <patternFill patternType="solid">
        <fgColor theme="0"/>
        <bgColor indexed="64"/>
      </patternFill>
    </fill>
    <fill>
      <patternFill patternType="solid">
        <fgColor theme="0" tint="-0.14999847407452621"/>
        <bgColor indexed="64"/>
      </patternFill>
    </fill>
  </fills>
  <borders count="9">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3">
    <xf numFmtId="0" fontId="0" fillId="0" borderId="0"/>
    <xf numFmtId="165" fontId="4" fillId="0" borderId="0" applyFont="0" applyFill="0" applyBorder="0" applyAlignment="0" applyProtection="0"/>
    <xf numFmtId="0" fontId="30" fillId="0" borderId="0" applyNumberFormat="0" applyFill="0" applyBorder="0" applyAlignment="0" applyProtection="0"/>
    <xf numFmtId="42" fontId="33" fillId="0" borderId="0" applyFont="0" applyFill="0" applyBorder="0" applyAlignment="0" applyProtection="0"/>
    <xf numFmtId="44" fontId="33" fillId="0" borderId="0" applyFont="0" applyFill="0" applyBorder="0" applyAlignment="0" applyProtection="0"/>
    <xf numFmtId="0" fontId="4" fillId="0" borderId="0"/>
    <xf numFmtId="0" fontId="3" fillId="0" borderId="0"/>
    <xf numFmtId="44" fontId="4" fillId="0" borderId="0" applyFont="0" applyFill="0" applyBorder="0" applyAlignment="0" applyProtection="0"/>
    <xf numFmtId="165" fontId="4" fillId="0" borderId="0" applyFont="0" applyFill="0" applyBorder="0" applyAlignment="0" applyProtection="0"/>
    <xf numFmtId="42" fontId="4" fillId="0" borderId="0" applyFont="0" applyFill="0" applyBorder="0" applyAlignment="0" applyProtection="0"/>
    <xf numFmtId="44" fontId="4" fillId="0" borderId="0" applyFont="0" applyFill="0" applyBorder="0" applyAlignment="0" applyProtection="0"/>
    <xf numFmtId="0" fontId="2" fillId="0" borderId="0"/>
    <xf numFmtId="44" fontId="4" fillId="0" borderId="0" applyFont="0" applyFill="0" applyBorder="0" applyAlignment="0" applyProtection="0"/>
  </cellStyleXfs>
  <cellXfs count="385">
    <xf numFmtId="0" fontId="0" fillId="0" borderId="0" xfId="0"/>
    <xf numFmtId="0" fontId="5" fillId="0" borderId="0" xfId="0" applyFont="1"/>
    <xf numFmtId="0" fontId="5" fillId="2" borderId="0" xfId="0" applyFont="1" applyFill="1"/>
    <xf numFmtId="0" fontId="0" fillId="2" borderId="0" xfId="0" applyFill="1"/>
    <xf numFmtId="0" fontId="6" fillId="2" borderId="0" xfId="0" applyFont="1" applyFill="1"/>
    <xf numFmtId="0" fontId="6" fillId="0" borderId="0" xfId="0" applyFont="1"/>
    <xf numFmtId="0" fontId="5" fillId="3" borderId="0" xfId="0" applyFont="1" applyFill="1"/>
    <xf numFmtId="0" fontId="7" fillId="2" borderId="0" xfId="0" applyFont="1" applyFill="1"/>
    <xf numFmtId="0" fontId="7" fillId="0" borderId="0" xfId="0" applyFont="1"/>
    <xf numFmtId="0" fontId="6" fillId="4" borderId="0" xfId="0" applyFont="1" applyFill="1"/>
    <xf numFmtId="0" fontId="8" fillId="4" borderId="0" xfId="0" applyFont="1" applyFill="1"/>
    <xf numFmtId="0" fontId="7" fillId="4" borderId="0" xfId="0" applyFont="1" applyFill="1"/>
    <xf numFmtId="0" fontId="9" fillId="4" borderId="0" xfId="0" applyFont="1" applyFill="1"/>
    <xf numFmtId="0" fontId="8" fillId="2" borderId="0" xfId="0" applyFont="1" applyFill="1"/>
    <xf numFmtId="0" fontId="6" fillId="2" borderId="0" xfId="0" quotePrefix="1" applyFont="1" applyFill="1"/>
    <xf numFmtId="0" fontId="0" fillId="0" borderId="0" xfId="0" applyFill="1"/>
    <xf numFmtId="1" fontId="0" fillId="0" borderId="0" xfId="0" applyNumberFormat="1"/>
    <xf numFmtId="0" fontId="0" fillId="5" borderId="0" xfId="0" applyFill="1"/>
    <xf numFmtId="1" fontId="9" fillId="2" borderId="0" xfId="0" applyNumberFormat="1" applyFont="1" applyFill="1"/>
    <xf numFmtId="0" fontId="0" fillId="2" borderId="0" xfId="0" applyFill="1" applyAlignment="1">
      <alignment horizontal="right"/>
    </xf>
    <xf numFmtId="0" fontId="7" fillId="5" borderId="0" xfId="0" applyFont="1" applyFill="1"/>
    <xf numFmtId="1" fontId="0" fillId="5" borderId="0" xfId="0" applyNumberFormat="1" applyFill="1"/>
    <xf numFmtId="5" fontId="13" fillId="5" borderId="0" xfId="1" applyNumberFormat="1" applyFont="1" applyFill="1" applyAlignment="1">
      <alignment horizontal="center"/>
    </xf>
    <xf numFmtId="1" fontId="9" fillId="5" borderId="0" xfId="0" applyNumberFormat="1" applyFont="1" applyFill="1" applyAlignment="1">
      <alignment horizontal="center"/>
    </xf>
    <xf numFmtId="167" fontId="13" fillId="5" borderId="0" xfId="0" applyNumberFormat="1" applyFont="1" applyFill="1" applyAlignment="1">
      <alignment horizontal="center"/>
    </xf>
    <xf numFmtId="0" fontId="14" fillId="0" borderId="1" xfId="0" applyFont="1" applyBorder="1" applyAlignment="1">
      <alignment horizontal="center" vertical="top" wrapText="1"/>
    </xf>
    <xf numFmtId="0" fontId="14" fillId="0" borderId="0" xfId="0" applyFont="1" applyAlignment="1">
      <alignment horizontal="center" vertical="top" wrapText="1"/>
    </xf>
    <xf numFmtId="0" fontId="14" fillId="0" borderId="2" xfId="0" applyFont="1" applyBorder="1" applyAlignment="1">
      <alignment horizontal="center" vertical="top" wrapText="1"/>
    </xf>
    <xf numFmtId="0" fontId="14" fillId="0" borderId="0" xfId="0" applyFont="1" applyBorder="1" applyAlignment="1">
      <alignment horizontal="center" vertical="top" wrapText="1"/>
    </xf>
    <xf numFmtId="0" fontId="0" fillId="0" borderId="0" xfId="0" applyAlignment="1">
      <alignment horizontal="center"/>
    </xf>
    <xf numFmtId="0" fontId="0" fillId="0" borderId="0" xfId="0" applyBorder="1"/>
    <xf numFmtId="0" fontId="15" fillId="0" borderId="4" xfId="0" applyFont="1" applyBorder="1" applyAlignment="1">
      <alignment horizontal="center" vertical="top" wrapText="1"/>
    </xf>
    <xf numFmtId="0" fontId="4" fillId="0" borderId="0" xfId="0" applyFont="1" applyFill="1"/>
    <xf numFmtId="0" fontId="4" fillId="4" borderId="0" xfId="0" applyFont="1" applyFill="1"/>
    <xf numFmtId="0" fontId="6" fillId="7" borderId="0" xfId="0" applyFont="1" applyFill="1"/>
    <xf numFmtId="0" fontId="7" fillId="7" borderId="0" xfId="0" applyFont="1" applyFill="1"/>
    <xf numFmtId="0" fontId="0" fillId="7" borderId="0" xfId="0" applyFill="1"/>
    <xf numFmtId="0" fontId="5" fillId="7" borderId="0" xfId="0" applyFont="1" applyFill="1"/>
    <xf numFmtId="0" fontId="4" fillId="0" borderId="0" xfId="0" applyFont="1"/>
    <xf numFmtId="0" fontId="22" fillId="7" borderId="0" xfId="0" applyFont="1" applyFill="1"/>
    <xf numFmtId="0" fontId="23" fillId="7" borderId="0" xfId="0" applyFont="1" applyFill="1"/>
    <xf numFmtId="0" fontId="24" fillId="7" borderId="0" xfId="0" applyFont="1" applyFill="1"/>
    <xf numFmtId="0" fontId="25" fillId="7" borderId="0" xfId="0" applyFont="1" applyFill="1"/>
    <xf numFmtId="0" fontId="26" fillId="7" borderId="0" xfId="0" applyFont="1" applyFill="1"/>
    <xf numFmtId="0" fontId="27" fillId="7" borderId="0" xfId="0" applyFont="1" applyFill="1"/>
    <xf numFmtId="1" fontId="26" fillId="7" borderId="0" xfId="0" applyNumberFormat="1" applyFont="1" applyFill="1"/>
    <xf numFmtId="0" fontId="9" fillId="0" borderId="0" xfId="0" applyFont="1" applyFill="1"/>
    <xf numFmtId="0" fontId="4" fillId="0" borderId="3" xfId="0" applyFont="1" applyFill="1" applyBorder="1" applyAlignment="1">
      <alignment horizontal="center"/>
    </xf>
    <xf numFmtId="1" fontId="4" fillId="0" borderId="3" xfId="0" applyNumberFormat="1" applyFont="1" applyFill="1" applyBorder="1" applyAlignment="1">
      <alignment horizontal="center"/>
    </xf>
    <xf numFmtId="0" fontId="4" fillId="2" borderId="0" xfId="0" applyFont="1" applyFill="1"/>
    <xf numFmtId="0" fontId="0" fillId="8" borderId="0" xfId="0" applyFill="1"/>
    <xf numFmtId="0" fontId="4" fillId="8" borderId="0" xfId="0" applyFont="1" applyFill="1"/>
    <xf numFmtId="14" fontId="0" fillId="8" borderId="0" xfId="0" applyNumberFormat="1" applyFill="1"/>
    <xf numFmtId="0" fontId="4" fillId="8" borderId="0" xfId="0" applyFont="1" applyFill="1" applyAlignment="1">
      <alignment horizontal="right"/>
    </xf>
    <xf numFmtId="0" fontId="0" fillId="8" borderId="0" xfId="0" applyFill="1" applyAlignment="1">
      <alignment horizontal="right"/>
    </xf>
    <xf numFmtId="0" fontId="28" fillId="9" borderId="0" xfId="0" applyFont="1" applyFill="1"/>
    <xf numFmtId="0" fontId="0" fillId="9" borderId="0" xfId="0" applyFill="1"/>
    <xf numFmtId="0" fontId="0" fillId="0" borderId="3" xfId="0" applyFill="1" applyBorder="1"/>
    <xf numFmtId="0" fontId="4" fillId="0" borderId="3" xfId="0" applyFont="1" applyFill="1" applyBorder="1"/>
    <xf numFmtId="0" fontId="4" fillId="7" borderId="0" xfId="0" applyFont="1" applyFill="1"/>
    <xf numFmtId="0" fontId="26" fillId="0" borderId="0" xfId="0" applyFont="1" applyFill="1"/>
    <xf numFmtId="0" fontId="31" fillId="0" borderId="0" xfId="0" applyFont="1"/>
    <xf numFmtId="168" fontId="4" fillId="0" borderId="0" xfId="1" applyNumberFormat="1" applyFont="1" applyFill="1" applyAlignment="1">
      <alignment horizontal="right" indent="1"/>
    </xf>
    <xf numFmtId="168" fontId="0" fillId="0" borderId="0" xfId="1" applyNumberFormat="1" applyFont="1" applyAlignment="1">
      <alignment horizontal="right" indent="1"/>
    </xf>
    <xf numFmtId="0" fontId="4" fillId="10" borderId="0" xfId="0" applyFont="1" applyFill="1"/>
    <xf numFmtId="0" fontId="0" fillId="12" borderId="0" xfId="0" applyFill="1"/>
    <xf numFmtId="0" fontId="34" fillId="10" borderId="0" xfId="2" applyFont="1" applyFill="1"/>
    <xf numFmtId="0" fontId="35" fillId="11" borderId="0" xfId="0" applyFont="1" applyFill="1"/>
    <xf numFmtId="0" fontId="35" fillId="7" borderId="0" xfId="0" applyFont="1" applyFill="1"/>
    <xf numFmtId="0" fontId="31" fillId="7" borderId="0" xfId="0" applyFont="1" applyFill="1"/>
    <xf numFmtId="0" fontId="4" fillId="12" borderId="0" xfId="0" applyFont="1" applyFill="1"/>
    <xf numFmtId="0" fontId="36" fillId="9" borderId="0" xfId="0" applyFont="1" applyFill="1"/>
    <xf numFmtId="0" fontId="28" fillId="7" borderId="0" xfId="0" applyFont="1" applyFill="1"/>
    <xf numFmtId="0" fontId="28" fillId="11" borderId="0" xfId="0" applyFont="1" applyFill="1"/>
    <xf numFmtId="0" fontId="6" fillId="12" borderId="0" xfId="0" applyFont="1" applyFill="1"/>
    <xf numFmtId="0" fontId="8" fillId="12" borderId="0" xfId="0" applyFont="1" applyFill="1"/>
    <xf numFmtId="0" fontId="7" fillId="12" borderId="0" xfId="0" applyFont="1" applyFill="1"/>
    <xf numFmtId="0" fontId="9" fillId="12" borderId="0" xfId="0" applyFont="1" applyFill="1"/>
    <xf numFmtId="1" fontId="4" fillId="12" borderId="0" xfId="0" applyNumberFormat="1" applyFont="1" applyFill="1"/>
    <xf numFmtId="0" fontId="40" fillId="2" borderId="0" xfId="0" applyFont="1" applyFill="1"/>
    <xf numFmtId="1" fontId="4" fillId="0" borderId="0" xfId="0" applyNumberFormat="1" applyFont="1"/>
    <xf numFmtId="168" fontId="0" fillId="12" borderId="0" xfId="1" applyNumberFormat="1" applyFont="1" applyFill="1" applyAlignment="1">
      <alignment horizontal="right" indent="1"/>
    </xf>
    <xf numFmtId="1" fontId="0" fillId="12" borderId="0" xfId="0" applyNumberFormat="1" applyFill="1"/>
    <xf numFmtId="167" fontId="13" fillId="12" borderId="0" xfId="0" applyNumberFormat="1" applyFont="1" applyFill="1" applyAlignment="1">
      <alignment horizontal="center"/>
    </xf>
    <xf numFmtId="6" fontId="13" fillId="12" borderId="0" xfId="0" applyNumberFormat="1" applyFont="1" applyFill="1" applyAlignment="1">
      <alignment horizontal="center"/>
    </xf>
    <xf numFmtId="5" fontId="13" fillId="12" borderId="0" xfId="1" applyNumberFormat="1" applyFont="1" applyFill="1" applyAlignment="1">
      <alignment horizontal="right"/>
    </xf>
    <xf numFmtId="0" fontId="11" fillId="12" borderId="0" xfId="0" applyFont="1" applyFill="1"/>
    <xf numFmtId="42" fontId="13" fillId="12" borderId="0" xfId="3" applyFont="1" applyFill="1" applyAlignment="1">
      <alignment horizontal="right"/>
    </xf>
    <xf numFmtId="0" fontId="0" fillId="2" borderId="0" xfId="0" applyFill="1" applyAlignment="1">
      <alignment vertical="top"/>
    </xf>
    <xf numFmtId="0" fontId="0" fillId="7" borderId="0" xfId="0" applyFill="1" applyAlignment="1">
      <alignment vertical="top"/>
    </xf>
    <xf numFmtId="0" fontId="0" fillId="0" borderId="0" xfId="0" applyAlignment="1">
      <alignment vertical="top"/>
    </xf>
    <xf numFmtId="0" fontId="0" fillId="7" borderId="0" xfId="0" applyFill="1" applyAlignment="1">
      <alignment wrapText="1"/>
    </xf>
    <xf numFmtId="5" fontId="13" fillId="7" borderId="0" xfId="1" applyNumberFormat="1" applyFont="1" applyFill="1" applyAlignment="1">
      <alignment horizontal="center"/>
    </xf>
    <xf numFmtId="167" fontId="0" fillId="7" borderId="0" xfId="0" applyNumberFormat="1" applyFill="1"/>
    <xf numFmtId="0" fontId="8" fillId="7" borderId="0" xfId="0" applyFont="1" applyFill="1"/>
    <xf numFmtId="0" fontId="29" fillId="0" borderId="0" xfId="0" applyFont="1"/>
    <xf numFmtId="0" fontId="29" fillId="7" borderId="0" xfId="0" applyFont="1" applyFill="1"/>
    <xf numFmtId="0" fontId="40" fillId="7" borderId="0" xfId="0" applyFont="1" applyFill="1"/>
    <xf numFmtId="173" fontId="26" fillId="7" borderId="0" xfId="0" applyNumberFormat="1" applyFont="1" applyFill="1"/>
    <xf numFmtId="0" fontId="0" fillId="7" borderId="0" xfId="0" applyFill="1" applyAlignment="1">
      <alignment horizontal="right"/>
    </xf>
    <xf numFmtId="0" fontId="26" fillId="7" borderId="0" xfId="0" applyFont="1" applyFill="1" applyAlignment="1">
      <alignment horizontal="right"/>
    </xf>
    <xf numFmtId="0" fontId="39" fillId="7" borderId="0" xfId="0" applyFont="1" applyFill="1"/>
    <xf numFmtId="1" fontId="9" fillId="7" borderId="0" xfId="0" applyNumberFormat="1" applyFont="1" applyFill="1"/>
    <xf numFmtId="0" fontId="6" fillId="7" borderId="0" xfId="0" quotePrefix="1" applyFont="1" applyFill="1"/>
    <xf numFmtId="0" fontId="4" fillId="0" borderId="0" xfId="0" applyFont="1" applyFill="1" applyAlignment="1">
      <alignment horizontal="center"/>
    </xf>
    <xf numFmtId="0" fontId="15" fillId="0" borderId="1" xfId="0" applyFont="1" applyBorder="1" applyAlignment="1">
      <alignment horizontal="right" vertical="top"/>
    </xf>
    <xf numFmtId="0" fontId="16" fillId="0" borderId="1" xfId="0" applyFont="1" applyBorder="1" applyAlignment="1">
      <alignment horizontal="center"/>
    </xf>
    <xf numFmtId="1" fontId="16" fillId="0" borderId="1" xfId="0" applyNumberFormat="1" applyFont="1" applyBorder="1" applyAlignment="1">
      <alignment horizontal="center"/>
    </xf>
    <xf numFmtId="0" fontId="5" fillId="0" borderId="3" xfId="0" applyFont="1" applyFill="1" applyBorder="1" applyAlignment="1">
      <alignment horizontal="center" vertical="top" wrapText="1"/>
    </xf>
    <xf numFmtId="169" fontId="26" fillId="7" borderId="0" xfId="0" applyNumberFormat="1" applyFont="1" applyFill="1"/>
    <xf numFmtId="1" fontId="0" fillId="2" borderId="0" xfId="0" applyNumberFormat="1" applyFill="1"/>
    <xf numFmtId="174" fontId="0" fillId="0" borderId="0" xfId="1" applyNumberFormat="1" applyFont="1" applyAlignment="1">
      <alignment horizontal="right" indent="1"/>
    </xf>
    <xf numFmtId="174" fontId="4" fillId="0" borderId="0" xfId="1" applyNumberFormat="1" applyFont="1" applyFill="1" applyAlignment="1">
      <alignment horizontal="right" indent="1"/>
    </xf>
    <xf numFmtId="166" fontId="0" fillId="0" borderId="0" xfId="0" applyNumberFormat="1"/>
    <xf numFmtId="166" fontId="4" fillId="0" borderId="0" xfId="0" applyNumberFormat="1" applyFont="1" applyFill="1"/>
    <xf numFmtId="0" fontId="42" fillId="0" borderId="0" xfId="0" applyFont="1"/>
    <xf numFmtId="1" fontId="42" fillId="0" borderId="0" xfId="0" applyNumberFormat="1" applyFont="1"/>
    <xf numFmtId="0" fontId="25" fillId="7" borderId="0" xfId="0" quotePrefix="1" applyFont="1" applyFill="1"/>
    <xf numFmtId="0" fontId="29" fillId="15" borderId="0" xfId="0" applyFont="1" applyFill="1"/>
    <xf numFmtId="0" fontId="0" fillId="7" borderId="0" xfId="0" applyNumberFormat="1" applyFill="1"/>
    <xf numFmtId="0" fontId="28" fillId="16" borderId="0" xfId="0" applyFont="1" applyFill="1" applyAlignment="1">
      <alignment horizontal="right"/>
    </xf>
    <xf numFmtId="0" fontId="5" fillId="6" borderId="0" xfId="0" applyFont="1" applyFill="1"/>
    <xf numFmtId="0" fontId="4" fillId="6" borderId="0" xfId="0" applyFont="1" applyFill="1"/>
    <xf numFmtId="0" fontId="4" fillId="0" borderId="0" xfId="5" applyFont="1" applyFill="1" applyAlignment="1">
      <alignment horizontal="right"/>
    </xf>
    <xf numFmtId="0" fontId="5" fillId="0" borderId="0" xfId="5" applyFont="1"/>
    <xf numFmtId="0" fontId="4" fillId="0" borderId="0" xfId="5" applyFont="1"/>
    <xf numFmtId="0" fontId="4" fillId="0" borderId="0" xfId="5" applyFont="1" applyAlignment="1">
      <alignment horizontal="left"/>
    </xf>
    <xf numFmtId="0" fontId="5" fillId="0" borderId="0" xfId="5" applyFont="1" applyFill="1"/>
    <xf numFmtId="0" fontId="43" fillId="0" borderId="0" xfId="0" applyFont="1"/>
    <xf numFmtId="0" fontId="43" fillId="0" borderId="0" xfId="0" applyFont="1" applyFill="1"/>
    <xf numFmtId="174" fontId="4" fillId="0" borderId="0" xfId="1" applyNumberFormat="1" applyFont="1" applyAlignment="1">
      <alignment horizontal="right" indent="1"/>
    </xf>
    <xf numFmtId="0" fontId="28" fillId="9" borderId="0" xfId="6" applyFont="1" applyFill="1"/>
    <xf numFmtId="0" fontId="4" fillId="9" borderId="0" xfId="0" applyFont="1" applyFill="1"/>
    <xf numFmtId="0" fontId="28" fillId="0" borderId="0" xfId="6" applyFont="1" applyFill="1"/>
    <xf numFmtId="0" fontId="5" fillId="0" borderId="0" xfId="0" applyFont="1" applyFill="1" applyAlignment="1">
      <alignment vertical="center"/>
    </xf>
    <xf numFmtId="0" fontId="45" fillId="0" borderId="0" xfId="0" applyFont="1" applyFill="1" applyAlignment="1">
      <alignment horizontal="center" vertical="center"/>
    </xf>
    <xf numFmtId="6" fontId="45" fillId="0" borderId="0" xfId="0" applyNumberFormat="1" applyFont="1" applyFill="1" applyAlignment="1">
      <alignment horizontal="right" vertical="center"/>
    </xf>
    <xf numFmtId="0" fontId="45" fillId="0" borderId="0" xfId="0" applyFont="1" applyFill="1" applyAlignment="1">
      <alignment vertical="center"/>
    </xf>
    <xf numFmtId="0" fontId="5" fillId="0" borderId="0" xfId="6" applyFont="1" applyFill="1"/>
    <xf numFmtId="0" fontId="4" fillId="0" borderId="0" xfId="0" applyFont="1" applyFill="1" applyAlignment="1">
      <alignment vertical="center"/>
    </xf>
    <xf numFmtId="0" fontId="44" fillId="0" borderId="0" xfId="0" applyFont="1" applyFill="1" applyAlignment="1"/>
    <xf numFmtId="0" fontId="44" fillId="0" borderId="0" xfId="0" applyFont="1" applyFill="1" applyAlignment="1">
      <alignment horizontal="center"/>
    </xf>
    <xf numFmtId="6" fontId="44" fillId="0" borderId="0" xfId="0" applyNumberFormat="1" applyFont="1" applyFill="1" applyAlignment="1">
      <alignment horizontal="right"/>
    </xf>
    <xf numFmtId="0" fontId="5" fillId="0" borderId="0" xfId="6" applyFont="1" applyFill="1" applyAlignment="1"/>
    <xf numFmtId="0" fontId="40" fillId="0" borderId="0" xfId="0" applyFont="1" applyFill="1" applyAlignment="1">
      <alignment vertical="center"/>
    </xf>
    <xf numFmtId="0" fontId="4" fillId="0" borderId="0" xfId="0" applyFont="1" applyFill="1" applyAlignment="1">
      <alignment horizontal="left" vertical="center"/>
    </xf>
    <xf numFmtId="6" fontId="5" fillId="0" borderId="0" xfId="0" applyNumberFormat="1" applyFont="1" applyFill="1" applyAlignment="1">
      <alignment horizontal="right" vertical="center"/>
    </xf>
    <xf numFmtId="6" fontId="4" fillId="0" borderId="0" xfId="0" applyNumberFormat="1" applyFont="1" applyFill="1" applyAlignment="1">
      <alignment horizontal="left" vertical="center"/>
    </xf>
    <xf numFmtId="0" fontId="46" fillId="0" borderId="0" xfId="0" applyFont="1" applyFill="1" applyAlignment="1">
      <alignment vertical="center"/>
    </xf>
    <xf numFmtId="0" fontId="40" fillId="0" borderId="0" xfId="0" applyFont="1" applyFill="1"/>
    <xf numFmtId="0" fontId="46" fillId="0" borderId="0" xfId="0" applyFont="1" applyFill="1" applyAlignment="1">
      <alignment horizontal="left"/>
    </xf>
    <xf numFmtId="0" fontId="5" fillId="0" borderId="0" xfId="0" applyFont="1" applyFill="1"/>
    <xf numFmtId="0" fontId="28" fillId="0" borderId="0" xfId="0" applyFont="1" applyFill="1"/>
    <xf numFmtId="0" fontId="46" fillId="0" borderId="0" xfId="0" applyFont="1"/>
    <xf numFmtId="0" fontId="44" fillId="0" borderId="0" xfId="5" applyFont="1"/>
    <xf numFmtId="0" fontId="44" fillId="0" borderId="0" xfId="5" applyFont="1" applyAlignment="1">
      <alignment horizontal="left"/>
    </xf>
    <xf numFmtId="0" fontId="47" fillId="15" borderId="0" xfId="0" applyFont="1" applyFill="1"/>
    <xf numFmtId="2" fontId="6" fillId="13" borderId="0" xfId="0" applyNumberFormat="1" applyFont="1" applyFill="1"/>
    <xf numFmtId="2" fontId="32" fillId="7" borderId="0" xfId="0" applyNumberFormat="1" applyFont="1" applyFill="1"/>
    <xf numFmtId="167" fontId="6" fillId="14" borderId="0" xfId="0" applyNumberFormat="1" applyFont="1" applyFill="1"/>
    <xf numFmtId="2" fontId="6" fillId="14" borderId="0" xfId="0" applyNumberFormat="1" applyFont="1" applyFill="1"/>
    <xf numFmtId="0" fontId="4" fillId="0" borderId="8" xfId="0" applyFont="1" applyFill="1" applyBorder="1" applyAlignment="1">
      <alignment horizontal="center"/>
    </xf>
    <xf numFmtId="1" fontId="4" fillId="0" borderId="8" xfId="0" applyNumberFormat="1" applyFont="1" applyFill="1" applyBorder="1" applyAlignment="1">
      <alignment horizontal="center"/>
    </xf>
    <xf numFmtId="0" fontId="0" fillId="0" borderId="8" xfId="0" applyBorder="1" applyAlignment="1">
      <alignment horizontal="center"/>
    </xf>
    <xf numFmtId="0" fontId="4" fillId="0" borderId="0" xfId="0" applyFont="1" applyFill="1" applyBorder="1" applyAlignment="1">
      <alignment horizontal="center"/>
    </xf>
    <xf numFmtId="1" fontId="4" fillId="0" borderId="0" xfId="0" applyNumberFormat="1" applyFont="1" applyFill="1" applyBorder="1"/>
    <xf numFmtId="1" fontId="4" fillId="0" borderId="0" xfId="0" applyNumberFormat="1" applyFont="1" applyFill="1" applyBorder="1" applyAlignment="1">
      <alignment horizontal="center"/>
    </xf>
    <xf numFmtId="0" fontId="0" fillId="0" borderId="0" xfId="0" applyBorder="1" applyAlignment="1">
      <alignment horizontal="center"/>
    </xf>
    <xf numFmtId="0" fontId="6" fillId="17" borderId="0" xfId="0" applyFont="1" applyFill="1"/>
    <xf numFmtId="176" fontId="6" fillId="14" borderId="0" xfId="0" applyNumberFormat="1" applyFont="1" applyFill="1"/>
    <xf numFmtId="0" fontId="6" fillId="18" borderId="0" xfId="0" applyFont="1" applyFill="1"/>
    <xf numFmtId="175" fontId="6" fillId="18" borderId="0" xfId="0" applyNumberFormat="1" applyFont="1" applyFill="1"/>
    <xf numFmtId="0" fontId="29" fillId="18" borderId="0" xfId="0" applyFont="1" applyFill="1"/>
    <xf numFmtId="0" fontId="0" fillId="18" borderId="0" xfId="0" applyFill="1"/>
    <xf numFmtId="2" fontId="6" fillId="7" borderId="0" xfId="0" applyNumberFormat="1" applyFont="1" applyFill="1"/>
    <xf numFmtId="0" fontId="0" fillId="19" borderId="3" xfId="0" applyFill="1" applyBorder="1"/>
    <xf numFmtId="0" fontId="36" fillId="0" borderId="0" xfId="5" applyFont="1"/>
    <xf numFmtId="0" fontId="48" fillId="0" borderId="0" xfId="0" applyFont="1"/>
    <xf numFmtId="0" fontId="49" fillId="0" borderId="0" xfId="5" applyFont="1"/>
    <xf numFmtId="0" fontId="6" fillId="0" borderId="0" xfId="5" applyFont="1"/>
    <xf numFmtId="0" fontId="6" fillId="0" borderId="0" xfId="5" applyFont="1" applyAlignment="1">
      <alignment horizontal="left"/>
    </xf>
    <xf numFmtId="0" fontId="50" fillId="0" borderId="0" xfId="0" applyFont="1"/>
    <xf numFmtId="0" fontId="48" fillId="0" borderId="6" xfId="0" applyFont="1" applyBorder="1"/>
    <xf numFmtId="0" fontId="36" fillId="0" borderId="6" xfId="5" applyFont="1" applyBorder="1" applyAlignment="1">
      <alignment horizontal="center"/>
    </xf>
    <xf numFmtId="0" fontId="48" fillId="0" borderId="7" xfId="0" applyFont="1" applyBorder="1"/>
    <xf numFmtId="0" fontId="36" fillId="0" borderId="3" xfId="5" applyFont="1" applyBorder="1"/>
    <xf numFmtId="0" fontId="6" fillId="0" borderId="3" xfId="5" applyFont="1" applyFill="1" applyBorder="1" applyAlignment="1">
      <alignment wrapText="1"/>
    </xf>
    <xf numFmtId="0" fontId="48" fillId="0" borderId="3" xfId="0" applyFont="1" applyFill="1" applyBorder="1" applyAlignment="1">
      <alignment wrapText="1"/>
    </xf>
    <xf numFmtId="0" fontId="6" fillId="0" borderId="3" xfId="5" applyFont="1" applyBorder="1"/>
    <xf numFmtId="0" fontId="6" fillId="0" borderId="3" xfId="5" applyFont="1" applyFill="1" applyBorder="1" applyAlignment="1">
      <alignment horizontal="center"/>
    </xf>
    <xf numFmtId="0" fontId="6" fillId="0" borderId="0" xfId="5" applyFont="1" applyBorder="1"/>
    <xf numFmtId="0" fontId="6" fillId="0" borderId="0" xfId="5" applyFont="1" applyFill="1" applyBorder="1" applyAlignment="1">
      <alignment horizontal="center"/>
    </xf>
    <xf numFmtId="0" fontId="36" fillId="0" borderId="0" xfId="5" applyFont="1" applyFill="1"/>
    <xf numFmtId="0" fontId="49" fillId="0" borderId="0" xfId="0" applyFont="1"/>
    <xf numFmtId="0" fontId="48" fillId="0" borderId="0" xfId="0" applyFont="1" applyFill="1"/>
    <xf numFmtId="0" fontId="6" fillId="0" borderId="0" xfId="5" applyFont="1" applyFill="1"/>
    <xf numFmtId="0" fontId="6" fillId="0" borderId="0" xfId="5" applyFont="1" applyFill="1" applyAlignment="1">
      <alignment horizontal="left"/>
    </xf>
    <xf numFmtId="0" fontId="6" fillId="0" borderId="0" xfId="5" applyFont="1" applyAlignment="1">
      <alignment horizontal="center"/>
    </xf>
    <xf numFmtId="1" fontId="4" fillId="0" borderId="0" xfId="0" applyNumberFormat="1" applyFont="1" applyFill="1"/>
    <xf numFmtId="0" fontId="4" fillId="12" borderId="0" xfId="0" applyFont="1" applyFill="1" applyAlignment="1">
      <alignment horizontal="right" indent="1"/>
    </xf>
    <xf numFmtId="0" fontId="5" fillId="19" borderId="3" xfId="0" applyFont="1" applyFill="1" applyBorder="1" applyAlignment="1">
      <alignment wrapText="1"/>
    </xf>
    <xf numFmtId="0" fontId="5" fillId="19" borderId="3" xfId="0" applyFont="1" applyFill="1" applyBorder="1" applyAlignment="1">
      <alignment horizontal="center" wrapText="1"/>
    </xf>
    <xf numFmtId="0" fontId="52" fillId="19" borderId="3" xfId="0" applyFont="1" applyFill="1" applyBorder="1"/>
    <xf numFmtId="0" fontId="52" fillId="19" borderId="3" xfId="0" applyFont="1" applyFill="1" applyBorder="1" applyAlignment="1">
      <alignment horizontal="center"/>
    </xf>
    <xf numFmtId="0" fontId="0" fillId="19" borderId="7" xfId="0" applyFill="1" applyBorder="1"/>
    <xf numFmtId="0" fontId="52" fillId="19" borderId="3" xfId="0" applyFont="1" applyFill="1" applyBorder="1" applyAlignment="1">
      <alignment horizontal="center" wrapText="1"/>
    </xf>
    <xf numFmtId="0" fontId="4" fillId="19" borderId="3" xfId="0" applyFont="1" applyFill="1" applyBorder="1" applyAlignment="1">
      <alignment wrapText="1"/>
    </xf>
    <xf numFmtId="49" fontId="0" fillId="19" borderId="3" xfId="0" applyNumberFormat="1" applyFill="1" applyBorder="1" applyAlignment="1">
      <alignment horizontal="center"/>
    </xf>
    <xf numFmtId="0" fontId="0" fillId="19" borderId="3" xfId="0" applyFill="1" applyBorder="1" applyAlignment="1">
      <alignment horizontal="center"/>
    </xf>
    <xf numFmtId="0" fontId="4" fillId="19" borderId="3" xfId="0" applyFont="1" applyFill="1" applyBorder="1"/>
    <xf numFmtId="0" fontId="53" fillId="19" borderId="3" xfId="0" applyFont="1" applyFill="1" applyBorder="1" applyAlignment="1">
      <alignment horizontal="center"/>
    </xf>
    <xf numFmtId="0" fontId="1" fillId="19" borderId="3" xfId="0" applyFont="1" applyFill="1" applyBorder="1"/>
    <xf numFmtId="0" fontId="6" fillId="0" borderId="0" xfId="5" applyFont="1" applyBorder="1" applyAlignment="1">
      <alignment horizontal="left"/>
    </xf>
    <xf numFmtId="0" fontId="6" fillId="0" borderId="0" xfId="5" applyFont="1" applyBorder="1" applyAlignment="1">
      <alignment horizontal="center"/>
    </xf>
    <xf numFmtId="0" fontId="48" fillId="0" borderId="0" xfId="0" applyFont="1" applyBorder="1"/>
    <xf numFmtId="0" fontId="36" fillId="19" borderId="0" xfId="5" applyFont="1" applyFill="1" applyBorder="1"/>
    <xf numFmtId="0" fontId="6" fillId="19" borderId="0" xfId="5" applyFont="1" applyFill="1" applyBorder="1"/>
    <xf numFmtId="0" fontId="6" fillId="19" borderId="0" xfId="5" applyFont="1" applyFill="1" applyBorder="1" applyAlignment="1">
      <alignment horizontal="left"/>
    </xf>
    <xf numFmtId="0" fontId="6" fillId="19" borderId="0" xfId="5" applyFont="1" applyFill="1" applyBorder="1" applyAlignment="1">
      <alignment horizontal="left" wrapText="1"/>
    </xf>
    <xf numFmtId="0" fontId="55" fillId="19" borderId="0" xfId="0" applyFont="1" applyFill="1" applyBorder="1"/>
    <xf numFmtId="0" fontId="55" fillId="19" borderId="0" xfId="0" applyFont="1" applyFill="1" applyBorder="1" applyAlignment="1">
      <alignment horizontal="center" wrapText="1"/>
    </xf>
    <xf numFmtId="0" fontId="43" fillId="19" borderId="0" xfId="0" applyFont="1" applyFill="1" applyBorder="1"/>
    <xf numFmtId="0" fontId="43" fillId="0" borderId="0" xfId="0" applyFont="1" applyBorder="1"/>
    <xf numFmtId="0" fontId="6" fillId="19" borderId="0" xfId="0" applyFont="1" applyFill="1" applyBorder="1"/>
    <xf numFmtId="49" fontId="6" fillId="19" borderId="0" xfId="0" applyNumberFormat="1" applyFont="1" applyFill="1" applyBorder="1" applyAlignment="1">
      <alignment horizontal="center"/>
    </xf>
    <xf numFmtId="0" fontId="6" fillId="19" borderId="0" xfId="0" applyFont="1" applyFill="1" applyBorder="1" applyAlignment="1">
      <alignment horizontal="center"/>
    </xf>
    <xf numFmtId="0" fontId="57" fillId="19" borderId="0" xfId="0" applyFont="1" applyFill="1" applyBorder="1"/>
    <xf numFmtId="49" fontId="56" fillId="19" borderId="0" xfId="0" applyNumberFormat="1" applyFont="1" applyFill="1" applyBorder="1" applyAlignment="1">
      <alignment horizontal="center"/>
    </xf>
    <xf numFmtId="0" fontId="56" fillId="19" borderId="0" xfId="0" applyFont="1" applyFill="1" applyBorder="1" applyAlignment="1">
      <alignment horizontal="center"/>
    </xf>
    <xf numFmtId="0" fontId="4" fillId="12" borderId="3" xfId="0" applyFont="1" applyFill="1" applyBorder="1" applyAlignment="1">
      <alignment horizontal="center" vertical="center"/>
    </xf>
    <xf numFmtId="0" fontId="0" fillId="12" borderId="3" xfId="0" applyFill="1" applyBorder="1" applyAlignment="1">
      <alignment horizontal="right" vertical="top" wrapText="1"/>
    </xf>
    <xf numFmtId="0" fontId="4" fillId="12" borderId="3" xfId="0" applyFont="1" applyFill="1" applyBorder="1" applyAlignment="1">
      <alignment horizontal="right" vertical="top" wrapText="1"/>
    </xf>
    <xf numFmtId="0" fontId="5" fillId="3" borderId="3" xfId="0" applyFont="1" applyFill="1" applyBorder="1"/>
    <xf numFmtId="0" fontId="4" fillId="12" borderId="3" xfId="0" applyFont="1" applyFill="1" applyBorder="1" applyAlignment="1">
      <alignment horizontal="center" wrapText="1"/>
    </xf>
    <xf numFmtId="0" fontId="0" fillId="12" borderId="3" xfId="0" applyFill="1" applyBorder="1" applyAlignment="1">
      <alignment horizontal="center" vertical="top" wrapText="1"/>
    </xf>
    <xf numFmtId="0" fontId="0" fillId="12" borderId="3" xfId="0" applyFill="1" applyBorder="1" applyAlignment="1">
      <alignment horizontal="center" wrapText="1"/>
    </xf>
    <xf numFmtId="0" fontId="40" fillId="0" borderId="5" xfId="0" applyFont="1" applyBorder="1" applyAlignment="1">
      <alignment horizontal="center"/>
    </xf>
    <xf numFmtId="5" fontId="26" fillId="7" borderId="0" xfId="0" applyNumberFormat="1" applyFont="1" applyFill="1"/>
    <xf numFmtId="49" fontId="4" fillId="19" borderId="3" xfId="0" applyNumberFormat="1" applyFont="1" applyFill="1" applyBorder="1" applyAlignment="1">
      <alignment horizontal="center"/>
    </xf>
    <xf numFmtId="177" fontId="6" fillId="14" borderId="0" xfId="0" applyNumberFormat="1" applyFont="1" applyFill="1"/>
    <xf numFmtId="4" fontId="6" fillId="14" borderId="0" xfId="0" applyNumberFormat="1" applyFont="1" applyFill="1"/>
    <xf numFmtId="0" fontId="36" fillId="7" borderId="0" xfId="0" applyFont="1" applyFill="1"/>
    <xf numFmtId="0" fontId="0" fillId="19" borderId="0" xfId="0" applyFill="1"/>
    <xf numFmtId="1" fontId="18" fillId="20" borderId="3" xfId="0" applyNumberFormat="1" applyFont="1" applyFill="1" applyBorder="1" applyAlignment="1">
      <alignment horizontal="right" vertical="top"/>
    </xf>
    <xf numFmtId="1" fontId="17" fillId="20" borderId="3" xfId="0" applyNumberFormat="1" applyFont="1" applyFill="1" applyBorder="1" applyAlignment="1">
      <alignment horizontal="right" vertical="top"/>
    </xf>
    <xf numFmtId="0" fontId="15" fillId="0" borderId="1" xfId="0" applyFont="1" applyBorder="1" applyAlignment="1">
      <alignment horizontal="left" vertical="top" wrapText="1"/>
    </xf>
    <xf numFmtId="0" fontId="4" fillId="19" borderId="0" xfId="0" applyFont="1" applyFill="1" applyBorder="1"/>
    <xf numFmtId="0" fontId="58" fillId="19" borderId="0" xfId="0" applyFont="1" applyFill="1" applyBorder="1" applyAlignment="1">
      <alignment horizontal="center" vertical="center"/>
    </xf>
    <xf numFmtId="0" fontId="0" fillId="12" borderId="3" xfId="0" applyFill="1" applyBorder="1"/>
    <xf numFmtId="0" fontId="4" fillId="12" borderId="3" xfId="0" applyFont="1" applyFill="1" applyBorder="1" applyAlignment="1">
      <alignment vertical="top"/>
    </xf>
    <xf numFmtId="6" fontId="13" fillId="12" borderId="3" xfId="0" applyNumberFormat="1" applyFont="1" applyFill="1" applyBorder="1" applyAlignment="1">
      <alignment horizontal="right" wrapText="1"/>
    </xf>
    <xf numFmtId="5" fontId="13" fillId="12" borderId="3" xfId="1" applyNumberFormat="1" applyFont="1" applyFill="1" applyBorder="1" applyAlignment="1">
      <alignment horizontal="right"/>
    </xf>
    <xf numFmtId="0" fontId="0" fillId="12" borderId="3" xfId="0" applyFill="1" applyBorder="1" applyAlignment="1">
      <alignment wrapText="1"/>
    </xf>
    <xf numFmtId="167" fontId="13" fillId="12" borderId="3" xfId="0" applyNumberFormat="1" applyFont="1" applyFill="1" applyBorder="1" applyAlignment="1">
      <alignment horizontal="right"/>
    </xf>
    <xf numFmtId="167" fontId="13" fillId="12" borderId="3" xfId="1" applyNumberFormat="1" applyFont="1" applyFill="1" applyBorder="1" applyAlignment="1">
      <alignment horizontal="center"/>
    </xf>
    <xf numFmtId="0" fontId="4" fillId="12" borderId="3" xfId="0" applyFont="1" applyFill="1" applyBorder="1" applyAlignment="1">
      <alignment wrapText="1"/>
    </xf>
    <xf numFmtId="167" fontId="5" fillId="12" borderId="3" xfId="0" applyNumberFormat="1" applyFont="1" applyFill="1" applyBorder="1" applyAlignment="1">
      <alignment horizontal="center"/>
    </xf>
    <xf numFmtId="167" fontId="13" fillId="12" borderId="3" xfId="0" applyNumberFormat="1" applyFont="1" applyFill="1" applyBorder="1" applyAlignment="1">
      <alignment horizontal="center"/>
    </xf>
    <xf numFmtId="0" fontId="4" fillId="12" borderId="3" xfId="0" applyFont="1" applyFill="1" applyBorder="1"/>
    <xf numFmtId="169" fontId="4" fillId="0" borderId="3" xfId="1" applyNumberFormat="1" applyFont="1" applyFill="1" applyBorder="1"/>
    <xf numFmtId="170" fontId="0" fillId="0" borderId="3" xfId="1" applyNumberFormat="1" applyFont="1" applyFill="1" applyBorder="1"/>
    <xf numFmtId="6" fontId="13" fillId="12" borderId="3" xfId="0" applyNumberFormat="1" applyFont="1" applyFill="1" applyBorder="1" applyAlignment="1">
      <alignment horizontal="right"/>
    </xf>
    <xf numFmtId="1" fontId="0" fillId="12" borderId="3" xfId="0" applyNumberFormat="1" applyFill="1" applyBorder="1"/>
    <xf numFmtId="0" fontId="0" fillId="12" borderId="3" xfId="0" applyFill="1" applyBorder="1" applyAlignment="1"/>
    <xf numFmtId="0" fontId="9" fillId="12" borderId="3" xfId="0" applyFont="1" applyFill="1" applyBorder="1" applyAlignment="1">
      <alignment horizontal="right"/>
    </xf>
    <xf numFmtId="0" fontId="9" fillId="12" borderId="3" xfId="0" applyFont="1" applyFill="1" applyBorder="1"/>
    <xf numFmtId="2" fontId="9" fillId="12" borderId="3" xfId="0" applyNumberFormat="1" applyFont="1" applyFill="1" applyBorder="1"/>
    <xf numFmtId="0" fontId="0" fillId="12" borderId="3" xfId="0" applyFill="1" applyBorder="1" applyAlignment="1">
      <alignment horizontal="right"/>
    </xf>
    <xf numFmtId="0" fontId="0" fillId="12" borderId="6" xfId="0" applyFill="1" applyBorder="1" applyAlignment="1">
      <alignment horizontal="center" wrapText="1"/>
    </xf>
    <xf numFmtId="167" fontId="13" fillId="12" borderId="6" xfId="1" applyNumberFormat="1" applyFont="1" applyFill="1" applyBorder="1" applyAlignment="1"/>
    <xf numFmtId="167" fontId="5" fillId="12" borderId="6" xfId="0" applyNumberFormat="1" applyFont="1" applyFill="1" applyBorder="1" applyAlignment="1">
      <alignment horizontal="right"/>
    </xf>
    <xf numFmtId="167" fontId="13" fillId="7" borderId="0" xfId="0" applyNumberFormat="1" applyFont="1" applyFill="1" applyBorder="1" applyAlignment="1">
      <alignment horizontal="center"/>
    </xf>
    <xf numFmtId="168" fontId="0" fillId="12" borderId="3" xfId="1" applyNumberFormat="1" applyFont="1" applyFill="1" applyBorder="1" applyAlignment="1">
      <alignment horizontal="right" indent="1"/>
    </xf>
    <xf numFmtId="168" fontId="4" fillId="0" borderId="3" xfId="1" applyNumberFormat="1" applyFont="1" applyFill="1" applyBorder="1" applyAlignment="1">
      <alignment horizontal="right" indent="1"/>
    </xf>
    <xf numFmtId="168" fontId="38" fillId="12" borderId="3" xfId="1" applyNumberFormat="1" applyFont="1" applyFill="1" applyBorder="1" applyAlignment="1">
      <alignment horizontal="right" indent="1"/>
    </xf>
    <xf numFmtId="168" fontId="0" fillId="0" borderId="3" xfId="1" applyNumberFormat="1" applyFont="1" applyFill="1" applyBorder="1" applyAlignment="1">
      <alignment horizontal="right" indent="1"/>
    </xf>
    <xf numFmtId="168" fontId="4" fillId="12" borderId="3" xfId="1" applyNumberFormat="1" applyFont="1" applyFill="1" applyBorder="1" applyAlignment="1">
      <alignment horizontal="right" indent="1"/>
    </xf>
    <xf numFmtId="6" fontId="13" fillId="12" borderId="3" xfId="0" applyNumberFormat="1" applyFont="1" applyFill="1" applyBorder="1" applyAlignment="1">
      <alignment horizontal="center"/>
    </xf>
    <xf numFmtId="167" fontId="13" fillId="7" borderId="0" xfId="1" applyNumberFormat="1" applyFont="1" applyFill="1" applyAlignment="1">
      <alignment horizontal="center"/>
    </xf>
    <xf numFmtId="1" fontId="4" fillId="12" borderId="3" xfId="0" applyNumberFormat="1" applyFont="1" applyFill="1" applyBorder="1"/>
    <xf numFmtId="168" fontId="9" fillId="12" borderId="3" xfId="1" applyNumberFormat="1" applyFont="1" applyFill="1" applyBorder="1" applyAlignment="1">
      <alignment horizontal="right" indent="1"/>
    </xf>
    <xf numFmtId="168" fontId="0" fillId="0" borderId="3" xfId="1" applyNumberFormat="1" applyFont="1" applyFill="1" applyBorder="1" applyAlignment="1"/>
    <xf numFmtId="168" fontId="7" fillId="0" borderId="3" xfId="1" applyNumberFormat="1" applyFont="1" applyFill="1" applyBorder="1" applyAlignment="1"/>
    <xf numFmtId="5" fontId="13" fillId="12" borderId="3" xfId="1" applyNumberFormat="1" applyFont="1" applyFill="1" applyBorder="1" applyAlignment="1">
      <alignment horizontal="center"/>
    </xf>
    <xf numFmtId="5" fontId="4" fillId="12" borderId="3" xfId="1" applyNumberFormat="1" applyFont="1" applyFill="1" applyBorder="1" applyAlignment="1">
      <alignment horizontal="center" vertical="top" wrapText="1"/>
    </xf>
    <xf numFmtId="0" fontId="4" fillId="12" borderId="3" xfId="0" applyFont="1" applyFill="1" applyBorder="1" applyAlignment="1">
      <alignment horizontal="center" vertical="top" wrapText="1"/>
    </xf>
    <xf numFmtId="167" fontId="13" fillId="7" borderId="0" xfId="0" applyNumberFormat="1" applyFont="1" applyFill="1" applyAlignment="1">
      <alignment horizontal="center"/>
    </xf>
    <xf numFmtId="1" fontId="9" fillId="12" borderId="3" xfId="1" applyNumberFormat="1" applyFont="1" applyFill="1" applyBorder="1" applyAlignment="1">
      <alignment horizontal="right" indent="1"/>
    </xf>
    <xf numFmtId="42" fontId="13" fillId="12" borderId="3" xfId="3" applyFont="1" applyFill="1" applyBorder="1" applyAlignment="1">
      <alignment horizontal="right"/>
    </xf>
    <xf numFmtId="172" fontId="5" fillId="12" borderId="3" xfId="4" applyNumberFormat="1" applyFont="1" applyFill="1" applyBorder="1" applyAlignment="1">
      <alignment horizontal="center"/>
    </xf>
    <xf numFmtId="172" fontId="5" fillId="12" borderId="3" xfId="4" applyNumberFormat="1" applyFont="1" applyFill="1" applyBorder="1" applyAlignment="1">
      <alignment horizontal="right"/>
    </xf>
    <xf numFmtId="0" fontId="54" fillId="19" borderId="3" xfId="0" applyNumberFormat="1" applyFont="1" applyFill="1" applyBorder="1" applyAlignment="1">
      <alignment horizontal="right"/>
    </xf>
    <xf numFmtId="0" fontId="4" fillId="12" borderId="3" xfId="0" applyFont="1" applyFill="1" applyBorder="1" applyAlignment="1" applyProtection="1">
      <alignment wrapText="1"/>
      <protection locked="0"/>
    </xf>
    <xf numFmtId="5" fontId="4" fillId="12" borderId="3" xfId="1" applyNumberFormat="1" applyFont="1" applyFill="1" applyBorder="1" applyAlignment="1">
      <alignment horizontal="center" vertical="top"/>
    </xf>
    <xf numFmtId="164" fontId="4" fillId="0" borderId="3" xfId="0" applyNumberFormat="1" applyFont="1" applyBorder="1" applyAlignment="1">
      <alignment horizontal="right"/>
    </xf>
    <xf numFmtId="171" fontId="21" fillId="0" borderId="3" xfId="0" applyNumberFormat="1" applyFont="1" applyBorder="1"/>
    <xf numFmtId="171" fontId="4" fillId="12" borderId="3" xfId="0" applyNumberFormat="1" applyFont="1" applyFill="1" applyBorder="1" applyAlignment="1">
      <alignment horizontal="right"/>
    </xf>
    <xf numFmtId="0" fontId="4" fillId="12" borderId="6" xfId="0" applyFont="1" applyFill="1" applyBorder="1" applyAlignment="1">
      <alignment horizontal="center" wrapText="1"/>
    </xf>
    <xf numFmtId="0" fontId="0" fillId="0" borderId="3" xfId="0" applyBorder="1"/>
    <xf numFmtId="0" fontId="29" fillId="12" borderId="3" xfId="0" applyFont="1" applyFill="1" applyBorder="1"/>
    <xf numFmtId="0" fontId="29" fillId="12" borderId="3" xfId="0" applyFont="1" applyFill="1" applyBorder="1" applyAlignment="1">
      <alignment horizontal="center"/>
    </xf>
    <xf numFmtId="0" fontId="5" fillId="12" borderId="3" xfId="0" applyFont="1" applyFill="1" applyBorder="1"/>
    <xf numFmtId="0" fontId="5" fillId="12" borderId="3" xfId="0" applyFont="1" applyFill="1" applyBorder="1" applyAlignment="1">
      <alignment horizontal="center"/>
    </xf>
    <xf numFmtId="0" fontId="4" fillId="12" borderId="3" xfId="0" applyFont="1" applyFill="1" applyBorder="1" applyAlignment="1">
      <alignment horizontal="center"/>
    </xf>
    <xf numFmtId="0" fontId="38" fillId="12" borderId="3" xfId="0" applyFont="1" applyFill="1" applyBorder="1" applyAlignment="1">
      <alignment horizontal="center"/>
    </xf>
    <xf numFmtId="0" fontId="4" fillId="12" borderId="3" xfId="0" applyFont="1" applyFill="1" applyBorder="1" applyAlignment="1">
      <alignment horizontal="right" indent="4"/>
    </xf>
    <xf numFmtId="0" fontId="38" fillId="12" borderId="3" xfId="0" applyFont="1" applyFill="1" applyBorder="1"/>
    <xf numFmtId="0" fontId="4" fillId="7" borderId="3" xfId="0" applyFont="1" applyFill="1" applyBorder="1"/>
    <xf numFmtId="0" fontId="0" fillId="7" borderId="3" xfId="0" applyFill="1" applyBorder="1"/>
    <xf numFmtId="0" fontId="4" fillId="7" borderId="3" xfId="0" applyFont="1" applyFill="1" applyBorder="1" applyAlignment="1">
      <alignment horizontal="center"/>
    </xf>
    <xf numFmtId="167" fontId="13" fillId="12" borderId="0" xfId="1" applyNumberFormat="1" applyFont="1" applyFill="1" applyBorder="1" applyAlignment="1"/>
    <xf numFmtId="0" fontId="0" fillId="2" borderId="0" xfId="0" applyFill="1" applyAlignment="1">
      <alignment wrapText="1"/>
    </xf>
    <xf numFmtId="171" fontId="6" fillId="13" borderId="0" xfId="0" applyNumberFormat="1" applyFont="1" applyFill="1"/>
    <xf numFmtId="0" fontId="36" fillId="18" borderId="0" xfId="0" applyFont="1" applyFill="1"/>
    <xf numFmtId="0" fontId="26" fillId="18" borderId="0" xfId="0" applyFont="1" applyFill="1"/>
    <xf numFmtId="0" fontId="37" fillId="18" borderId="0" xfId="0" applyFont="1" applyFill="1"/>
    <xf numFmtId="0" fontId="41" fillId="18" borderId="0" xfId="0" applyFont="1" applyFill="1"/>
    <xf numFmtId="0" fontId="5" fillId="18" borderId="0" xfId="0" applyFont="1" applyFill="1"/>
    <xf numFmtId="0" fontId="4" fillId="18" borderId="0" xfId="0" applyFont="1" applyFill="1"/>
    <xf numFmtId="166" fontId="26" fillId="18" borderId="0" xfId="0" applyNumberFormat="1" applyFont="1" applyFill="1"/>
    <xf numFmtId="178" fontId="9" fillId="12" borderId="3" xfId="0" applyNumberFormat="1" applyFont="1" applyFill="1" applyBorder="1"/>
    <xf numFmtId="0" fontId="61" fillId="12" borderId="3" xfId="0" applyFont="1" applyFill="1" applyBorder="1"/>
    <xf numFmtId="0" fontId="62" fillId="12" borderId="3" xfId="0" applyFont="1" applyFill="1" applyBorder="1"/>
    <xf numFmtId="2" fontId="62" fillId="12" borderId="3" xfId="0" applyNumberFormat="1" applyFont="1" applyFill="1" applyBorder="1"/>
    <xf numFmtId="178" fontId="62" fillId="12" borderId="3" xfId="0" applyNumberFormat="1" applyFont="1" applyFill="1" applyBorder="1"/>
    <xf numFmtId="1" fontId="4" fillId="12" borderId="3" xfId="0" applyNumberFormat="1" applyFont="1" applyFill="1" applyBorder="1" applyAlignment="1">
      <alignment horizontal="right" indent="4"/>
    </xf>
    <xf numFmtId="0" fontId="28" fillId="16" borderId="0" xfId="0" applyFont="1" applyFill="1" applyBorder="1" applyAlignment="1">
      <alignment horizontal="right" wrapText="1"/>
    </xf>
    <xf numFmtId="0" fontId="4" fillId="7" borderId="0" xfId="0" applyFont="1" applyFill="1" applyBorder="1" applyAlignment="1">
      <alignment wrapText="1"/>
    </xf>
    <xf numFmtId="0" fontId="40" fillId="0" borderId="0" xfId="0" applyFont="1"/>
    <xf numFmtId="0" fontId="8" fillId="18" borderId="0" xfId="0" applyFont="1" applyFill="1" applyBorder="1"/>
    <xf numFmtId="0" fontId="26" fillId="18" borderId="0" xfId="0" applyFont="1" applyFill="1" applyAlignment="1">
      <alignment horizontal="right" wrapText="1"/>
    </xf>
    <xf numFmtId="0" fontId="0" fillId="18" borderId="0" xfId="0" applyFill="1" applyBorder="1"/>
    <xf numFmtId="0" fontId="27" fillId="18" borderId="0" xfId="0" applyFont="1" applyFill="1"/>
    <xf numFmtId="0" fontId="26" fillId="18" borderId="0" xfId="0" applyFont="1" applyFill="1" applyAlignment="1">
      <alignment horizontal="right" vertical="top" wrapText="1"/>
    </xf>
    <xf numFmtId="0" fontId="23" fillId="18" borderId="0" xfId="0" applyFont="1" applyFill="1"/>
    <xf numFmtId="2" fontId="26" fillId="18" borderId="0" xfId="0" applyNumberFormat="1" applyFont="1" applyFill="1"/>
    <xf numFmtId="1" fontId="26" fillId="18" borderId="0" xfId="0" applyNumberFormat="1" applyFont="1" applyFill="1"/>
    <xf numFmtId="0" fontId="26" fillId="18" borderId="0" xfId="0" applyFont="1" applyFill="1" applyAlignment="1">
      <alignment vertical="top"/>
    </xf>
    <xf numFmtId="0" fontId="0" fillId="18" borderId="0" xfId="0" applyFill="1" applyAlignment="1">
      <alignment vertical="top"/>
    </xf>
    <xf numFmtId="2" fontId="12" fillId="18" borderId="0" xfId="0" applyNumberFormat="1" applyFont="1" applyFill="1"/>
    <xf numFmtId="1" fontId="0" fillId="18" borderId="0" xfId="0" applyNumberFormat="1" applyFill="1"/>
    <xf numFmtId="0" fontId="40" fillId="18" borderId="0" xfId="0" applyFont="1" applyFill="1"/>
    <xf numFmtId="3" fontId="4" fillId="0" borderId="0" xfId="5" applyNumberFormat="1" applyFont="1" applyFill="1" applyAlignment="1">
      <alignment horizontal="right"/>
    </xf>
    <xf numFmtId="0" fontId="4" fillId="19" borderId="3" xfId="0" applyFont="1" applyFill="1" applyBorder="1" applyAlignment="1">
      <alignment horizontal="center"/>
    </xf>
    <xf numFmtId="0" fontId="63" fillId="19" borderId="3" xfId="0" applyFont="1" applyFill="1" applyBorder="1" applyAlignment="1">
      <alignment horizontal="center"/>
    </xf>
    <xf numFmtId="49" fontId="63" fillId="19" borderId="3" xfId="0" applyNumberFormat="1" applyFont="1" applyFill="1" applyBorder="1" applyAlignment="1">
      <alignment horizontal="center"/>
    </xf>
    <xf numFmtId="0" fontId="4" fillId="20" borderId="3" xfId="0" applyFont="1" applyFill="1" applyBorder="1" applyAlignment="1">
      <alignment horizontal="center"/>
    </xf>
    <xf numFmtId="0" fontId="4" fillId="20" borderId="8" xfId="0" applyFont="1" applyFill="1" applyBorder="1" applyAlignment="1">
      <alignment horizontal="center"/>
    </xf>
    <xf numFmtId="1" fontId="0" fillId="7" borderId="0" xfId="0" applyNumberFormat="1" applyFill="1" applyBorder="1" applyAlignment="1">
      <alignment horizontal="center" vertical="center"/>
    </xf>
    <xf numFmtId="2" fontId="0" fillId="16" borderId="0" xfId="0" applyNumberFormat="1" applyFill="1" applyAlignment="1">
      <alignment horizontal="center" vertical="center"/>
    </xf>
    <xf numFmtId="0" fontId="0" fillId="7" borderId="0" xfId="0" applyFill="1" applyAlignment="1">
      <alignment horizontal="center" vertical="center"/>
    </xf>
    <xf numFmtId="0" fontId="5" fillId="0" borderId="3" xfId="0" applyFont="1" applyBorder="1" applyAlignment="1">
      <alignment horizontal="center"/>
    </xf>
    <xf numFmtId="0" fontId="54" fillId="12" borderId="6" xfId="0" applyFont="1" applyFill="1" applyBorder="1"/>
    <xf numFmtId="171" fontId="0" fillId="0" borderId="3" xfId="0" applyNumberFormat="1" applyBorder="1" applyAlignment="1">
      <alignment horizontal="center" vertical="center"/>
    </xf>
    <xf numFmtId="171" fontId="4" fillId="0" borderId="3" xfId="0" applyNumberFormat="1" applyFont="1" applyBorder="1" applyAlignment="1">
      <alignment horizontal="center" vertical="center"/>
    </xf>
    <xf numFmtId="171" fontId="0" fillId="0" borderId="3" xfId="0" quotePrefix="1" applyNumberFormat="1" applyBorder="1" applyAlignment="1">
      <alignment horizontal="center" vertical="center"/>
    </xf>
    <xf numFmtId="171" fontId="0" fillId="7" borderId="0" xfId="0" applyNumberFormat="1" applyFill="1" applyBorder="1" applyAlignment="1">
      <alignment horizontal="center" vertical="center"/>
    </xf>
    <xf numFmtId="171" fontId="0" fillId="16" borderId="0" xfId="0" applyNumberFormat="1" applyFill="1" applyBorder="1" applyAlignment="1">
      <alignment horizontal="center" vertical="center"/>
    </xf>
    <xf numFmtId="0" fontId="0" fillId="7" borderId="0" xfId="0" applyFill="1" applyBorder="1"/>
    <xf numFmtId="0" fontId="0" fillId="7" borderId="0" xfId="0" applyNumberFormat="1" applyFill="1" applyBorder="1"/>
    <xf numFmtId="0" fontId="0" fillId="18" borderId="0" xfId="0" applyNumberFormat="1" applyFill="1" applyBorder="1"/>
    <xf numFmtId="1" fontId="0" fillId="18" borderId="0" xfId="0" applyNumberFormat="1" applyFill="1" applyBorder="1"/>
    <xf numFmtId="0" fontId="5" fillId="18" borderId="0" xfId="0" applyFont="1" applyFill="1" applyBorder="1"/>
    <xf numFmtId="171" fontId="38" fillId="12" borderId="3" xfId="1" applyNumberFormat="1" applyFont="1" applyFill="1" applyBorder="1" applyAlignment="1">
      <alignment horizontal="right" indent="1"/>
    </xf>
    <xf numFmtId="171" fontId="60" fillId="0" borderId="0" xfId="0" applyNumberFormat="1" applyFont="1" applyFill="1"/>
    <xf numFmtId="171" fontId="59" fillId="0" borderId="0" xfId="0" applyNumberFormat="1" applyFont="1"/>
    <xf numFmtId="171" fontId="4" fillId="0" borderId="0" xfId="0" applyNumberFormat="1" applyFont="1"/>
    <xf numFmtId="171" fontId="4" fillId="0" borderId="0" xfId="6" applyNumberFormat="1" applyFont="1" applyFill="1"/>
    <xf numFmtId="171" fontId="4" fillId="0" borderId="0" xfId="5" applyNumberFormat="1" applyFont="1" applyFill="1"/>
    <xf numFmtId="0" fontId="0" fillId="12" borderId="3" xfId="0" applyFill="1" applyBorder="1" applyAlignment="1">
      <alignment horizontal="center" vertical="center" wrapText="1"/>
    </xf>
    <xf numFmtId="0" fontId="4" fillId="12" borderId="3" xfId="0" applyFont="1" applyFill="1" applyBorder="1" applyAlignment="1">
      <alignment horizontal="center" vertical="center" wrapText="1"/>
    </xf>
    <xf numFmtId="5" fontId="4" fillId="12" borderId="3" xfId="1" applyNumberFormat="1" applyFont="1" applyFill="1" applyBorder="1" applyAlignment="1">
      <alignment horizontal="center" vertical="center"/>
    </xf>
    <xf numFmtId="5" fontId="7" fillId="12" borderId="3" xfId="1" applyNumberFormat="1" applyFont="1" applyFill="1" applyBorder="1" applyAlignment="1">
      <alignment horizontal="center" vertical="center"/>
    </xf>
    <xf numFmtId="1" fontId="9" fillId="12" borderId="3" xfId="0" applyNumberFormat="1" applyFont="1" applyFill="1" applyBorder="1"/>
    <xf numFmtId="1" fontId="9" fillId="12" borderId="0" xfId="0" applyNumberFormat="1" applyFont="1" applyFill="1"/>
    <xf numFmtId="168" fontId="64" fillId="12" borderId="3" xfId="1" applyNumberFormat="1" applyFont="1" applyFill="1" applyBorder="1" applyAlignment="1"/>
    <xf numFmtId="171" fontId="64" fillId="12" borderId="3" xfId="1" applyNumberFormat="1" applyFont="1" applyFill="1" applyBorder="1"/>
    <xf numFmtId="171" fontId="64" fillId="12" borderId="3" xfId="1" applyNumberFormat="1" applyFont="1" applyFill="1" applyBorder="1" applyAlignment="1"/>
    <xf numFmtId="168" fontId="64" fillId="12" borderId="3" xfId="1" applyNumberFormat="1" applyFont="1" applyFill="1" applyBorder="1" applyAlignment="1">
      <alignment horizontal="right" indent="1"/>
    </xf>
    <xf numFmtId="167" fontId="13" fillId="12" borderId="3" xfId="1" applyNumberFormat="1" applyFont="1" applyFill="1" applyBorder="1" applyAlignment="1">
      <alignment horizontal="right"/>
    </xf>
    <xf numFmtId="171" fontId="4" fillId="0" borderId="0" xfId="0" applyNumberFormat="1" applyFont="1" applyFill="1" applyAlignment="1">
      <alignment horizontal="right" vertical="center"/>
    </xf>
    <xf numFmtId="171" fontId="4" fillId="0" borderId="0" xfId="0" applyNumberFormat="1" applyFont="1" applyFill="1" applyAlignment="1">
      <alignment horizontal="right"/>
    </xf>
    <xf numFmtId="171" fontId="0" fillId="19" borderId="3" xfId="0" applyNumberFormat="1" applyFill="1" applyBorder="1" applyAlignment="1">
      <alignment horizontal="center" vertical="center"/>
    </xf>
    <xf numFmtId="0" fontId="4" fillId="0" borderId="0" xfId="0" applyFont="1" applyFill="1" applyAlignment="1">
      <alignment horizontal="left" vertical="top" wrapText="1"/>
    </xf>
    <xf numFmtId="0" fontId="0" fillId="0" borderId="0" xfId="0" applyAlignment="1">
      <alignment horizontal="left" vertical="top" wrapText="1"/>
    </xf>
  </cellXfs>
  <cellStyles count="13">
    <cellStyle name="Hyperlänk" xfId="2" builtinId="8"/>
    <cellStyle name="Normal" xfId="0" builtinId="0"/>
    <cellStyle name="Normal 2" xfId="5" xr:uid="{00000000-0005-0000-0000-000002000000}"/>
    <cellStyle name="Normal 3" xfId="6" xr:uid="{00000000-0005-0000-0000-000003000000}"/>
    <cellStyle name="Normal 3 2" xfId="11" xr:uid="{00000000-0005-0000-0000-000004000000}"/>
    <cellStyle name="Tusental" xfId="1" builtinId="3"/>
    <cellStyle name="Tusental 2" xfId="8" xr:uid="{00000000-0005-0000-0000-000006000000}"/>
    <cellStyle name="Valuta" xfId="4" builtinId="4"/>
    <cellStyle name="Valuta [0]" xfId="3" builtinId="7"/>
    <cellStyle name="Valuta [0] 2" xfId="9" xr:uid="{00000000-0005-0000-0000-000009000000}"/>
    <cellStyle name="Valuta 2" xfId="10" xr:uid="{00000000-0005-0000-0000-00000A000000}"/>
    <cellStyle name="Valuta 3" xfId="12" xr:uid="{00000000-0005-0000-0000-00000B000000}"/>
    <cellStyle name="Valuta 4" xfId="7" xr:uid="{00000000-0005-0000-0000-00000C000000}"/>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5EA4"/>
      <color rgb="FFFFFF99"/>
      <color rgb="FF0070C0"/>
      <color rgb="FFCCECFF"/>
      <color rgb="FFA4BDDC"/>
      <color rgb="FFFAFD81"/>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5.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a:t>Kostnader och nyttor under kalkylperioden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stacked"/>
        <c:varyColors val="0"/>
        <c:ser>
          <c:idx val="0"/>
          <c:order val="0"/>
          <c:tx>
            <c:strRef>
              <c:f>NuvFasad!$I$2</c:f>
              <c:strCache>
                <c:ptCount val="1"/>
                <c:pt idx="0">
                  <c:v>Bullernytta </c:v>
                </c:pt>
              </c:strCache>
            </c:strRef>
          </c:tx>
          <c:spPr>
            <a:solidFill>
              <a:schemeClr val="accent1"/>
            </a:solidFill>
            <a:ln>
              <a:noFill/>
            </a:ln>
            <a:effectLst/>
          </c:spPr>
          <c:invertIfNegative val="0"/>
          <c:cat>
            <c:strRef>
              <c:f>NuvFasad!$H$3:$H$25</c:f>
              <c:strCache>
                <c:ptCount val="23"/>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2">
                  <c:v>Summa kalkylperioden</c:v>
                </c:pt>
              </c:strCache>
            </c:strRef>
          </c:cat>
          <c:val>
            <c:numRef>
              <c:f>NuvFasad!$I$3:$I$25</c:f>
              <c:numCache>
                <c:formatCode>0</c:formatCode>
                <c:ptCount val="23"/>
                <c:pt idx="0">
                  <c:v>0</c:v>
                </c:pt>
                <c:pt idx="1">
                  <c:v>91300.131399385151</c:v>
                </c:pt>
                <c:pt idx="2">
                  <c:v>89227.133246838741</c:v>
                </c:pt>
                <c:pt idx="3">
                  <c:v>87201.203168287335</c:v>
                </c:pt>
                <c:pt idx="4">
                  <c:v>85221.272468331066</c:v>
                </c:pt>
                <c:pt idx="5">
                  <c:v>83286.296716634679</c:v>
                </c:pt>
                <c:pt idx="6">
                  <c:v>81395.255196981627</c:v>
                </c:pt>
                <c:pt idx="7">
                  <c:v>79547.150368837611</c:v>
                </c:pt>
                <c:pt idx="8">
                  <c:v>77741.007341139382</c:v>
                </c:pt>
                <c:pt idx="9">
                  <c:v>75975.873358031415</c:v>
                </c:pt>
                <c:pt idx="10">
                  <c:v>74250.817296279027</c:v>
                </c:pt>
                <c:pt idx="11">
                  <c:v>72564.929174092977</c:v>
                </c:pt>
                <c:pt idx="12">
                  <c:v>70917.319671106336</c:v>
                </c:pt>
                <c:pt idx="13">
                  <c:v>69307.119659250311</c:v>
                </c:pt>
                <c:pt idx="14">
                  <c:v>67733.479744281824</c:v>
                </c:pt>
                <c:pt idx="15">
                  <c:v>66195.569817720869</c:v>
                </c:pt>
                <c:pt idx="16">
                  <c:v>64692.578618961037</c:v>
                </c:pt>
                <c:pt idx="17">
                  <c:v>63223.713307322796</c:v>
                </c:pt>
                <c:pt idx="18">
                  <c:v>61788.199043823202</c:v>
                </c:pt>
                <c:pt idx="19">
                  <c:v>60385.278582441737</c:v>
                </c:pt>
                <c:pt idx="20">
                  <c:v>59014.211870666484</c:v>
                </c:pt>
                <c:pt idx="22">
                  <c:v>1480968.5400504135</c:v>
                </c:pt>
              </c:numCache>
            </c:numRef>
          </c:val>
          <c:extLst>
            <c:ext xmlns:c16="http://schemas.microsoft.com/office/drawing/2014/chart" uri="{C3380CC4-5D6E-409C-BE32-E72D297353CC}">
              <c16:uniqueId val="{00000000-82B3-4672-8BC5-7AA5165FBF12}"/>
            </c:ext>
          </c:extLst>
        </c:ser>
        <c:ser>
          <c:idx val="1"/>
          <c:order val="1"/>
          <c:tx>
            <c:strRef>
              <c:f>NuvFasad!$J$2</c:f>
              <c:strCache>
                <c:ptCount val="1"/>
                <c:pt idx="0">
                  <c:v>Investeringskostnad inkl skattefaktor</c:v>
                </c:pt>
              </c:strCache>
            </c:strRef>
          </c:tx>
          <c:spPr>
            <a:solidFill>
              <a:schemeClr val="accent2"/>
            </a:solidFill>
            <a:ln>
              <a:noFill/>
            </a:ln>
            <a:effectLst/>
          </c:spPr>
          <c:invertIfNegative val="0"/>
          <c:cat>
            <c:strRef>
              <c:f>NuvFasad!$H$3:$H$25</c:f>
              <c:strCache>
                <c:ptCount val="23"/>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2">
                  <c:v>Summa kalkylperioden</c:v>
                </c:pt>
              </c:strCache>
            </c:strRef>
          </c:cat>
          <c:val>
            <c:numRef>
              <c:f>NuvFasad!$J$3:$J$25</c:f>
              <c:numCache>
                <c:formatCode>General</c:formatCode>
                <c:ptCount val="23"/>
                <c:pt idx="0">
                  <c:v>-251280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2" formatCode="0">
                  <c:v>-251280</c:v>
                </c:pt>
              </c:numCache>
            </c:numRef>
          </c:val>
          <c:extLst>
            <c:ext xmlns:c16="http://schemas.microsoft.com/office/drawing/2014/chart" uri="{C3380CC4-5D6E-409C-BE32-E72D297353CC}">
              <c16:uniqueId val="{00000001-82B3-4672-8BC5-7AA5165FBF12}"/>
            </c:ext>
          </c:extLst>
        </c:ser>
        <c:ser>
          <c:idx val="2"/>
          <c:order val="2"/>
          <c:tx>
            <c:strRef>
              <c:f>NuvFasad!$K$2</c:f>
              <c:strCache>
                <c:ptCount val="1"/>
                <c:pt idx="0">
                  <c:v>Underhåll</c:v>
                </c:pt>
              </c:strCache>
            </c:strRef>
          </c:tx>
          <c:spPr>
            <a:solidFill>
              <a:schemeClr val="accent3"/>
            </a:solidFill>
            <a:ln>
              <a:noFill/>
            </a:ln>
            <a:effectLst/>
          </c:spPr>
          <c:invertIfNegative val="0"/>
          <c:cat>
            <c:strRef>
              <c:f>NuvFasad!$H$3:$H$25</c:f>
              <c:strCache>
                <c:ptCount val="23"/>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2">
                  <c:v>Summa kalkylperioden</c:v>
                </c:pt>
              </c:strCache>
            </c:strRef>
          </c:cat>
          <c:val>
            <c:numRef>
              <c:f>NuvFasad!$K$3:$K$25</c:f>
              <c:numCache>
                <c:formatCode>0</c:formatCode>
                <c:ptCount val="23"/>
                <c:pt idx="0" formatCode="General">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2">
                  <c:v>0</c:v>
                </c:pt>
              </c:numCache>
            </c:numRef>
          </c:val>
          <c:extLst>
            <c:ext xmlns:c16="http://schemas.microsoft.com/office/drawing/2014/chart" uri="{C3380CC4-5D6E-409C-BE32-E72D297353CC}">
              <c16:uniqueId val="{00000002-82B3-4672-8BC5-7AA5165FBF12}"/>
            </c:ext>
          </c:extLst>
        </c:ser>
        <c:dLbls>
          <c:showLegendKey val="0"/>
          <c:showVal val="0"/>
          <c:showCatName val="0"/>
          <c:showSerName val="0"/>
          <c:showPercent val="0"/>
          <c:showBubbleSize val="0"/>
        </c:dLbls>
        <c:gapWidth val="29"/>
        <c:overlap val="100"/>
        <c:axId val="123074008"/>
        <c:axId val="123074400"/>
      </c:barChart>
      <c:catAx>
        <c:axId val="123074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23074400"/>
        <c:crosses val="autoZero"/>
        <c:auto val="1"/>
        <c:lblAlgn val="ctr"/>
        <c:lblOffset val="100"/>
        <c:noMultiLvlLbl val="0"/>
      </c:catAx>
      <c:valAx>
        <c:axId val="123074400"/>
        <c:scaling>
          <c:orientation val="minMax"/>
          <c:max val="65000"/>
          <c:min val="-35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23074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0000000000002" l="0.70000000000000062" r="0.70000000000000062" t="0.75000000000000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a:t>Kostnader och nyttor under kalkylperioden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stacked"/>
        <c:varyColors val="0"/>
        <c:ser>
          <c:idx val="0"/>
          <c:order val="0"/>
          <c:tx>
            <c:strRef>
              <c:f>NuvFasadUtemiljö!$P$2</c:f>
              <c:strCache>
                <c:ptCount val="1"/>
                <c:pt idx="0">
                  <c:v>Nytta inne</c:v>
                </c:pt>
              </c:strCache>
            </c:strRef>
          </c:tx>
          <c:spPr>
            <a:solidFill>
              <a:schemeClr val="accent1"/>
            </a:solidFill>
            <a:ln>
              <a:noFill/>
            </a:ln>
            <a:effectLst/>
          </c:spPr>
          <c:invertIfNegative val="0"/>
          <c:cat>
            <c:strRef>
              <c:f>NuvFasadUtemiljö!$O$3:$O$35</c:f>
              <c:strCache>
                <c:ptCount val="33"/>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2">
                  <c:v>Summa kalkylperioden</c:v>
                </c:pt>
              </c:strCache>
            </c:strRef>
          </c:cat>
          <c:val>
            <c:numRef>
              <c:f>NuvFasadUtemiljö!$P$3:$P$35</c:f>
              <c:numCache>
                <c:formatCode>0</c:formatCode>
                <c:ptCount val="33"/>
                <c:pt idx="0">
                  <c:v>0</c:v>
                </c:pt>
                <c:pt idx="1">
                  <c:v>121595.65844649189</c:v>
                </c:pt>
                <c:pt idx="2">
                  <c:v>118834.79083925272</c:v>
                </c:pt>
                <c:pt idx="3">
                  <c:v>116136.60959797502</c:v>
                </c:pt>
                <c:pt idx="4">
                  <c:v>113499.69140903551</c:v>
                </c:pt>
                <c:pt idx="5">
                  <c:v>110922.64527559366</c:v>
                </c:pt>
                <c:pt idx="6">
                  <c:v>108404.11178382898</c:v>
                </c:pt>
                <c:pt idx="7">
                  <c:v>105942.76238583868</c:v>
                </c:pt>
                <c:pt idx="8">
                  <c:v>103537.29869881725</c:v>
                </c:pt>
                <c:pt idx="9">
                  <c:v>101186.45182014848</c:v>
                </c:pt>
                <c:pt idx="10">
                  <c:v>98888.981658048506</c:v>
                </c:pt>
                <c:pt idx="11">
                  <c:v>96643.676277406819</c:v>
                </c:pt>
                <c:pt idx="12">
                  <c:v>94449.351260480209</c:v>
                </c:pt>
                <c:pt idx="13">
                  <c:v>92304.849082102184</c:v>
                </c:pt>
                <c:pt idx="14">
                  <c:v>90209.038499078597</c:v>
                </c:pt>
                <c:pt idx="15">
                  <c:v>88160.813953447388</c:v>
                </c:pt>
                <c:pt idx="16">
                  <c:v>86159.094989286998</c:v>
                </c:pt>
                <c:pt idx="17">
                  <c:v>84202.825682766983</c:v>
                </c:pt>
                <c:pt idx="18">
                  <c:v>82290.974085138936</c:v>
                </c:pt>
                <c:pt idx="19">
                  <c:v>80422.531678374944</c:v>
                </c:pt>
                <c:pt idx="20">
                  <c:v>78596.512843165459</c:v>
                </c:pt>
                <c:pt idx="21">
                  <c:v>0</c:v>
                </c:pt>
                <c:pt idx="22">
                  <c:v>0</c:v>
                </c:pt>
                <c:pt idx="23">
                  <c:v>0</c:v>
                </c:pt>
                <c:pt idx="24">
                  <c:v>0</c:v>
                </c:pt>
                <c:pt idx="25">
                  <c:v>0</c:v>
                </c:pt>
                <c:pt idx="26">
                  <c:v>0</c:v>
                </c:pt>
                <c:pt idx="27">
                  <c:v>0</c:v>
                </c:pt>
                <c:pt idx="28">
                  <c:v>0</c:v>
                </c:pt>
                <c:pt idx="29">
                  <c:v>0</c:v>
                </c:pt>
                <c:pt idx="30">
                  <c:v>0</c:v>
                </c:pt>
                <c:pt idx="32">
                  <c:v>1972388.670266279</c:v>
                </c:pt>
              </c:numCache>
            </c:numRef>
          </c:val>
          <c:extLst>
            <c:ext xmlns:c16="http://schemas.microsoft.com/office/drawing/2014/chart" uri="{C3380CC4-5D6E-409C-BE32-E72D297353CC}">
              <c16:uniqueId val="{00000000-5524-447B-8160-FCF4D3330695}"/>
            </c:ext>
          </c:extLst>
        </c:ser>
        <c:ser>
          <c:idx val="1"/>
          <c:order val="1"/>
          <c:tx>
            <c:strRef>
              <c:f>NuvFasadUtemiljö!$Q$2</c:f>
              <c:strCache>
                <c:ptCount val="1"/>
                <c:pt idx="0">
                  <c:v>Nytta utemiljö</c:v>
                </c:pt>
              </c:strCache>
            </c:strRef>
          </c:tx>
          <c:spPr>
            <a:solidFill>
              <a:schemeClr val="accent2"/>
            </a:solidFill>
            <a:ln>
              <a:noFill/>
            </a:ln>
            <a:effectLst/>
          </c:spPr>
          <c:invertIfNegative val="0"/>
          <c:cat>
            <c:strRef>
              <c:f>NuvFasadUtemiljö!$O$3:$O$35</c:f>
              <c:strCache>
                <c:ptCount val="33"/>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2">
                  <c:v>Summa kalkylperioden</c:v>
                </c:pt>
              </c:strCache>
            </c:strRef>
          </c:cat>
          <c:val>
            <c:numRef>
              <c:f>NuvFasadUtemiljö!$Q$3:$Q$35</c:f>
              <c:numCache>
                <c:formatCode>0</c:formatCode>
                <c:ptCount val="33"/>
                <c:pt idx="0">
                  <c:v>0</c:v>
                </c:pt>
                <c:pt idx="1">
                  <c:v>87620.705317168002</c:v>
                </c:pt>
                <c:pt idx="2">
                  <c:v>85631.249689193661</c:v>
                </c:pt>
                <c:pt idx="3">
                  <c:v>83686.965275960785</c:v>
                </c:pt>
                <c:pt idx="4">
                  <c:v>81786.826450854438</c:v>
                </c:pt>
                <c:pt idx="5">
                  <c:v>79929.830874434076</c:v>
                </c:pt>
                <c:pt idx="6">
                  <c:v>78114.998965690887</c:v>
                </c:pt>
                <c:pt idx="7">
                  <c:v>76341.373385310493</c:v>
                </c:pt>
                <c:pt idx="8">
                  <c:v>74608.018530668211</c:v>
                </c:pt>
                <c:pt idx="9">
                  <c:v>72914.020042290722</c:v>
                </c:pt>
                <c:pt idx="10">
                  <c:v>71258.484321523749</c:v>
                </c:pt>
                <c:pt idx="11">
                  <c:v>69640.538059150989</c:v>
                </c:pt>
                <c:pt idx="12">
                  <c:v>68059.327774716163</c:v>
                </c:pt>
                <c:pt idx="13">
                  <c:v>66514.019366304754</c:v>
                </c:pt>
                <c:pt idx="14">
                  <c:v>65003.797670548076</c:v>
                </c:pt>
                <c:pt idx="15">
                  <c:v>63527.866032617778</c:v>
                </c:pt>
                <c:pt idx="16">
                  <c:v>62085.445885983478</c:v>
                </c:pt>
                <c:pt idx="17">
                  <c:v>60675.776341712364</c:v>
                </c:pt>
                <c:pt idx="18">
                  <c:v>59298.113787093782</c:v>
                </c:pt>
                <c:pt idx="19">
                  <c:v>57951.731493377178</c:v>
                </c:pt>
                <c:pt idx="20">
                  <c:v>56635.91923241644</c:v>
                </c:pt>
                <c:pt idx="21">
                  <c:v>0</c:v>
                </c:pt>
                <c:pt idx="22">
                  <c:v>0</c:v>
                </c:pt>
                <c:pt idx="23">
                  <c:v>0</c:v>
                </c:pt>
                <c:pt idx="24">
                  <c:v>0</c:v>
                </c:pt>
                <c:pt idx="25">
                  <c:v>0</c:v>
                </c:pt>
                <c:pt idx="26">
                  <c:v>0</c:v>
                </c:pt>
                <c:pt idx="27">
                  <c:v>0</c:v>
                </c:pt>
                <c:pt idx="28">
                  <c:v>0</c:v>
                </c:pt>
                <c:pt idx="29">
                  <c:v>0</c:v>
                </c:pt>
                <c:pt idx="30">
                  <c:v>0</c:v>
                </c:pt>
                <c:pt idx="32">
                  <c:v>1421285.008497016</c:v>
                </c:pt>
              </c:numCache>
            </c:numRef>
          </c:val>
          <c:extLst>
            <c:ext xmlns:c16="http://schemas.microsoft.com/office/drawing/2014/chart" uri="{C3380CC4-5D6E-409C-BE32-E72D297353CC}">
              <c16:uniqueId val="{00000001-5524-447B-8160-FCF4D3330695}"/>
            </c:ext>
          </c:extLst>
        </c:ser>
        <c:ser>
          <c:idx val="2"/>
          <c:order val="2"/>
          <c:tx>
            <c:strRef>
              <c:f>NuvFasadUtemiljö!$R$2</c:f>
              <c:strCache>
                <c:ptCount val="1"/>
                <c:pt idx="0">
                  <c:v>Kostnad fönster</c:v>
                </c:pt>
              </c:strCache>
            </c:strRef>
          </c:tx>
          <c:spPr>
            <a:solidFill>
              <a:schemeClr val="accent3"/>
            </a:solidFill>
            <a:ln>
              <a:noFill/>
            </a:ln>
            <a:effectLst/>
          </c:spPr>
          <c:invertIfNegative val="0"/>
          <c:cat>
            <c:strRef>
              <c:f>NuvFasadUtemiljö!$O$3:$O$35</c:f>
              <c:strCache>
                <c:ptCount val="33"/>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2">
                  <c:v>Summa kalkylperioden</c:v>
                </c:pt>
              </c:strCache>
            </c:strRef>
          </c:cat>
          <c:val>
            <c:numRef>
              <c:f>NuvFasadUtemiljö!$R$3:$R$35</c:f>
              <c:numCache>
                <c:formatCode>0</c:formatCode>
                <c:ptCount val="33"/>
                <c:pt idx="0">
                  <c:v>-261566.4</c:v>
                </c:pt>
                <c:pt idx="32">
                  <c:v>-261566.4</c:v>
                </c:pt>
              </c:numCache>
            </c:numRef>
          </c:val>
          <c:extLst>
            <c:ext xmlns:c16="http://schemas.microsoft.com/office/drawing/2014/chart" uri="{C3380CC4-5D6E-409C-BE32-E72D297353CC}">
              <c16:uniqueId val="{00000002-5524-447B-8160-FCF4D3330695}"/>
            </c:ext>
          </c:extLst>
        </c:ser>
        <c:ser>
          <c:idx val="3"/>
          <c:order val="3"/>
          <c:tx>
            <c:strRef>
              <c:f>NuvFasadUtemiljö!$S$2</c:f>
              <c:strCache>
                <c:ptCount val="1"/>
                <c:pt idx="0">
                  <c:v>Kostnad utemiljö</c:v>
                </c:pt>
              </c:strCache>
            </c:strRef>
          </c:tx>
          <c:spPr>
            <a:solidFill>
              <a:schemeClr val="accent4"/>
            </a:solidFill>
            <a:ln>
              <a:noFill/>
            </a:ln>
            <a:effectLst/>
          </c:spPr>
          <c:invertIfNegative val="0"/>
          <c:cat>
            <c:strRef>
              <c:f>NuvFasadUtemiljö!$O$3:$O$35</c:f>
              <c:strCache>
                <c:ptCount val="33"/>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2">
                  <c:v>Summa kalkylperioden</c:v>
                </c:pt>
              </c:strCache>
            </c:strRef>
          </c:cat>
          <c:val>
            <c:numRef>
              <c:f>NuvFasadUtemiljö!$S$3:$S$35</c:f>
              <c:numCache>
                <c:formatCode>0</c:formatCode>
                <c:ptCount val="33"/>
                <c:pt idx="0">
                  <c:v>-1152000</c:v>
                </c:pt>
                <c:pt idx="32">
                  <c:v>-1152000</c:v>
                </c:pt>
              </c:numCache>
            </c:numRef>
          </c:val>
          <c:extLst>
            <c:ext xmlns:c16="http://schemas.microsoft.com/office/drawing/2014/chart" uri="{C3380CC4-5D6E-409C-BE32-E72D297353CC}">
              <c16:uniqueId val="{00000003-5524-447B-8160-FCF4D3330695}"/>
            </c:ext>
          </c:extLst>
        </c:ser>
        <c:ser>
          <c:idx val="4"/>
          <c:order val="4"/>
          <c:tx>
            <c:strRef>
              <c:f>NuvFasadUtemiljö!$T$2</c:f>
              <c:strCache>
                <c:ptCount val="1"/>
                <c:pt idx="0">
                  <c:v>Restvärde</c:v>
                </c:pt>
              </c:strCache>
            </c:strRef>
          </c:tx>
          <c:spPr>
            <a:solidFill>
              <a:schemeClr val="accent5"/>
            </a:solidFill>
            <a:ln>
              <a:noFill/>
            </a:ln>
            <a:effectLst/>
          </c:spPr>
          <c:invertIfNegative val="0"/>
          <c:cat>
            <c:strRef>
              <c:f>NuvFasadUtemiljö!$O$3:$O$35</c:f>
              <c:strCache>
                <c:ptCount val="33"/>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2">
                  <c:v>Summa kalkylperioden</c:v>
                </c:pt>
              </c:strCache>
            </c:strRef>
          </c:cat>
          <c:val>
            <c:numRef>
              <c:f>NuvFasadUtemiljö!$T$3:$T$35</c:f>
              <c:numCache>
                <c:formatCode>0</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155382.68890641027</c:v>
                </c:pt>
                <c:pt idx="22">
                  <c:v>0</c:v>
                </c:pt>
                <c:pt idx="23">
                  <c:v>0</c:v>
                </c:pt>
                <c:pt idx="24">
                  <c:v>0</c:v>
                </c:pt>
                <c:pt idx="25">
                  <c:v>0</c:v>
                </c:pt>
                <c:pt idx="26">
                  <c:v>0</c:v>
                </c:pt>
                <c:pt idx="27">
                  <c:v>0</c:v>
                </c:pt>
                <c:pt idx="28">
                  <c:v>0</c:v>
                </c:pt>
                <c:pt idx="29">
                  <c:v>0</c:v>
                </c:pt>
                <c:pt idx="30">
                  <c:v>0</c:v>
                </c:pt>
                <c:pt idx="32">
                  <c:v>155382.68890641027</c:v>
                </c:pt>
              </c:numCache>
            </c:numRef>
          </c:val>
          <c:extLst>
            <c:ext xmlns:c16="http://schemas.microsoft.com/office/drawing/2014/chart" uri="{C3380CC4-5D6E-409C-BE32-E72D297353CC}">
              <c16:uniqueId val="{00000004-5524-447B-8160-FCF4D3330695}"/>
            </c:ext>
          </c:extLst>
        </c:ser>
        <c:ser>
          <c:idx val="5"/>
          <c:order val="5"/>
          <c:tx>
            <c:strRef>
              <c:f>NuvFasadUtemiljö!$U$2</c:f>
              <c:strCache>
                <c:ptCount val="1"/>
                <c:pt idx="0">
                  <c:v>Underhåll</c:v>
                </c:pt>
              </c:strCache>
            </c:strRef>
          </c:tx>
          <c:spPr>
            <a:solidFill>
              <a:schemeClr val="accent6"/>
            </a:solidFill>
            <a:ln>
              <a:noFill/>
            </a:ln>
            <a:effectLst/>
          </c:spPr>
          <c:invertIfNegative val="0"/>
          <c:cat>
            <c:strRef>
              <c:f>NuvFasadUtemiljö!$O$3:$O$35</c:f>
              <c:strCache>
                <c:ptCount val="33"/>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2">
                  <c:v>Summa kalkylperioden</c:v>
                </c:pt>
              </c:strCache>
            </c:strRef>
          </c:cat>
          <c:val>
            <c:numRef>
              <c:f>NuvFasadUtemiljö!$U$3:$U$35</c:f>
              <c:numCache>
                <c:formatCode>0</c:formatCode>
                <c:ptCount val="33"/>
                <c:pt idx="1">
                  <c:v>-966.18357487922708</c:v>
                </c:pt>
                <c:pt idx="2">
                  <c:v>-933.51070036640306</c:v>
                </c:pt>
                <c:pt idx="3">
                  <c:v>-901.94270566802243</c:v>
                </c:pt>
                <c:pt idx="4">
                  <c:v>-871.44222769857242</c:v>
                </c:pt>
                <c:pt idx="5">
                  <c:v>-841.97316685852422</c:v>
                </c:pt>
                <c:pt idx="6">
                  <c:v>-813.50064430775274</c:v>
                </c:pt>
                <c:pt idx="7">
                  <c:v>-785.99096068381914</c:v>
                </c:pt>
                <c:pt idx="8">
                  <c:v>-759.41155621625057</c:v>
                </c:pt>
                <c:pt idx="9">
                  <c:v>-733.73097218961414</c:v>
                </c:pt>
                <c:pt idx="10">
                  <c:v>-708.91881370977217</c:v>
                </c:pt>
                <c:pt idx="11">
                  <c:v>-684.9457137292485</c:v>
                </c:pt>
                <c:pt idx="12">
                  <c:v>-661.78329828912899</c:v>
                </c:pt>
                <c:pt idx="13">
                  <c:v>-639.4041529363567</c:v>
                </c:pt>
                <c:pt idx="14">
                  <c:v>-617.78179027667306</c:v>
                </c:pt>
                <c:pt idx="15">
                  <c:v>-596.89061862480492</c:v>
                </c:pt>
                <c:pt idx="16">
                  <c:v>-576.70591171478748</c:v>
                </c:pt>
                <c:pt idx="17">
                  <c:v>-557.20377943457731</c:v>
                </c:pt>
                <c:pt idx="18">
                  <c:v>-538.36113955031624</c:v>
                </c:pt>
                <c:pt idx="19">
                  <c:v>-520.15569038677904</c:v>
                </c:pt>
                <c:pt idx="20">
                  <c:v>-502.56588443167067</c:v>
                </c:pt>
                <c:pt idx="21">
                  <c:v>0</c:v>
                </c:pt>
                <c:pt idx="22">
                  <c:v>0</c:v>
                </c:pt>
                <c:pt idx="23">
                  <c:v>0</c:v>
                </c:pt>
                <c:pt idx="24">
                  <c:v>0</c:v>
                </c:pt>
                <c:pt idx="25">
                  <c:v>0</c:v>
                </c:pt>
                <c:pt idx="26">
                  <c:v>0</c:v>
                </c:pt>
                <c:pt idx="27">
                  <c:v>0</c:v>
                </c:pt>
                <c:pt idx="28">
                  <c:v>0</c:v>
                </c:pt>
                <c:pt idx="29">
                  <c:v>0</c:v>
                </c:pt>
                <c:pt idx="30">
                  <c:v>0</c:v>
                </c:pt>
                <c:pt idx="32">
                  <c:v>-14212.403301952299</c:v>
                </c:pt>
              </c:numCache>
            </c:numRef>
          </c:val>
          <c:extLst>
            <c:ext xmlns:c16="http://schemas.microsoft.com/office/drawing/2014/chart" uri="{C3380CC4-5D6E-409C-BE32-E72D297353CC}">
              <c16:uniqueId val="{00000005-5524-447B-8160-FCF4D3330695}"/>
            </c:ext>
          </c:extLst>
        </c:ser>
        <c:dLbls>
          <c:showLegendKey val="0"/>
          <c:showVal val="0"/>
          <c:showCatName val="0"/>
          <c:showSerName val="0"/>
          <c:showPercent val="0"/>
          <c:showBubbleSize val="0"/>
        </c:dLbls>
        <c:gapWidth val="29"/>
        <c:overlap val="100"/>
        <c:axId val="123075184"/>
        <c:axId val="123075576"/>
      </c:barChart>
      <c:catAx>
        <c:axId val="123075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23075576"/>
        <c:crosses val="autoZero"/>
        <c:auto val="1"/>
        <c:lblAlgn val="ctr"/>
        <c:lblOffset val="100"/>
        <c:noMultiLvlLbl val="0"/>
      </c:catAx>
      <c:valAx>
        <c:axId val="123075576"/>
        <c:scaling>
          <c:orientation val="minMax"/>
          <c:max val="1000000"/>
          <c:min val="-40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230751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0000000000002" l="0.70000000000000062" r="0.70000000000000062" t="0.75000000000000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stacked"/>
        <c:varyColors val="0"/>
        <c:ser>
          <c:idx val="0"/>
          <c:order val="0"/>
          <c:tx>
            <c:strRef>
              <c:f>NuvLångSkärm!$J$2</c:f>
              <c:strCache>
                <c:ptCount val="1"/>
                <c:pt idx="0">
                  <c:v>Nytta inne</c:v>
                </c:pt>
              </c:strCache>
            </c:strRef>
          </c:tx>
          <c:spPr>
            <a:solidFill>
              <a:schemeClr val="accent1"/>
            </a:solidFill>
            <a:ln>
              <a:noFill/>
            </a:ln>
            <a:effectLst/>
          </c:spPr>
          <c:invertIfNegative val="0"/>
          <c:cat>
            <c:strRef>
              <c:f>NuvLångSkärm!$I$3:$I$47</c:f>
              <c:strCache>
                <c:ptCount val="4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4">
                  <c:v>Summa kalkylperioden</c:v>
                </c:pt>
              </c:strCache>
            </c:strRef>
          </c:cat>
          <c:val>
            <c:numRef>
              <c:f>NuvLångSkärm!$J$3:$J$47</c:f>
              <c:numCache>
                <c:formatCode>0</c:formatCode>
                <c:ptCount val="45"/>
                <c:pt idx="1">
                  <c:v>87213.920659783777</c:v>
                </c:pt>
                <c:pt idx="2">
                  <c:v>85233.70120518966</c:v>
                </c:pt>
                <c:pt idx="3">
                  <c:v>83298.443255120175</c:v>
                </c:pt>
                <c:pt idx="4">
                  <c:v>81407.125944496671</c:v>
                </c:pt>
                <c:pt idx="5">
                  <c:v>79558.751587302788</c:v>
                </c:pt>
                <c:pt idx="6">
                  <c:v>77752.345150296402</c:v>
                </c:pt>
                <c:pt idx="7">
                  <c:v>75986.953738671335</c:v>
                </c:pt>
                <c:pt idx="8">
                  <c:v>74261.646093397183</c:v>
                </c:pt>
                <c:pt idx="9">
                  <c:v>72575.512099972228</c:v>
                </c:pt>
                <c:pt idx="10">
                  <c:v>70927.662308330371</c:v>
                </c:pt>
                <c:pt idx="11">
                  <c:v>69317.22746364848</c:v>
                </c:pt>
                <c:pt idx="12">
                  <c:v>67743.358047807182</c:v>
                </c:pt>
                <c:pt idx="13">
                  <c:v>66205.223831262789</c:v>
                </c:pt>
                <c:pt idx="14">
                  <c:v>64702.013435094013</c:v>
                </c:pt>
                <c:pt idx="15">
                  <c:v>63232.933902992874</c:v>
                </c:pt>
                <c:pt idx="16">
                  <c:v>61797.210282973247</c:v>
                </c:pt>
                <c:pt idx="17">
                  <c:v>60394.085218577246</c:v>
                </c:pt>
                <c:pt idx="18">
                  <c:v>59022.818549363175</c:v>
                </c:pt>
                <c:pt idx="19">
                  <c:v>57682.686920464614</c:v>
                </c:pt>
                <c:pt idx="20">
                  <c:v>56372.983401014448</c:v>
                </c:pt>
                <c:pt idx="21">
                  <c:v>55093.017111232977</c:v>
                </c:pt>
                <c:pt idx="22">
                  <c:v>53842.112857982764</c:v>
                </c:pt>
                <c:pt idx="23">
                  <c:v>52619.610778598617</c:v>
                </c:pt>
                <c:pt idx="24">
                  <c:v>51424.865992804371</c:v>
                </c:pt>
                <c:pt idx="25">
                  <c:v>50257.248262532979</c:v>
                </c:pt>
                <c:pt idx="26">
                  <c:v>49116.141659470646</c:v>
                </c:pt>
                <c:pt idx="27">
                  <c:v>48000.944240149329</c:v>
                </c:pt>
                <c:pt idx="28">
                  <c:v>46911.06772841647</c:v>
                </c:pt>
                <c:pt idx="29">
                  <c:v>45845.937205114278</c:v>
                </c:pt>
                <c:pt idx="30">
                  <c:v>44804.990804804918</c:v>
                </c:pt>
                <c:pt idx="31">
                  <c:v>0</c:v>
                </c:pt>
                <c:pt idx="32">
                  <c:v>0</c:v>
                </c:pt>
                <c:pt idx="33">
                  <c:v>0</c:v>
                </c:pt>
                <c:pt idx="34">
                  <c:v>0</c:v>
                </c:pt>
                <c:pt idx="35">
                  <c:v>0</c:v>
                </c:pt>
                <c:pt idx="36">
                  <c:v>0</c:v>
                </c:pt>
                <c:pt idx="37">
                  <c:v>0</c:v>
                </c:pt>
                <c:pt idx="38">
                  <c:v>0</c:v>
                </c:pt>
                <c:pt idx="39">
                  <c:v>0</c:v>
                </c:pt>
                <c:pt idx="40">
                  <c:v>0</c:v>
                </c:pt>
                <c:pt idx="41">
                  <c:v>0</c:v>
                </c:pt>
                <c:pt idx="42">
                  <c:v>0</c:v>
                </c:pt>
                <c:pt idx="44">
                  <c:v>1912602.5397368658</c:v>
                </c:pt>
              </c:numCache>
            </c:numRef>
          </c:val>
          <c:extLst>
            <c:ext xmlns:c16="http://schemas.microsoft.com/office/drawing/2014/chart" uri="{C3380CC4-5D6E-409C-BE32-E72D297353CC}">
              <c16:uniqueId val="{00000000-69A4-462C-B95E-0ACC3ED96D15}"/>
            </c:ext>
          </c:extLst>
        </c:ser>
        <c:ser>
          <c:idx val="1"/>
          <c:order val="1"/>
          <c:tx>
            <c:strRef>
              <c:f>NuvLångSkärm!$K$2</c:f>
              <c:strCache>
                <c:ptCount val="1"/>
                <c:pt idx="0">
                  <c:v>Nytta ute</c:v>
                </c:pt>
              </c:strCache>
            </c:strRef>
          </c:tx>
          <c:spPr>
            <a:solidFill>
              <a:schemeClr val="accent2"/>
            </a:solidFill>
            <a:ln>
              <a:noFill/>
            </a:ln>
            <a:effectLst/>
          </c:spPr>
          <c:invertIfNegative val="0"/>
          <c:cat>
            <c:strRef>
              <c:f>NuvLångSkärm!$I$3:$I$47</c:f>
              <c:strCache>
                <c:ptCount val="4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4">
                  <c:v>Summa kalkylperioden</c:v>
                </c:pt>
              </c:strCache>
            </c:strRef>
          </c:cat>
          <c:val>
            <c:numRef>
              <c:f>NuvLångSkärm!$K$3:$K$47</c:f>
              <c:numCache>
                <c:formatCode>0</c:formatCode>
                <c:ptCount val="45"/>
                <c:pt idx="0">
                  <c:v>0</c:v>
                </c:pt>
                <c:pt idx="1">
                  <c:v>87213.920659783777</c:v>
                </c:pt>
                <c:pt idx="2">
                  <c:v>85233.70120518966</c:v>
                </c:pt>
                <c:pt idx="3">
                  <c:v>83298.443255120175</c:v>
                </c:pt>
                <c:pt idx="4">
                  <c:v>81407.125944496671</c:v>
                </c:pt>
                <c:pt idx="5">
                  <c:v>79558.751587302788</c:v>
                </c:pt>
                <c:pt idx="6">
                  <c:v>77752.345150296402</c:v>
                </c:pt>
                <c:pt idx="7">
                  <c:v>75986.953738671335</c:v>
                </c:pt>
                <c:pt idx="8">
                  <c:v>74261.646093397183</c:v>
                </c:pt>
                <c:pt idx="9">
                  <c:v>72575.512099972228</c:v>
                </c:pt>
                <c:pt idx="10">
                  <c:v>70927.662308330371</c:v>
                </c:pt>
                <c:pt idx="11">
                  <c:v>69317.22746364848</c:v>
                </c:pt>
                <c:pt idx="12">
                  <c:v>67743.358047807182</c:v>
                </c:pt>
                <c:pt idx="13">
                  <c:v>66205.223831262789</c:v>
                </c:pt>
                <c:pt idx="14">
                  <c:v>64702.013435094013</c:v>
                </c:pt>
                <c:pt idx="15">
                  <c:v>63232.933902992874</c:v>
                </c:pt>
                <c:pt idx="16">
                  <c:v>61797.210282973247</c:v>
                </c:pt>
                <c:pt idx="17">
                  <c:v>60394.085218577246</c:v>
                </c:pt>
                <c:pt idx="18">
                  <c:v>59022.818549363175</c:v>
                </c:pt>
                <c:pt idx="19">
                  <c:v>57682.686920464614</c:v>
                </c:pt>
                <c:pt idx="20">
                  <c:v>56372.983401014448</c:v>
                </c:pt>
                <c:pt idx="21">
                  <c:v>55093.017111232977</c:v>
                </c:pt>
                <c:pt idx="22">
                  <c:v>53842.112857982764</c:v>
                </c:pt>
                <c:pt idx="23">
                  <c:v>52619.610778598617</c:v>
                </c:pt>
                <c:pt idx="24">
                  <c:v>51424.865992804371</c:v>
                </c:pt>
                <c:pt idx="25">
                  <c:v>50257.248262532979</c:v>
                </c:pt>
                <c:pt idx="26">
                  <c:v>49116.141659470646</c:v>
                </c:pt>
                <c:pt idx="27">
                  <c:v>48000.944240149329</c:v>
                </c:pt>
                <c:pt idx="28">
                  <c:v>46911.06772841647</c:v>
                </c:pt>
                <c:pt idx="29">
                  <c:v>45845.937205114278</c:v>
                </c:pt>
                <c:pt idx="30">
                  <c:v>44804.990804804918</c:v>
                </c:pt>
                <c:pt idx="31">
                  <c:v>0</c:v>
                </c:pt>
                <c:pt idx="32">
                  <c:v>0</c:v>
                </c:pt>
                <c:pt idx="33">
                  <c:v>0</c:v>
                </c:pt>
                <c:pt idx="34">
                  <c:v>0</c:v>
                </c:pt>
                <c:pt idx="35">
                  <c:v>0</c:v>
                </c:pt>
                <c:pt idx="36">
                  <c:v>0</c:v>
                </c:pt>
                <c:pt idx="37">
                  <c:v>0</c:v>
                </c:pt>
                <c:pt idx="38">
                  <c:v>0</c:v>
                </c:pt>
                <c:pt idx="39">
                  <c:v>0</c:v>
                </c:pt>
                <c:pt idx="40">
                  <c:v>0</c:v>
                </c:pt>
                <c:pt idx="41">
                  <c:v>0</c:v>
                </c:pt>
                <c:pt idx="42">
                  <c:v>0</c:v>
                </c:pt>
                <c:pt idx="44">
                  <c:v>1912602.5397368658</c:v>
                </c:pt>
              </c:numCache>
            </c:numRef>
          </c:val>
          <c:extLst>
            <c:ext xmlns:c16="http://schemas.microsoft.com/office/drawing/2014/chart" uri="{C3380CC4-5D6E-409C-BE32-E72D297353CC}">
              <c16:uniqueId val="{00000001-69A4-462C-B95E-0ACC3ED96D15}"/>
            </c:ext>
          </c:extLst>
        </c:ser>
        <c:ser>
          <c:idx val="2"/>
          <c:order val="2"/>
          <c:tx>
            <c:strRef>
              <c:f>NuvLångSkärm!$L$2</c:f>
              <c:strCache>
                <c:ptCount val="1"/>
                <c:pt idx="0">
                  <c:v>Investering skärm</c:v>
                </c:pt>
              </c:strCache>
            </c:strRef>
          </c:tx>
          <c:spPr>
            <a:solidFill>
              <a:schemeClr val="accent3"/>
            </a:solidFill>
            <a:ln>
              <a:noFill/>
            </a:ln>
            <a:effectLst/>
          </c:spPr>
          <c:invertIfNegative val="0"/>
          <c:cat>
            <c:strRef>
              <c:f>NuvLångSkärm!$I$3:$I$47</c:f>
              <c:strCache>
                <c:ptCount val="4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4">
                  <c:v>Summa kalkylperioden</c:v>
                </c:pt>
              </c:strCache>
            </c:strRef>
          </c:cat>
          <c:val>
            <c:numRef>
              <c:f>NuvLångSkärm!$L$3:$L$47</c:f>
              <c:numCache>
                <c:formatCode>0</c:formatCode>
                <c:ptCount val="45"/>
                <c:pt idx="0">
                  <c:v>-2821680</c:v>
                </c:pt>
                <c:pt idx="44">
                  <c:v>-2821680</c:v>
                </c:pt>
              </c:numCache>
            </c:numRef>
          </c:val>
          <c:extLst>
            <c:ext xmlns:c16="http://schemas.microsoft.com/office/drawing/2014/chart" uri="{C3380CC4-5D6E-409C-BE32-E72D297353CC}">
              <c16:uniqueId val="{00000002-69A4-462C-B95E-0ACC3ED96D15}"/>
            </c:ext>
          </c:extLst>
        </c:ser>
        <c:ser>
          <c:idx val="3"/>
          <c:order val="3"/>
          <c:tx>
            <c:strRef>
              <c:f>NuvLångSkärm!#REF!</c:f>
              <c:strCache>
                <c:ptCount val="1"/>
                <c:pt idx="0">
                  <c:v>#REF!</c:v>
                </c:pt>
              </c:strCache>
            </c:strRef>
          </c:tx>
          <c:spPr>
            <a:solidFill>
              <a:schemeClr val="accent4"/>
            </a:solidFill>
            <a:ln>
              <a:noFill/>
            </a:ln>
            <a:effectLst/>
          </c:spPr>
          <c:invertIfNegative val="0"/>
          <c:cat>
            <c:strRef>
              <c:f>NuvLångSkärm!$I$3:$I$47</c:f>
              <c:strCache>
                <c:ptCount val="4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4">
                  <c:v>Summa kalkylperioden</c:v>
                </c:pt>
              </c:strCache>
            </c:strRef>
          </c:cat>
          <c:val>
            <c:numRef>
              <c:f>NuvLångSkärm!#REF!</c:f>
              <c:numCache>
                <c:formatCode>General</c:formatCode>
                <c:ptCount val="1"/>
                <c:pt idx="0">
                  <c:v>1</c:v>
                </c:pt>
              </c:numCache>
            </c:numRef>
          </c:val>
          <c:extLst>
            <c:ext xmlns:c16="http://schemas.microsoft.com/office/drawing/2014/chart" uri="{C3380CC4-5D6E-409C-BE32-E72D297353CC}">
              <c16:uniqueId val="{00000003-69A4-462C-B95E-0ACC3ED96D15}"/>
            </c:ext>
          </c:extLst>
        </c:ser>
        <c:ser>
          <c:idx val="4"/>
          <c:order val="4"/>
          <c:tx>
            <c:strRef>
              <c:f>NuvLångSkärm!#REF!</c:f>
              <c:strCache>
                <c:ptCount val="1"/>
                <c:pt idx="0">
                  <c:v>#REF!</c:v>
                </c:pt>
              </c:strCache>
            </c:strRef>
          </c:tx>
          <c:spPr>
            <a:solidFill>
              <a:schemeClr val="accent5"/>
            </a:solidFill>
            <a:ln>
              <a:noFill/>
            </a:ln>
            <a:effectLst/>
          </c:spPr>
          <c:invertIfNegative val="0"/>
          <c:cat>
            <c:strRef>
              <c:f>NuvLångSkärm!$I$3:$I$47</c:f>
              <c:strCache>
                <c:ptCount val="4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4">
                  <c:v>Summa kalkylperioden</c:v>
                </c:pt>
              </c:strCache>
            </c:strRef>
          </c:cat>
          <c:val>
            <c:numRef>
              <c:f>NuvLångSkärm!#REF!</c:f>
              <c:numCache>
                <c:formatCode>General</c:formatCode>
                <c:ptCount val="1"/>
                <c:pt idx="0">
                  <c:v>1</c:v>
                </c:pt>
              </c:numCache>
            </c:numRef>
          </c:val>
          <c:extLst>
            <c:ext xmlns:c16="http://schemas.microsoft.com/office/drawing/2014/chart" uri="{C3380CC4-5D6E-409C-BE32-E72D297353CC}">
              <c16:uniqueId val="{00000004-69A4-462C-B95E-0ACC3ED96D15}"/>
            </c:ext>
          </c:extLst>
        </c:ser>
        <c:ser>
          <c:idx val="5"/>
          <c:order val="5"/>
          <c:tx>
            <c:strRef>
              <c:f>NuvLångSkärm!#REF!</c:f>
              <c:strCache>
                <c:ptCount val="1"/>
                <c:pt idx="0">
                  <c:v>#REF!</c:v>
                </c:pt>
              </c:strCache>
            </c:strRef>
          </c:tx>
          <c:spPr>
            <a:solidFill>
              <a:schemeClr val="accent6"/>
            </a:solidFill>
            <a:ln>
              <a:noFill/>
            </a:ln>
            <a:effectLst/>
          </c:spPr>
          <c:invertIfNegative val="0"/>
          <c:cat>
            <c:strRef>
              <c:f>NuvLångSkärm!$I$3:$I$47</c:f>
              <c:strCache>
                <c:ptCount val="4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4">
                  <c:v>Summa kalkylperioden</c:v>
                </c:pt>
              </c:strCache>
            </c:strRef>
          </c:cat>
          <c:val>
            <c:numRef>
              <c:f>NuvLångSkärm!#REF!</c:f>
              <c:numCache>
                <c:formatCode>General</c:formatCode>
                <c:ptCount val="1"/>
                <c:pt idx="0">
                  <c:v>1</c:v>
                </c:pt>
              </c:numCache>
            </c:numRef>
          </c:val>
          <c:extLst>
            <c:ext xmlns:c16="http://schemas.microsoft.com/office/drawing/2014/chart" uri="{C3380CC4-5D6E-409C-BE32-E72D297353CC}">
              <c16:uniqueId val="{00000005-69A4-462C-B95E-0ACC3ED96D15}"/>
            </c:ext>
          </c:extLst>
        </c:ser>
        <c:ser>
          <c:idx val="6"/>
          <c:order val="6"/>
          <c:tx>
            <c:strRef>
              <c:f>NuvLångSkärm!$M$2</c:f>
              <c:strCache>
                <c:ptCount val="1"/>
                <c:pt idx="0">
                  <c:v>Underh Skärm</c:v>
                </c:pt>
              </c:strCache>
            </c:strRef>
          </c:tx>
          <c:spPr>
            <a:solidFill>
              <a:schemeClr val="accent1">
                <a:lumMod val="60000"/>
              </a:schemeClr>
            </a:solidFill>
            <a:ln>
              <a:noFill/>
            </a:ln>
            <a:effectLst/>
          </c:spPr>
          <c:invertIfNegative val="0"/>
          <c:cat>
            <c:strRef>
              <c:f>NuvLångSkärm!$I$3:$I$47</c:f>
              <c:strCache>
                <c:ptCount val="4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4">
                  <c:v>Summa kalkylperioden</c:v>
                </c:pt>
              </c:strCache>
            </c:strRef>
          </c:cat>
          <c:val>
            <c:numRef>
              <c:f>NuvLångSkärm!$M$3:$M$47</c:f>
              <c:numCache>
                <c:formatCode>0</c:formatCode>
                <c:ptCount val="45"/>
                <c:pt idx="1">
                  <c:v>-35362.318840579712</c:v>
                </c:pt>
                <c:pt idx="2">
                  <c:v>-34166.491633410355</c:v>
                </c:pt>
                <c:pt idx="3">
                  <c:v>-33011.103027449622</c:v>
                </c:pt>
                <c:pt idx="4">
                  <c:v>-31894.78553376775</c:v>
                </c:pt>
                <c:pt idx="5">
                  <c:v>-30816.217907021986</c:v>
                </c:pt>
                <c:pt idx="6">
                  <c:v>-29774.123581663753</c:v>
                </c:pt>
                <c:pt idx="7">
                  <c:v>-28767.269161027783</c:v>
                </c:pt>
                <c:pt idx="8">
                  <c:v>-27794.46295751477</c:v>
                </c:pt>
                <c:pt idx="9">
                  <c:v>-26854.553582139877</c:v>
                </c:pt>
                <c:pt idx="10">
                  <c:v>-25946.428581777662</c:v>
                </c:pt>
                <c:pt idx="11">
                  <c:v>-25069.013122490494</c:v>
                </c:pt>
                <c:pt idx="12">
                  <c:v>-24221.268717382121</c:v>
                </c:pt>
                <c:pt idx="13">
                  <c:v>-23402.191997470654</c:v>
                </c:pt>
                <c:pt idx="14">
                  <c:v>-22610.813524126232</c:v>
                </c:pt>
                <c:pt idx="15">
                  <c:v>-21846.196641667859</c:v>
                </c:pt>
                <c:pt idx="16">
                  <c:v>-21107.436368761224</c:v>
                </c:pt>
                <c:pt idx="17">
                  <c:v>-20393.658327305529</c:v>
                </c:pt>
                <c:pt idx="18">
                  <c:v>-19704.017707541578</c:v>
                </c:pt>
                <c:pt idx="19">
                  <c:v>-19037.698268156113</c:v>
                </c:pt>
                <c:pt idx="20">
                  <c:v>-18393.911370199145</c:v>
                </c:pt>
                <c:pt idx="21">
                  <c:v>-17771.895043670676</c:v>
                </c:pt>
                <c:pt idx="22">
                  <c:v>-17170.913085672149</c:v>
                </c:pt>
                <c:pt idx="23">
                  <c:v>-16590.254189055217</c:v>
                </c:pt>
                <c:pt idx="24">
                  <c:v>-16029.231100536445</c:v>
                </c:pt>
                <c:pt idx="25">
                  <c:v>-15487.179807281591</c:v>
                </c:pt>
                <c:pt idx="26">
                  <c:v>-14963.458750996706</c:v>
                </c:pt>
                <c:pt idx="27">
                  <c:v>-14457.448068595852</c:v>
                </c:pt>
                <c:pt idx="28">
                  <c:v>-13968.548858546717</c:v>
                </c:pt>
                <c:pt idx="29">
                  <c:v>-13496.182472025816</c:v>
                </c:pt>
                <c:pt idx="30">
                  <c:v>-13039.789828044266</c:v>
                </c:pt>
                <c:pt idx="31">
                  <c:v>0</c:v>
                </c:pt>
                <c:pt idx="32">
                  <c:v>0</c:v>
                </c:pt>
                <c:pt idx="33">
                  <c:v>0</c:v>
                </c:pt>
                <c:pt idx="34">
                  <c:v>0</c:v>
                </c:pt>
                <c:pt idx="35">
                  <c:v>0</c:v>
                </c:pt>
                <c:pt idx="36">
                  <c:v>0</c:v>
                </c:pt>
                <c:pt idx="37">
                  <c:v>0</c:v>
                </c:pt>
                <c:pt idx="38">
                  <c:v>0</c:v>
                </c:pt>
                <c:pt idx="39">
                  <c:v>0</c:v>
                </c:pt>
                <c:pt idx="40">
                  <c:v>0</c:v>
                </c:pt>
                <c:pt idx="41">
                  <c:v>0</c:v>
                </c:pt>
                <c:pt idx="42">
                  <c:v>0</c:v>
                </c:pt>
                <c:pt idx="44">
                  <c:v>-673148.86205587967</c:v>
                </c:pt>
              </c:numCache>
            </c:numRef>
          </c:val>
          <c:extLst>
            <c:ext xmlns:c16="http://schemas.microsoft.com/office/drawing/2014/chart" uri="{C3380CC4-5D6E-409C-BE32-E72D297353CC}">
              <c16:uniqueId val="{00000006-69A4-462C-B95E-0ACC3ED96D15}"/>
            </c:ext>
          </c:extLst>
        </c:ser>
        <c:dLbls>
          <c:showLegendKey val="0"/>
          <c:showVal val="0"/>
          <c:showCatName val="0"/>
          <c:showSerName val="0"/>
          <c:showPercent val="0"/>
          <c:showBubbleSize val="0"/>
        </c:dLbls>
        <c:gapWidth val="41"/>
        <c:overlap val="100"/>
        <c:axId val="185481984"/>
        <c:axId val="185482376"/>
      </c:barChart>
      <c:catAx>
        <c:axId val="185481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85482376"/>
        <c:crosses val="autoZero"/>
        <c:auto val="1"/>
        <c:lblAlgn val="ctr"/>
        <c:lblOffset val="100"/>
        <c:noMultiLvlLbl val="0"/>
      </c:catAx>
      <c:valAx>
        <c:axId val="1854823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854819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0000000000002" l="0.70000000000000062" r="0.70000000000000062" t="0.75000000000000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0.10771978951244471"/>
          <c:y val="5.5596773934645877E-2"/>
          <c:w val="0.74532735610332557"/>
          <c:h val="0.79600525843176173"/>
        </c:manualLayout>
      </c:layout>
      <c:barChart>
        <c:barDir val="col"/>
        <c:grouping val="stacked"/>
        <c:varyColors val="0"/>
        <c:ser>
          <c:idx val="0"/>
          <c:order val="0"/>
          <c:tx>
            <c:strRef>
              <c:f>NuvLågbullerbeläggning!#REF!</c:f>
              <c:strCache>
                <c:ptCount val="1"/>
                <c:pt idx="0">
                  <c:v>#REF!</c:v>
                </c:pt>
              </c:strCache>
            </c:strRef>
          </c:tx>
          <c:spPr>
            <a:solidFill>
              <a:schemeClr val="accent1"/>
            </a:solidFill>
            <a:ln>
              <a:noFill/>
            </a:ln>
            <a:effectLst/>
          </c:spPr>
          <c:invertIfNegative val="0"/>
          <c:cat>
            <c:multiLvlStrRef>
              <c:f>NuvLågbullerbeläggning!$J$4:$K$46</c:f>
              <c:multiLvlStrCache>
                <c:ptCount val="43"/>
                <c:lvl>
                  <c:pt idx="0">
                    <c:v>87214</c:v>
                  </c:pt>
                  <c:pt idx="1">
                    <c:v>85234</c:v>
                  </c:pt>
                  <c:pt idx="2">
                    <c:v>83298</c:v>
                  </c:pt>
                  <c:pt idx="3">
                    <c:v>81407</c:v>
                  </c:pt>
                  <c:pt idx="4">
                    <c:v>79559</c:v>
                  </c:pt>
                  <c:pt idx="5">
                    <c:v>77752</c:v>
                  </c:pt>
                  <c:pt idx="6">
                    <c:v>75987</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2">
                    <c:v>570451</c:v>
                  </c:pt>
                </c:lvl>
                <c:lvl>
                  <c:pt idx="0">
                    <c:v>87214</c:v>
                  </c:pt>
                  <c:pt idx="1">
                    <c:v>85234</c:v>
                  </c:pt>
                  <c:pt idx="2">
                    <c:v>83298</c:v>
                  </c:pt>
                  <c:pt idx="3">
                    <c:v>81407</c:v>
                  </c:pt>
                  <c:pt idx="4">
                    <c:v>79559</c:v>
                  </c:pt>
                  <c:pt idx="5">
                    <c:v>77752</c:v>
                  </c:pt>
                  <c:pt idx="6">
                    <c:v>75987</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2">
                    <c:v>570451</c:v>
                  </c:pt>
                </c:lvl>
              </c:multiLvlStrCache>
            </c:multiLvlStrRef>
          </c:cat>
          <c:val>
            <c:numRef>
              <c:f>NuvLågbullerbeläggning!#REF!</c:f>
              <c:numCache>
                <c:formatCode>General</c:formatCode>
                <c:ptCount val="1"/>
                <c:pt idx="0">
                  <c:v>1</c:v>
                </c:pt>
              </c:numCache>
            </c:numRef>
          </c:val>
          <c:extLst>
            <c:ext xmlns:c16="http://schemas.microsoft.com/office/drawing/2014/chart" uri="{C3380CC4-5D6E-409C-BE32-E72D297353CC}">
              <c16:uniqueId val="{00000000-9284-468B-A16C-9472507DB067}"/>
            </c:ext>
          </c:extLst>
        </c:ser>
        <c:ser>
          <c:idx val="1"/>
          <c:order val="1"/>
          <c:tx>
            <c:strRef>
              <c:f>NuvLågbullerbeläggning!#REF!</c:f>
              <c:strCache>
                <c:ptCount val="1"/>
                <c:pt idx="0">
                  <c:v>#REF!</c:v>
                </c:pt>
              </c:strCache>
            </c:strRef>
          </c:tx>
          <c:spPr>
            <a:solidFill>
              <a:schemeClr val="accent2"/>
            </a:solidFill>
            <a:ln>
              <a:noFill/>
            </a:ln>
            <a:effectLst/>
          </c:spPr>
          <c:invertIfNegative val="0"/>
          <c:cat>
            <c:multiLvlStrRef>
              <c:f>NuvLågbullerbeläggning!$J$4:$K$46</c:f>
              <c:multiLvlStrCache>
                <c:ptCount val="43"/>
                <c:lvl>
                  <c:pt idx="0">
                    <c:v>87214</c:v>
                  </c:pt>
                  <c:pt idx="1">
                    <c:v>85234</c:v>
                  </c:pt>
                  <c:pt idx="2">
                    <c:v>83298</c:v>
                  </c:pt>
                  <c:pt idx="3">
                    <c:v>81407</c:v>
                  </c:pt>
                  <c:pt idx="4">
                    <c:v>79559</c:v>
                  </c:pt>
                  <c:pt idx="5">
                    <c:v>77752</c:v>
                  </c:pt>
                  <c:pt idx="6">
                    <c:v>75987</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2">
                    <c:v>570451</c:v>
                  </c:pt>
                </c:lvl>
                <c:lvl>
                  <c:pt idx="0">
                    <c:v>87214</c:v>
                  </c:pt>
                  <c:pt idx="1">
                    <c:v>85234</c:v>
                  </c:pt>
                  <c:pt idx="2">
                    <c:v>83298</c:v>
                  </c:pt>
                  <c:pt idx="3">
                    <c:v>81407</c:v>
                  </c:pt>
                  <c:pt idx="4">
                    <c:v>79559</c:v>
                  </c:pt>
                  <c:pt idx="5">
                    <c:v>77752</c:v>
                  </c:pt>
                  <c:pt idx="6">
                    <c:v>75987</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2">
                    <c:v>570451</c:v>
                  </c:pt>
                </c:lvl>
              </c:multiLvlStrCache>
            </c:multiLvlStrRef>
          </c:cat>
          <c:val>
            <c:numRef>
              <c:f>NuvLågbullerbeläggning!#REF!</c:f>
              <c:numCache>
                <c:formatCode>General</c:formatCode>
                <c:ptCount val="1"/>
                <c:pt idx="0">
                  <c:v>1</c:v>
                </c:pt>
              </c:numCache>
            </c:numRef>
          </c:val>
          <c:extLst>
            <c:ext xmlns:c16="http://schemas.microsoft.com/office/drawing/2014/chart" uri="{C3380CC4-5D6E-409C-BE32-E72D297353CC}">
              <c16:uniqueId val="{00000001-9284-468B-A16C-9472507DB067}"/>
            </c:ext>
          </c:extLst>
        </c:ser>
        <c:ser>
          <c:idx val="2"/>
          <c:order val="2"/>
          <c:tx>
            <c:strRef>
              <c:f>NuvLågbullerbeläggning!#REF!</c:f>
              <c:strCache>
                <c:ptCount val="1"/>
                <c:pt idx="0">
                  <c:v>#REF!</c:v>
                </c:pt>
              </c:strCache>
            </c:strRef>
          </c:tx>
          <c:spPr>
            <a:solidFill>
              <a:schemeClr val="accent3"/>
            </a:solidFill>
            <a:ln>
              <a:noFill/>
            </a:ln>
            <a:effectLst/>
          </c:spPr>
          <c:invertIfNegative val="0"/>
          <c:cat>
            <c:multiLvlStrRef>
              <c:f>NuvLågbullerbeläggning!$J$4:$K$46</c:f>
              <c:multiLvlStrCache>
                <c:ptCount val="43"/>
                <c:lvl>
                  <c:pt idx="0">
                    <c:v>87214</c:v>
                  </c:pt>
                  <c:pt idx="1">
                    <c:v>85234</c:v>
                  </c:pt>
                  <c:pt idx="2">
                    <c:v>83298</c:v>
                  </c:pt>
                  <c:pt idx="3">
                    <c:v>81407</c:v>
                  </c:pt>
                  <c:pt idx="4">
                    <c:v>79559</c:v>
                  </c:pt>
                  <c:pt idx="5">
                    <c:v>77752</c:v>
                  </c:pt>
                  <c:pt idx="6">
                    <c:v>75987</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2">
                    <c:v>570451</c:v>
                  </c:pt>
                </c:lvl>
                <c:lvl>
                  <c:pt idx="0">
                    <c:v>87214</c:v>
                  </c:pt>
                  <c:pt idx="1">
                    <c:v>85234</c:v>
                  </c:pt>
                  <c:pt idx="2">
                    <c:v>83298</c:v>
                  </c:pt>
                  <c:pt idx="3">
                    <c:v>81407</c:v>
                  </c:pt>
                  <c:pt idx="4">
                    <c:v>79559</c:v>
                  </c:pt>
                  <c:pt idx="5">
                    <c:v>77752</c:v>
                  </c:pt>
                  <c:pt idx="6">
                    <c:v>75987</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2">
                    <c:v>570451</c:v>
                  </c:pt>
                </c:lvl>
              </c:multiLvlStrCache>
            </c:multiLvlStrRef>
          </c:cat>
          <c:val>
            <c:numRef>
              <c:f>NuvLågbullerbeläggning!#REF!</c:f>
              <c:numCache>
                <c:formatCode>General</c:formatCode>
                <c:ptCount val="1"/>
                <c:pt idx="0">
                  <c:v>1</c:v>
                </c:pt>
              </c:numCache>
            </c:numRef>
          </c:val>
          <c:extLst>
            <c:ext xmlns:c16="http://schemas.microsoft.com/office/drawing/2014/chart" uri="{C3380CC4-5D6E-409C-BE32-E72D297353CC}">
              <c16:uniqueId val="{00000002-9284-468B-A16C-9472507DB067}"/>
            </c:ext>
          </c:extLst>
        </c:ser>
        <c:ser>
          <c:idx val="3"/>
          <c:order val="3"/>
          <c:tx>
            <c:strRef>
              <c:f>NuvLågbullerbeläggning!#REF!</c:f>
              <c:strCache>
                <c:ptCount val="1"/>
                <c:pt idx="0">
                  <c:v>#REF!</c:v>
                </c:pt>
              </c:strCache>
            </c:strRef>
          </c:tx>
          <c:spPr>
            <a:solidFill>
              <a:schemeClr val="accent4"/>
            </a:solidFill>
            <a:ln>
              <a:noFill/>
            </a:ln>
            <a:effectLst/>
          </c:spPr>
          <c:invertIfNegative val="0"/>
          <c:cat>
            <c:multiLvlStrRef>
              <c:f>NuvLågbullerbeläggning!$J$4:$K$46</c:f>
              <c:multiLvlStrCache>
                <c:ptCount val="43"/>
                <c:lvl>
                  <c:pt idx="0">
                    <c:v>87214</c:v>
                  </c:pt>
                  <c:pt idx="1">
                    <c:v>85234</c:v>
                  </c:pt>
                  <c:pt idx="2">
                    <c:v>83298</c:v>
                  </c:pt>
                  <c:pt idx="3">
                    <c:v>81407</c:v>
                  </c:pt>
                  <c:pt idx="4">
                    <c:v>79559</c:v>
                  </c:pt>
                  <c:pt idx="5">
                    <c:v>77752</c:v>
                  </c:pt>
                  <c:pt idx="6">
                    <c:v>75987</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2">
                    <c:v>570451</c:v>
                  </c:pt>
                </c:lvl>
                <c:lvl>
                  <c:pt idx="0">
                    <c:v>87214</c:v>
                  </c:pt>
                  <c:pt idx="1">
                    <c:v>85234</c:v>
                  </c:pt>
                  <c:pt idx="2">
                    <c:v>83298</c:v>
                  </c:pt>
                  <c:pt idx="3">
                    <c:v>81407</c:v>
                  </c:pt>
                  <c:pt idx="4">
                    <c:v>79559</c:v>
                  </c:pt>
                  <c:pt idx="5">
                    <c:v>77752</c:v>
                  </c:pt>
                  <c:pt idx="6">
                    <c:v>75987</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2">
                    <c:v>570451</c:v>
                  </c:pt>
                </c:lvl>
              </c:multiLvlStrCache>
            </c:multiLvlStrRef>
          </c:cat>
          <c:val>
            <c:numRef>
              <c:f>NuvLågbullerbeläggning!#REF!</c:f>
              <c:numCache>
                <c:formatCode>General</c:formatCode>
                <c:ptCount val="1"/>
                <c:pt idx="0">
                  <c:v>1</c:v>
                </c:pt>
              </c:numCache>
            </c:numRef>
          </c:val>
          <c:extLst>
            <c:ext xmlns:c16="http://schemas.microsoft.com/office/drawing/2014/chart" uri="{C3380CC4-5D6E-409C-BE32-E72D297353CC}">
              <c16:uniqueId val="{00000003-9284-468B-A16C-9472507DB067}"/>
            </c:ext>
          </c:extLst>
        </c:ser>
        <c:ser>
          <c:idx val="4"/>
          <c:order val="4"/>
          <c:tx>
            <c:strRef>
              <c:f>NuvLågbullerbeläggning!#REF!</c:f>
              <c:strCache>
                <c:ptCount val="1"/>
                <c:pt idx="0">
                  <c:v>#REF!</c:v>
                </c:pt>
              </c:strCache>
            </c:strRef>
          </c:tx>
          <c:spPr>
            <a:solidFill>
              <a:schemeClr val="accent5"/>
            </a:solidFill>
            <a:ln>
              <a:noFill/>
            </a:ln>
            <a:effectLst/>
          </c:spPr>
          <c:invertIfNegative val="0"/>
          <c:cat>
            <c:multiLvlStrRef>
              <c:f>NuvLågbullerbeläggning!$J$4:$K$46</c:f>
              <c:multiLvlStrCache>
                <c:ptCount val="43"/>
                <c:lvl>
                  <c:pt idx="0">
                    <c:v>87214</c:v>
                  </c:pt>
                  <c:pt idx="1">
                    <c:v>85234</c:v>
                  </c:pt>
                  <c:pt idx="2">
                    <c:v>83298</c:v>
                  </c:pt>
                  <c:pt idx="3">
                    <c:v>81407</c:v>
                  </c:pt>
                  <c:pt idx="4">
                    <c:v>79559</c:v>
                  </c:pt>
                  <c:pt idx="5">
                    <c:v>77752</c:v>
                  </c:pt>
                  <c:pt idx="6">
                    <c:v>75987</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2">
                    <c:v>570451</c:v>
                  </c:pt>
                </c:lvl>
                <c:lvl>
                  <c:pt idx="0">
                    <c:v>87214</c:v>
                  </c:pt>
                  <c:pt idx="1">
                    <c:v>85234</c:v>
                  </c:pt>
                  <c:pt idx="2">
                    <c:v>83298</c:v>
                  </c:pt>
                  <c:pt idx="3">
                    <c:v>81407</c:v>
                  </c:pt>
                  <c:pt idx="4">
                    <c:v>79559</c:v>
                  </c:pt>
                  <c:pt idx="5">
                    <c:v>77752</c:v>
                  </c:pt>
                  <c:pt idx="6">
                    <c:v>75987</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2">
                    <c:v>570451</c:v>
                  </c:pt>
                </c:lvl>
              </c:multiLvlStrCache>
            </c:multiLvlStrRef>
          </c:cat>
          <c:val>
            <c:numRef>
              <c:f>NuvLågbullerbeläggning!#REF!</c:f>
              <c:numCache>
                <c:formatCode>General</c:formatCode>
                <c:ptCount val="1"/>
                <c:pt idx="0">
                  <c:v>1</c:v>
                </c:pt>
              </c:numCache>
            </c:numRef>
          </c:val>
          <c:extLst>
            <c:ext xmlns:c16="http://schemas.microsoft.com/office/drawing/2014/chart" uri="{C3380CC4-5D6E-409C-BE32-E72D297353CC}">
              <c16:uniqueId val="{00000004-9284-468B-A16C-9472507DB067}"/>
            </c:ext>
          </c:extLst>
        </c:ser>
        <c:ser>
          <c:idx val="5"/>
          <c:order val="5"/>
          <c:tx>
            <c:strRef>
              <c:f>NuvLågbullerbeläggning!$L$3</c:f>
              <c:strCache>
                <c:ptCount val="1"/>
              </c:strCache>
            </c:strRef>
          </c:tx>
          <c:spPr>
            <a:solidFill>
              <a:schemeClr val="accent6"/>
            </a:solidFill>
            <a:ln>
              <a:noFill/>
            </a:ln>
            <a:effectLst/>
          </c:spPr>
          <c:invertIfNegative val="0"/>
          <c:cat>
            <c:multiLvlStrRef>
              <c:f>NuvLågbullerbeläggning!$J$4:$K$46</c:f>
              <c:multiLvlStrCache>
                <c:ptCount val="43"/>
                <c:lvl>
                  <c:pt idx="0">
                    <c:v>87214</c:v>
                  </c:pt>
                  <c:pt idx="1">
                    <c:v>85234</c:v>
                  </c:pt>
                  <c:pt idx="2">
                    <c:v>83298</c:v>
                  </c:pt>
                  <c:pt idx="3">
                    <c:v>81407</c:v>
                  </c:pt>
                  <c:pt idx="4">
                    <c:v>79559</c:v>
                  </c:pt>
                  <c:pt idx="5">
                    <c:v>77752</c:v>
                  </c:pt>
                  <c:pt idx="6">
                    <c:v>75987</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2">
                    <c:v>570451</c:v>
                  </c:pt>
                </c:lvl>
                <c:lvl>
                  <c:pt idx="0">
                    <c:v>87214</c:v>
                  </c:pt>
                  <c:pt idx="1">
                    <c:v>85234</c:v>
                  </c:pt>
                  <c:pt idx="2">
                    <c:v>83298</c:v>
                  </c:pt>
                  <c:pt idx="3">
                    <c:v>81407</c:v>
                  </c:pt>
                  <c:pt idx="4">
                    <c:v>79559</c:v>
                  </c:pt>
                  <c:pt idx="5">
                    <c:v>77752</c:v>
                  </c:pt>
                  <c:pt idx="6">
                    <c:v>75987</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2">
                    <c:v>570451</c:v>
                  </c:pt>
                </c:lvl>
              </c:multiLvlStrCache>
            </c:multiLvlStrRef>
          </c:cat>
          <c:val>
            <c:numRef>
              <c:f>NuvLågbullerbeläggning!$L$4:$L$46</c:f>
              <c:numCache>
                <c:formatCode>0</c:formatCode>
                <c:ptCount val="43"/>
                <c:pt idx="0">
                  <c:v>-63768.115942028991</c:v>
                </c:pt>
                <c:pt idx="1">
                  <c:v>-61611.706224182599</c:v>
                </c:pt>
                <c:pt idx="2">
                  <c:v>-59528.218574089478</c:v>
                </c:pt>
                <c:pt idx="3">
                  <c:v>-57515.187028105778</c:v>
                </c:pt>
                <c:pt idx="4">
                  <c:v>-55570.229012662596</c:v>
                </c:pt>
                <c:pt idx="5">
                  <c:v>-53691.042524311684</c:v>
                </c:pt>
                <c:pt idx="6">
                  <c:v>-51875.403405132063</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2">
                  <c:v>-403559.90271051321</c:v>
                </c:pt>
              </c:numCache>
            </c:numRef>
          </c:val>
          <c:extLst>
            <c:ext xmlns:c16="http://schemas.microsoft.com/office/drawing/2014/chart" uri="{C3380CC4-5D6E-409C-BE32-E72D297353CC}">
              <c16:uniqueId val="{00000005-9284-468B-A16C-9472507DB067}"/>
            </c:ext>
          </c:extLst>
        </c:ser>
        <c:dLbls>
          <c:showLegendKey val="0"/>
          <c:showVal val="0"/>
          <c:showCatName val="0"/>
          <c:showSerName val="0"/>
          <c:showPercent val="0"/>
          <c:showBubbleSize val="0"/>
        </c:dLbls>
        <c:gapWidth val="150"/>
        <c:overlap val="100"/>
        <c:axId val="184850688"/>
        <c:axId val="184851080"/>
      </c:barChart>
      <c:catAx>
        <c:axId val="184850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84851080"/>
        <c:crosses val="autoZero"/>
        <c:auto val="1"/>
        <c:lblAlgn val="ctr"/>
        <c:lblOffset val="100"/>
        <c:noMultiLvlLbl val="0"/>
      </c:catAx>
      <c:valAx>
        <c:axId val="1848510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848506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stacked"/>
        <c:varyColors val="0"/>
        <c:ser>
          <c:idx val="0"/>
          <c:order val="0"/>
          <c:tx>
            <c:strRef>
              <c:f>NuvVall!$J$2</c:f>
              <c:strCache>
                <c:ptCount val="1"/>
                <c:pt idx="0">
                  <c:v>Nytta inne</c:v>
                </c:pt>
              </c:strCache>
            </c:strRef>
          </c:tx>
          <c:spPr>
            <a:solidFill>
              <a:schemeClr val="accent1"/>
            </a:solidFill>
            <a:ln>
              <a:noFill/>
            </a:ln>
            <a:effectLst/>
          </c:spPr>
          <c:invertIfNegative val="0"/>
          <c:cat>
            <c:strRef>
              <c:f>NuvVall!$I$3:$I$46</c:f>
              <c:strCache>
                <c:ptCount val="4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3">
                  <c:v>Summa kalkylperiod</c:v>
                </c:pt>
              </c:strCache>
            </c:strRef>
          </c:cat>
          <c:val>
            <c:numRef>
              <c:f>NuvVall!$J$3:$J$46</c:f>
              <c:numCache>
                <c:formatCode>0</c:formatCode>
                <c:ptCount val="44"/>
                <c:pt idx="1">
                  <c:v>87213.920659783777</c:v>
                </c:pt>
                <c:pt idx="2">
                  <c:v>85233.70120518966</c:v>
                </c:pt>
                <c:pt idx="3">
                  <c:v>83298.443255120175</c:v>
                </c:pt>
                <c:pt idx="4">
                  <c:v>81407.125944496671</c:v>
                </c:pt>
                <c:pt idx="5">
                  <c:v>79558.751587302788</c:v>
                </c:pt>
                <c:pt idx="6">
                  <c:v>77752.345150296402</c:v>
                </c:pt>
                <c:pt idx="7">
                  <c:v>75986.953738671335</c:v>
                </c:pt>
                <c:pt idx="8">
                  <c:v>74261.646093397183</c:v>
                </c:pt>
                <c:pt idx="9">
                  <c:v>72575.512099972228</c:v>
                </c:pt>
                <c:pt idx="10">
                  <c:v>70927.662308330371</c:v>
                </c:pt>
                <c:pt idx="11">
                  <c:v>69317.22746364848</c:v>
                </c:pt>
                <c:pt idx="12">
                  <c:v>67743.358047807182</c:v>
                </c:pt>
                <c:pt idx="13">
                  <c:v>66205.223831262789</c:v>
                </c:pt>
                <c:pt idx="14">
                  <c:v>64702.013435094013</c:v>
                </c:pt>
                <c:pt idx="15">
                  <c:v>63232.933902992874</c:v>
                </c:pt>
                <c:pt idx="16">
                  <c:v>61797.210282973247</c:v>
                </c:pt>
                <c:pt idx="17">
                  <c:v>60394.085218577246</c:v>
                </c:pt>
                <c:pt idx="18">
                  <c:v>59022.818549363175</c:v>
                </c:pt>
                <c:pt idx="19">
                  <c:v>57682.686920464614</c:v>
                </c:pt>
                <c:pt idx="20">
                  <c:v>56372.983401014448</c:v>
                </c:pt>
                <c:pt idx="21">
                  <c:v>55093.017111232977</c:v>
                </c:pt>
                <c:pt idx="22">
                  <c:v>53842.112857982764</c:v>
                </c:pt>
                <c:pt idx="23">
                  <c:v>52619.610778598617</c:v>
                </c:pt>
                <c:pt idx="24">
                  <c:v>51424.865992804371</c:v>
                </c:pt>
                <c:pt idx="25">
                  <c:v>50257.248262532979</c:v>
                </c:pt>
                <c:pt idx="26">
                  <c:v>49116.141659470646</c:v>
                </c:pt>
                <c:pt idx="27">
                  <c:v>48000.944240149329</c:v>
                </c:pt>
                <c:pt idx="28">
                  <c:v>46911.06772841647</c:v>
                </c:pt>
                <c:pt idx="29">
                  <c:v>45845.937205114278</c:v>
                </c:pt>
                <c:pt idx="30">
                  <c:v>44804.990804804918</c:v>
                </c:pt>
                <c:pt idx="31">
                  <c:v>43787.679419381828</c:v>
                </c:pt>
                <c:pt idx="32">
                  <c:v>42793.466408410372</c:v>
                </c:pt>
                <c:pt idx="33">
                  <c:v>41821.827316045499</c:v>
                </c:pt>
                <c:pt idx="34">
                  <c:v>40872.249594376844</c:v>
                </c:pt>
                <c:pt idx="35">
                  <c:v>39944.232333055246</c:v>
                </c:pt>
                <c:pt idx="36">
                  <c:v>39037.285995058352</c:v>
                </c:pt>
                <c:pt idx="37">
                  <c:v>38150.932158455573</c:v>
                </c:pt>
                <c:pt idx="38">
                  <c:v>37284.703264036543</c:v>
                </c:pt>
                <c:pt idx="39">
                  <c:v>36438.142368669542</c:v>
                </c:pt>
                <c:pt idx="40">
                  <c:v>35610.802904260141</c:v>
                </c:pt>
                <c:pt idx="41">
                  <c:v>34406.572854357633</c:v>
                </c:pt>
                <c:pt idx="43">
                  <c:v>2342750.4343529739</c:v>
                </c:pt>
              </c:numCache>
            </c:numRef>
          </c:val>
          <c:extLst>
            <c:ext xmlns:c16="http://schemas.microsoft.com/office/drawing/2014/chart" uri="{C3380CC4-5D6E-409C-BE32-E72D297353CC}">
              <c16:uniqueId val="{00000000-C0E0-40DE-9256-D7A9CEFE32DE}"/>
            </c:ext>
          </c:extLst>
        </c:ser>
        <c:ser>
          <c:idx val="1"/>
          <c:order val="1"/>
          <c:tx>
            <c:strRef>
              <c:f>NuvVall!$K$2</c:f>
              <c:strCache>
                <c:ptCount val="1"/>
                <c:pt idx="0">
                  <c:v>Nytta ute</c:v>
                </c:pt>
              </c:strCache>
            </c:strRef>
          </c:tx>
          <c:spPr>
            <a:solidFill>
              <a:schemeClr val="accent2"/>
            </a:solidFill>
            <a:ln>
              <a:noFill/>
            </a:ln>
            <a:effectLst/>
          </c:spPr>
          <c:invertIfNegative val="0"/>
          <c:cat>
            <c:strRef>
              <c:f>NuvVall!$I$3:$I$46</c:f>
              <c:strCache>
                <c:ptCount val="4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3">
                  <c:v>Summa kalkylperiod</c:v>
                </c:pt>
              </c:strCache>
            </c:strRef>
          </c:cat>
          <c:val>
            <c:numRef>
              <c:f>NuvVall!$K$3:$K$46</c:f>
              <c:numCache>
                <c:formatCode>0</c:formatCode>
                <c:ptCount val="44"/>
                <c:pt idx="1">
                  <c:v>87213.920659783777</c:v>
                </c:pt>
                <c:pt idx="2">
                  <c:v>85233.70120518966</c:v>
                </c:pt>
                <c:pt idx="3">
                  <c:v>83298.443255120175</c:v>
                </c:pt>
                <c:pt idx="4">
                  <c:v>81407.125944496671</c:v>
                </c:pt>
                <c:pt idx="5">
                  <c:v>79558.751587302788</c:v>
                </c:pt>
                <c:pt idx="6">
                  <c:v>77752.345150296402</c:v>
                </c:pt>
                <c:pt idx="7">
                  <c:v>75986.953738671335</c:v>
                </c:pt>
                <c:pt idx="8">
                  <c:v>74261.646093397183</c:v>
                </c:pt>
                <c:pt idx="9">
                  <c:v>72575.512099972228</c:v>
                </c:pt>
                <c:pt idx="10">
                  <c:v>70927.662308330371</c:v>
                </c:pt>
                <c:pt idx="11">
                  <c:v>69317.22746364848</c:v>
                </c:pt>
                <c:pt idx="12">
                  <c:v>67743.358047807182</c:v>
                </c:pt>
                <c:pt idx="13">
                  <c:v>66205.223831262789</c:v>
                </c:pt>
                <c:pt idx="14">
                  <c:v>64702.013435094013</c:v>
                </c:pt>
                <c:pt idx="15">
                  <c:v>63232.933902992874</c:v>
                </c:pt>
                <c:pt idx="16">
                  <c:v>61797.210282973247</c:v>
                </c:pt>
                <c:pt idx="17">
                  <c:v>60394.085218577246</c:v>
                </c:pt>
                <c:pt idx="18">
                  <c:v>59022.818549363175</c:v>
                </c:pt>
                <c:pt idx="19">
                  <c:v>57682.686920464614</c:v>
                </c:pt>
                <c:pt idx="20">
                  <c:v>56372.983401014448</c:v>
                </c:pt>
                <c:pt idx="21">
                  <c:v>55093.017111232977</c:v>
                </c:pt>
                <c:pt idx="22">
                  <c:v>53842.112857982764</c:v>
                </c:pt>
                <c:pt idx="23">
                  <c:v>52619.610778598617</c:v>
                </c:pt>
                <c:pt idx="24">
                  <c:v>51424.865992804371</c:v>
                </c:pt>
                <c:pt idx="25">
                  <c:v>50257.248262532979</c:v>
                </c:pt>
                <c:pt idx="26">
                  <c:v>49116.141659470646</c:v>
                </c:pt>
                <c:pt idx="27">
                  <c:v>48000.944240149329</c:v>
                </c:pt>
                <c:pt idx="28">
                  <c:v>46911.06772841647</c:v>
                </c:pt>
                <c:pt idx="29">
                  <c:v>45845.937205114278</c:v>
                </c:pt>
                <c:pt idx="30">
                  <c:v>44804.990804804918</c:v>
                </c:pt>
                <c:pt idx="31">
                  <c:v>43787.679419381828</c:v>
                </c:pt>
                <c:pt idx="32">
                  <c:v>42793.466408410372</c:v>
                </c:pt>
                <c:pt idx="33">
                  <c:v>41821.827316045499</c:v>
                </c:pt>
                <c:pt idx="34">
                  <c:v>40872.249594376844</c:v>
                </c:pt>
                <c:pt idx="35">
                  <c:v>39944.232333055246</c:v>
                </c:pt>
                <c:pt idx="36">
                  <c:v>39037.285995058352</c:v>
                </c:pt>
                <c:pt idx="37">
                  <c:v>38150.932158455573</c:v>
                </c:pt>
                <c:pt idx="38">
                  <c:v>37284.703264036543</c:v>
                </c:pt>
                <c:pt idx="39">
                  <c:v>36438.142368669542</c:v>
                </c:pt>
                <c:pt idx="40">
                  <c:v>35610.802904260141</c:v>
                </c:pt>
                <c:pt idx="41">
                  <c:v>34406.572854357633</c:v>
                </c:pt>
                <c:pt idx="43">
                  <c:v>2342750.4343529739</c:v>
                </c:pt>
              </c:numCache>
            </c:numRef>
          </c:val>
          <c:extLst>
            <c:ext xmlns:c16="http://schemas.microsoft.com/office/drawing/2014/chart" uri="{C3380CC4-5D6E-409C-BE32-E72D297353CC}">
              <c16:uniqueId val="{00000001-C0E0-40DE-9256-D7A9CEFE32DE}"/>
            </c:ext>
          </c:extLst>
        </c:ser>
        <c:ser>
          <c:idx val="2"/>
          <c:order val="2"/>
          <c:tx>
            <c:strRef>
              <c:f>NuvVall!$L$2</c:f>
              <c:strCache>
                <c:ptCount val="1"/>
                <c:pt idx="0">
                  <c:v>Investering vall</c:v>
                </c:pt>
              </c:strCache>
            </c:strRef>
          </c:tx>
          <c:spPr>
            <a:solidFill>
              <a:schemeClr val="accent3"/>
            </a:solidFill>
            <a:ln>
              <a:noFill/>
            </a:ln>
            <a:effectLst/>
          </c:spPr>
          <c:invertIfNegative val="0"/>
          <c:cat>
            <c:strRef>
              <c:f>NuvVall!$I$3:$I$46</c:f>
              <c:strCache>
                <c:ptCount val="4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3">
                  <c:v>Summa kalkylperiod</c:v>
                </c:pt>
              </c:strCache>
            </c:strRef>
          </c:cat>
          <c:val>
            <c:numRef>
              <c:f>NuvVall!$L$3:$L$46</c:f>
              <c:numCache>
                <c:formatCode>0</c:formatCode>
                <c:ptCount val="44"/>
                <c:pt idx="0">
                  <c:v>-1620000</c:v>
                </c:pt>
                <c:pt idx="43">
                  <c:v>-1620000</c:v>
                </c:pt>
              </c:numCache>
            </c:numRef>
          </c:val>
          <c:extLst>
            <c:ext xmlns:c16="http://schemas.microsoft.com/office/drawing/2014/chart" uri="{C3380CC4-5D6E-409C-BE32-E72D297353CC}">
              <c16:uniqueId val="{00000002-C0E0-40DE-9256-D7A9CEFE32DE}"/>
            </c:ext>
          </c:extLst>
        </c:ser>
        <c:ser>
          <c:idx val="3"/>
          <c:order val="3"/>
          <c:tx>
            <c:strRef>
              <c:f>NuvVall!#REF!</c:f>
              <c:strCache>
                <c:ptCount val="1"/>
                <c:pt idx="0">
                  <c:v>#REF!</c:v>
                </c:pt>
              </c:strCache>
            </c:strRef>
          </c:tx>
          <c:spPr>
            <a:solidFill>
              <a:schemeClr val="accent4"/>
            </a:solidFill>
            <a:ln>
              <a:noFill/>
            </a:ln>
            <a:effectLst/>
          </c:spPr>
          <c:invertIfNegative val="0"/>
          <c:cat>
            <c:strRef>
              <c:f>NuvVall!$I$3:$I$46</c:f>
              <c:strCache>
                <c:ptCount val="4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3">
                  <c:v>Summa kalkylperiod</c:v>
                </c:pt>
              </c:strCache>
            </c:strRef>
          </c:cat>
          <c:val>
            <c:numRef>
              <c:f>NuvVall!#REF!</c:f>
              <c:numCache>
                <c:formatCode>General</c:formatCode>
                <c:ptCount val="1"/>
                <c:pt idx="0">
                  <c:v>1</c:v>
                </c:pt>
              </c:numCache>
            </c:numRef>
          </c:val>
          <c:extLst>
            <c:ext xmlns:c16="http://schemas.microsoft.com/office/drawing/2014/chart" uri="{C3380CC4-5D6E-409C-BE32-E72D297353CC}">
              <c16:uniqueId val="{00000003-C0E0-40DE-9256-D7A9CEFE32DE}"/>
            </c:ext>
          </c:extLst>
        </c:ser>
        <c:ser>
          <c:idx val="4"/>
          <c:order val="4"/>
          <c:tx>
            <c:strRef>
              <c:f>NuvVall!#REF!</c:f>
              <c:strCache>
                <c:ptCount val="1"/>
                <c:pt idx="0">
                  <c:v>#REF!</c:v>
                </c:pt>
              </c:strCache>
            </c:strRef>
          </c:tx>
          <c:spPr>
            <a:solidFill>
              <a:schemeClr val="accent5"/>
            </a:solidFill>
            <a:ln>
              <a:noFill/>
            </a:ln>
            <a:effectLst/>
          </c:spPr>
          <c:invertIfNegative val="0"/>
          <c:cat>
            <c:strRef>
              <c:f>NuvVall!$I$3:$I$46</c:f>
              <c:strCache>
                <c:ptCount val="4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3">
                  <c:v>Summa kalkylperiod</c:v>
                </c:pt>
              </c:strCache>
            </c:strRef>
          </c:cat>
          <c:val>
            <c:numRef>
              <c:f>NuvVall!#REF!</c:f>
              <c:numCache>
                <c:formatCode>General</c:formatCode>
                <c:ptCount val="1"/>
                <c:pt idx="0">
                  <c:v>1</c:v>
                </c:pt>
              </c:numCache>
            </c:numRef>
          </c:val>
          <c:extLst>
            <c:ext xmlns:c16="http://schemas.microsoft.com/office/drawing/2014/chart" uri="{C3380CC4-5D6E-409C-BE32-E72D297353CC}">
              <c16:uniqueId val="{00000004-C0E0-40DE-9256-D7A9CEFE32DE}"/>
            </c:ext>
          </c:extLst>
        </c:ser>
        <c:ser>
          <c:idx val="5"/>
          <c:order val="5"/>
          <c:tx>
            <c:strRef>
              <c:f>NuvVall!#REF!</c:f>
              <c:strCache>
                <c:ptCount val="1"/>
                <c:pt idx="0">
                  <c:v>#REF!</c:v>
                </c:pt>
              </c:strCache>
            </c:strRef>
          </c:tx>
          <c:spPr>
            <a:solidFill>
              <a:schemeClr val="accent6"/>
            </a:solidFill>
            <a:ln>
              <a:noFill/>
            </a:ln>
            <a:effectLst/>
          </c:spPr>
          <c:invertIfNegative val="0"/>
          <c:cat>
            <c:strRef>
              <c:f>NuvVall!$I$3:$I$46</c:f>
              <c:strCache>
                <c:ptCount val="4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3">
                  <c:v>Summa kalkylperiod</c:v>
                </c:pt>
              </c:strCache>
            </c:strRef>
          </c:cat>
          <c:val>
            <c:numRef>
              <c:f>NuvVall!#REF!</c:f>
              <c:numCache>
                <c:formatCode>General</c:formatCode>
                <c:ptCount val="1"/>
                <c:pt idx="0">
                  <c:v>1</c:v>
                </c:pt>
              </c:numCache>
            </c:numRef>
          </c:val>
          <c:extLst>
            <c:ext xmlns:c16="http://schemas.microsoft.com/office/drawing/2014/chart" uri="{C3380CC4-5D6E-409C-BE32-E72D297353CC}">
              <c16:uniqueId val="{00000005-C0E0-40DE-9256-D7A9CEFE32DE}"/>
            </c:ext>
          </c:extLst>
        </c:ser>
        <c:ser>
          <c:idx val="6"/>
          <c:order val="6"/>
          <c:tx>
            <c:strRef>
              <c:f>NuvVall!#REF!</c:f>
              <c:strCache>
                <c:ptCount val="1"/>
                <c:pt idx="0">
                  <c:v>#REF!</c:v>
                </c:pt>
              </c:strCache>
            </c:strRef>
          </c:tx>
          <c:spPr>
            <a:solidFill>
              <a:schemeClr val="accent1">
                <a:lumMod val="60000"/>
              </a:schemeClr>
            </a:solidFill>
            <a:ln>
              <a:noFill/>
            </a:ln>
            <a:effectLst/>
          </c:spPr>
          <c:invertIfNegative val="0"/>
          <c:cat>
            <c:strRef>
              <c:f>NuvVall!$I$3:$I$46</c:f>
              <c:strCache>
                <c:ptCount val="4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3">
                  <c:v>Summa kalkylperiod</c:v>
                </c:pt>
              </c:strCache>
            </c:strRef>
          </c:cat>
          <c:val>
            <c:numRef>
              <c:f>NuvVall!#REF!</c:f>
              <c:numCache>
                <c:formatCode>General</c:formatCode>
                <c:ptCount val="1"/>
                <c:pt idx="0">
                  <c:v>1</c:v>
                </c:pt>
              </c:numCache>
            </c:numRef>
          </c:val>
          <c:extLst>
            <c:ext xmlns:c16="http://schemas.microsoft.com/office/drawing/2014/chart" uri="{C3380CC4-5D6E-409C-BE32-E72D297353CC}">
              <c16:uniqueId val="{00000006-C0E0-40DE-9256-D7A9CEFE32DE}"/>
            </c:ext>
          </c:extLst>
        </c:ser>
        <c:ser>
          <c:idx val="7"/>
          <c:order val="7"/>
          <c:tx>
            <c:strRef>
              <c:f>NuvVall!$M$2</c:f>
              <c:strCache>
                <c:ptCount val="1"/>
                <c:pt idx="0">
                  <c:v>Underhåll</c:v>
                </c:pt>
              </c:strCache>
            </c:strRef>
          </c:tx>
          <c:spPr>
            <a:solidFill>
              <a:schemeClr val="accent2">
                <a:lumMod val="60000"/>
              </a:schemeClr>
            </a:solidFill>
            <a:ln>
              <a:noFill/>
            </a:ln>
            <a:effectLst/>
          </c:spPr>
          <c:invertIfNegative val="0"/>
          <c:cat>
            <c:strRef>
              <c:f>NuvVall!$I$3:$I$46</c:f>
              <c:strCache>
                <c:ptCount val="4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3">
                  <c:v>Summa kalkylperiod</c:v>
                </c:pt>
              </c:strCache>
            </c:strRef>
          </c:cat>
          <c:val>
            <c:numRef>
              <c:f>NuvVall!$M$3:$M$46</c:f>
              <c:numCache>
                <c:formatCode>0</c:formatCode>
                <c:ptCount val="44"/>
                <c:pt idx="1">
                  <c:v>-14202.898550724638</c:v>
                </c:pt>
                <c:pt idx="2">
                  <c:v>-13722.607295386126</c:v>
                </c:pt>
                <c:pt idx="3">
                  <c:v>-13258.55777331993</c:v>
                </c:pt>
                <c:pt idx="4">
                  <c:v>-12810.200747169014</c:v>
                </c:pt>
                <c:pt idx="5">
                  <c:v>-12377.005552820305</c:v>
                </c:pt>
                <c:pt idx="6">
                  <c:v>-11958.459471323966</c:v>
                </c:pt>
                <c:pt idx="7">
                  <c:v>-11554.067122052142</c:v>
                </c:pt>
                <c:pt idx="8">
                  <c:v>-11163.349876378883</c:v>
                </c:pt>
                <c:pt idx="9">
                  <c:v>-10785.845291187328</c:v>
                </c:pt>
                <c:pt idx="10">
                  <c:v>-10421.106561533652</c:v>
                </c:pt>
                <c:pt idx="11">
                  <c:v>-10068.701991819953</c:v>
                </c:pt>
                <c:pt idx="12">
                  <c:v>-9728.2144848501957</c:v>
                </c:pt>
                <c:pt idx="13">
                  <c:v>-9399.241048164442</c:v>
                </c:pt>
                <c:pt idx="14">
                  <c:v>-9081.3923170670932</c:v>
                </c:pt>
                <c:pt idx="15">
                  <c:v>-8774.292093784632</c:v>
                </c:pt>
                <c:pt idx="16">
                  <c:v>-8477.5769022073764</c:v>
                </c:pt>
                <c:pt idx="17">
                  <c:v>-8190.8955576882863</c:v>
                </c:pt>
                <c:pt idx="18">
                  <c:v>-7913.9087513896493</c:v>
                </c:pt>
                <c:pt idx="19">
                  <c:v>-7646.2886486856523</c:v>
                </c:pt>
                <c:pt idx="20">
                  <c:v>-7387.7185011455585</c:v>
                </c:pt>
                <c:pt idx="21">
                  <c:v>-7137.8922716382222</c:v>
                </c:pt>
                <c:pt idx="22">
                  <c:v>-6896.5142721142238</c:v>
                </c:pt>
                <c:pt idx="23">
                  <c:v>-6663.2988136369313</c:v>
                </c:pt>
                <c:pt idx="24">
                  <c:v>-6437.969868248244</c:v>
                </c:pt>
                <c:pt idx="25">
                  <c:v>-6220.2607422688361</c:v>
                </c:pt>
                <c:pt idx="26">
                  <c:v>-6009.9137606462182</c:v>
                </c:pt>
                <c:pt idx="27">
                  <c:v>-5806.6799619770227</c:v>
                </c:pt>
                <c:pt idx="28">
                  <c:v>-5610.3188038425342</c:v>
                </c:pt>
                <c:pt idx="29">
                  <c:v>-5420.5978781087297</c:v>
                </c:pt>
                <c:pt idx="30">
                  <c:v>-5237.2926358538443</c:v>
                </c:pt>
                <c:pt idx="31">
                  <c:v>-5060.1861215979179</c:v>
                </c:pt>
                <c:pt idx="32">
                  <c:v>-4889.0687165197287</c:v>
                </c:pt>
                <c:pt idx="33">
                  <c:v>-4723.7378903572262</c:v>
                </c:pt>
                <c:pt idx="34">
                  <c:v>-4563.9979616978035</c:v>
                </c:pt>
                <c:pt idx="35">
                  <c:v>-4409.65986637469</c:v>
                </c:pt>
                <c:pt idx="36">
                  <c:v>-4260.5409336953526</c:v>
                </c:pt>
                <c:pt idx="37">
                  <c:v>-4116.4646702370565</c:v>
                </c:pt>
                <c:pt idx="38">
                  <c:v>-3977.260550953677</c:v>
                </c:pt>
                <c:pt idx="39">
                  <c:v>-3842.7638173465484</c:v>
                </c:pt>
                <c:pt idx="40">
                  <c:v>-3712.815282460434</c:v>
                </c:pt>
                <c:pt idx="41">
                  <c:v>-3587.2611424738502</c:v>
                </c:pt>
                <c:pt idx="43">
                  <c:v>-317506.8245007479</c:v>
                </c:pt>
              </c:numCache>
            </c:numRef>
          </c:val>
          <c:extLst>
            <c:ext xmlns:c16="http://schemas.microsoft.com/office/drawing/2014/chart" uri="{C3380CC4-5D6E-409C-BE32-E72D297353CC}">
              <c16:uniqueId val="{00000007-C0E0-40DE-9256-D7A9CEFE32DE}"/>
            </c:ext>
          </c:extLst>
        </c:ser>
        <c:dLbls>
          <c:showLegendKey val="0"/>
          <c:showVal val="0"/>
          <c:showCatName val="0"/>
          <c:showSerName val="0"/>
          <c:showPercent val="0"/>
          <c:showBubbleSize val="0"/>
        </c:dLbls>
        <c:gapWidth val="37"/>
        <c:overlap val="100"/>
        <c:axId val="185483160"/>
        <c:axId val="185483552"/>
      </c:barChart>
      <c:catAx>
        <c:axId val="185483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85483552"/>
        <c:crosses val="autoZero"/>
        <c:auto val="1"/>
        <c:lblAlgn val="ctr"/>
        <c:lblOffset val="100"/>
        <c:noMultiLvlLbl val="0"/>
      </c:catAx>
      <c:valAx>
        <c:axId val="1854835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854831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0000000000002" l="0.70000000000000062" r="0.70000000000000062" t="0.750000000000002"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228600</xdr:colOff>
      <xdr:row>5</xdr:row>
      <xdr:rowOff>76201</xdr:rowOff>
    </xdr:from>
    <xdr:to>
      <xdr:col>1</xdr:col>
      <xdr:colOff>2600325</xdr:colOff>
      <xdr:row>11</xdr:row>
      <xdr:rowOff>76200</xdr:rowOff>
    </xdr:to>
    <xdr:sp macro="" textlink="">
      <xdr:nvSpPr>
        <xdr:cNvPr id="8" name="textruta 7">
          <a:extLst>
            <a:ext uri="{FF2B5EF4-FFF2-40B4-BE49-F238E27FC236}">
              <a16:creationId xmlns:a16="http://schemas.microsoft.com/office/drawing/2014/main" id="{00000000-0008-0000-0000-000008000000}"/>
            </a:ext>
          </a:extLst>
        </xdr:cNvPr>
        <xdr:cNvSpPr txBox="1"/>
      </xdr:nvSpPr>
      <xdr:spPr>
        <a:xfrm>
          <a:off x="228600" y="885826"/>
          <a:ext cx="2619375" cy="971549"/>
        </a:xfrm>
        <a:prstGeom prst="rect">
          <a:avLst/>
        </a:prstGeom>
        <a:solidFill>
          <a:schemeClr val="accent5">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sv-SE" sz="3200" b="0"/>
            <a:t>VägBuse</a:t>
          </a:r>
        </a:p>
        <a:p>
          <a:pPr algn="ctr"/>
          <a:r>
            <a:rPr lang="sv-SE" sz="1200" b="0"/>
            <a:t>Partiell samhällsekonomisk kalkyl för bulleråtgärder vid väg</a:t>
          </a:r>
        </a:p>
        <a:p>
          <a:pPr algn="ctr"/>
          <a:endParaRPr lang="sv-SE" sz="800" b="0"/>
        </a:p>
      </xdr:txBody>
    </xdr:sp>
    <xdr:clientData/>
  </xdr:twoCellAnchor>
  <xdr:twoCellAnchor editAs="oneCell">
    <xdr:from>
      <xdr:col>1</xdr:col>
      <xdr:colOff>0</xdr:colOff>
      <xdr:row>1</xdr:row>
      <xdr:rowOff>1</xdr:rowOff>
    </xdr:from>
    <xdr:to>
      <xdr:col>2</xdr:col>
      <xdr:colOff>28575</xdr:colOff>
      <xdr:row>4</xdr:row>
      <xdr:rowOff>126700</xdr:rowOff>
    </xdr:to>
    <xdr:pic>
      <xdr:nvPicPr>
        <xdr:cNvPr id="3" name="Bildobjekt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0" y="1"/>
          <a:ext cx="2638425" cy="6061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257175</xdr:colOff>
      <xdr:row>0</xdr:row>
      <xdr:rowOff>90486</xdr:rowOff>
    </xdr:from>
    <xdr:to>
      <xdr:col>21</xdr:col>
      <xdr:colOff>542925</xdr:colOff>
      <xdr:row>24</xdr:row>
      <xdr:rowOff>28575</xdr:rowOff>
    </xdr:to>
    <xdr:graphicFrame macro="">
      <xdr:nvGraphicFramePr>
        <xdr:cNvPr id="5" name="Diagram 4">
          <a:extLst>
            <a:ext uri="{FF2B5EF4-FFF2-40B4-BE49-F238E27FC236}">
              <a16:creationId xmlns:a16="http://schemas.microsoft.com/office/drawing/2014/main" id="{00000000-0008-0000-0B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21</xdr:col>
      <xdr:colOff>247650</xdr:colOff>
      <xdr:row>0</xdr:row>
      <xdr:rowOff>138111</xdr:rowOff>
    </xdr:from>
    <xdr:to>
      <xdr:col>33</xdr:col>
      <xdr:colOff>361950</xdr:colOff>
      <xdr:row>32</xdr:row>
      <xdr:rowOff>85724</xdr:rowOff>
    </xdr:to>
    <xdr:graphicFrame macro="">
      <xdr:nvGraphicFramePr>
        <xdr:cNvPr id="3" name="Diagram 2">
          <a:extLst>
            <a:ext uri="{FF2B5EF4-FFF2-40B4-BE49-F238E27FC236}">
              <a16:creationId xmlns:a16="http://schemas.microsoft.com/office/drawing/2014/main" id="{00000000-0008-0000-0C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200025</xdr:colOff>
      <xdr:row>0</xdr:row>
      <xdr:rowOff>109536</xdr:rowOff>
    </xdr:from>
    <xdr:to>
      <xdr:col>26</xdr:col>
      <xdr:colOff>142875</xdr:colOff>
      <xdr:row>29</xdr:row>
      <xdr:rowOff>142874</xdr:rowOff>
    </xdr:to>
    <xdr:graphicFrame macro="">
      <xdr:nvGraphicFramePr>
        <xdr:cNvPr id="3" name="Diagram 2">
          <a:extLst>
            <a:ext uri="{FF2B5EF4-FFF2-40B4-BE49-F238E27FC236}">
              <a16:creationId xmlns:a16="http://schemas.microsoft.com/office/drawing/2014/main" id="{00000000-0008-0000-0D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12</xdr:col>
      <xdr:colOff>495299</xdr:colOff>
      <xdr:row>1</xdr:row>
      <xdr:rowOff>109537</xdr:rowOff>
    </xdr:from>
    <xdr:to>
      <xdr:col>22</xdr:col>
      <xdr:colOff>238124</xdr:colOff>
      <xdr:row>54</xdr:row>
      <xdr:rowOff>0</xdr:rowOff>
    </xdr:to>
    <xdr:graphicFrame macro="">
      <xdr:nvGraphicFramePr>
        <xdr:cNvPr id="2" name="Diagram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13</xdr:col>
      <xdr:colOff>104774</xdr:colOff>
      <xdr:row>1</xdr:row>
      <xdr:rowOff>4761</xdr:rowOff>
    </xdr:from>
    <xdr:to>
      <xdr:col>26</xdr:col>
      <xdr:colOff>419099</xdr:colOff>
      <xdr:row>34</xdr:row>
      <xdr:rowOff>38099</xdr:rowOff>
    </xdr:to>
    <xdr:graphicFrame macro="">
      <xdr:nvGraphicFramePr>
        <xdr:cNvPr id="3" name="Diagram 2">
          <a:extLst>
            <a:ext uri="{FF2B5EF4-FFF2-40B4-BE49-F238E27FC236}">
              <a16:creationId xmlns:a16="http://schemas.microsoft.com/office/drawing/2014/main" id="{00000000-0008-0000-1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ransch.trafikverket.se/for-dig-i-branschen/Planera-och-utreda/Samhallsekonomisk-analys-och-trafikanalys/samhallsekonomi/samhallsekonomiska-metoder-och-kalkylverktyg/"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O35"/>
  <sheetViews>
    <sheetView workbookViewId="0">
      <selection activeCell="B17" sqref="B17"/>
    </sheetView>
  </sheetViews>
  <sheetFormatPr defaultColWidth="9.1796875" defaultRowHeight="12.5" x14ac:dyDescent="0.25"/>
  <cols>
    <col min="1" max="1" width="3.7265625" style="50" customWidth="1"/>
    <col min="2" max="2" width="39.1796875" style="50" customWidth="1"/>
    <col min="3" max="3" width="41.453125" style="50" customWidth="1"/>
    <col min="4" max="4" width="3.7265625" style="50" customWidth="1"/>
    <col min="5" max="7" width="4.26953125" style="50" customWidth="1"/>
    <col min="8" max="8" width="33.1796875" style="50" bestFit="1" customWidth="1"/>
    <col min="9" max="9" width="11.7265625" style="50" customWidth="1"/>
    <col min="10" max="16384" width="9.1796875" style="50"/>
  </cols>
  <sheetData>
    <row r="3" spans="2:15" x14ac:dyDescent="0.25">
      <c r="I3" s="51"/>
      <c r="O3" s="52"/>
    </row>
    <row r="4" spans="2:15" x14ac:dyDescent="0.25">
      <c r="O4" s="53"/>
    </row>
    <row r="5" spans="2:15" x14ac:dyDescent="0.25">
      <c r="O5" s="53"/>
    </row>
    <row r="9" spans="2:15" x14ac:dyDescent="0.25">
      <c r="O9" s="54"/>
    </row>
    <row r="13" spans="2:15" x14ac:dyDescent="0.25">
      <c r="B13" s="64" t="s">
        <v>301</v>
      </c>
    </row>
    <row r="14" spans="2:15" x14ac:dyDescent="0.25">
      <c r="B14" s="64" t="s">
        <v>346</v>
      </c>
    </row>
    <row r="15" spans="2:15" x14ac:dyDescent="0.25">
      <c r="B15" s="64" t="s">
        <v>64</v>
      </c>
    </row>
    <row r="16" spans="2:15" x14ac:dyDescent="0.25">
      <c r="B16" s="64" t="s">
        <v>76</v>
      </c>
    </row>
    <row r="17" spans="2:3" x14ac:dyDescent="0.25">
      <c r="B17" s="66" t="s">
        <v>347</v>
      </c>
      <c r="C17" s="64"/>
    </row>
    <row r="19" spans="2:3" ht="15.5" x14ac:dyDescent="0.35">
      <c r="B19" s="55" t="s">
        <v>68</v>
      </c>
      <c r="C19" s="56"/>
    </row>
    <row r="20" spans="2:3" x14ac:dyDescent="0.25">
      <c r="B20" s="57" t="s">
        <v>65</v>
      </c>
      <c r="C20" s="57"/>
    </row>
    <row r="21" spans="2:3" x14ac:dyDescent="0.25">
      <c r="B21" s="57" t="s">
        <v>66</v>
      </c>
      <c r="C21" s="57"/>
    </row>
    <row r="22" spans="2:3" x14ac:dyDescent="0.25">
      <c r="B22" s="57" t="s">
        <v>80</v>
      </c>
      <c r="C22" s="57"/>
    </row>
    <row r="23" spans="2:3" x14ac:dyDescent="0.25">
      <c r="B23" s="57" t="s">
        <v>81</v>
      </c>
      <c r="C23" s="57"/>
    </row>
    <row r="24" spans="2:3" x14ac:dyDescent="0.25">
      <c r="B24" s="57" t="s">
        <v>67</v>
      </c>
      <c r="C24" s="57"/>
    </row>
    <row r="25" spans="2:3" x14ac:dyDescent="0.25">
      <c r="B25" s="58" t="s">
        <v>69</v>
      </c>
      <c r="C25" s="57"/>
    </row>
    <row r="26" spans="2:3" x14ac:dyDescent="0.25">
      <c r="B26" s="58" t="s">
        <v>70</v>
      </c>
      <c r="C26" s="57"/>
    </row>
    <row r="28" spans="2:3" ht="15.5" x14ac:dyDescent="0.35">
      <c r="B28" s="55" t="s">
        <v>96</v>
      </c>
      <c r="C28" s="56"/>
    </row>
    <row r="29" spans="2:3" ht="74.25" customHeight="1" x14ac:dyDescent="0.25">
      <c r="B29" s="383"/>
      <c r="C29" s="384"/>
    </row>
    <row r="31" spans="2:3" ht="15.5" x14ac:dyDescent="0.35">
      <c r="B31" s="55" t="s">
        <v>97</v>
      </c>
      <c r="C31" s="56"/>
    </row>
    <row r="32" spans="2:3" ht="81.75" customHeight="1" x14ac:dyDescent="0.25">
      <c r="B32" s="383"/>
      <c r="C32" s="384"/>
    </row>
    <row r="34" spans="2:3" ht="15.5" x14ac:dyDescent="0.35">
      <c r="B34" s="55" t="s">
        <v>98</v>
      </c>
      <c r="C34" s="56"/>
    </row>
    <row r="35" spans="2:3" ht="47.25" customHeight="1" x14ac:dyDescent="0.25">
      <c r="B35" s="383"/>
      <c r="C35" s="384"/>
    </row>
  </sheetData>
  <mergeCells count="3">
    <mergeCell ref="B29:C29"/>
    <mergeCell ref="B32:C32"/>
    <mergeCell ref="B35:C35"/>
  </mergeCells>
  <hyperlinks>
    <hyperlink ref="B17" r:id="rId1" display="https://bransch.trafikverket.se/for-dig-i-branschen/Planera-och-utreda/Samhallsekonomisk-analys-och-trafikanalys/samhallsekonomi/samhallsekonomiska-metoder-och-kalkylverktyg/" xr:uid="{E47BB215-43DA-413A-BE9C-C8831E0C361C}"/>
  </hyperlinks>
  <pageMargins left="1" right="1" top="1" bottom="1" header="0.5" footer="0.5"/>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56"/>
  <sheetViews>
    <sheetView zoomScale="80" zoomScaleNormal="80" workbookViewId="0">
      <selection activeCell="L18" sqref="L18"/>
    </sheetView>
  </sheetViews>
  <sheetFormatPr defaultColWidth="8.81640625" defaultRowHeight="14" x14ac:dyDescent="0.3"/>
  <cols>
    <col min="1" max="1" width="46.7265625" style="128" customWidth="1"/>
    <col min="2" max="2" width="23.7265625" style="128" customWidth="1"/>
    <col min="3" max="3" width="29" style="128" customWidth="1"/>
    <col min="4" max="4" width="23.26953125" style="128" customWidth="1"/>
    <col min="5" max="5" width="33.26953125" style="128" customWidth="1"/>
    <col min="6" max="6" width="19.54296875" style="128" customWidth="1"/>
    <col min="7" max="16384" width="8.81640625" style="128"/>
  </cols>
  <sheetData>
    <row r="1" spans="1:18" ht="18" x14ac:dyDescent="0.4">
      <c r="A1" s="176" t="s">
        <v>192</v>
      </c>
      <c r="B1" s="177"/>
      <c r="C1" s="177"/>
      <c r="D1" s="177"/>
      <c r="E1" s="178"/>
      <c r="F1" s="177"/>
      <c r="G1" s="177"/>
      <c r="H1" s="177"/>
      <c r="I1" s="177"/>
      <c r="J1" s="177"/>
      <c r="K1" s="177"/>
      <c r="L1" s="177"/>
      <c r="M1" s="177"/>
      <c r="N1" s="177"/>
      <c r="O1" s="177"/>
      <c r="P1" s="177"/>
      <c r="Q1" s="177"/>
      <c r="R1" s="177"/>
    </row>
    <row r="2" spans="1:18" ht="17.5" x14ac:dyDescent="0.35">
      <c r="A2" s="177"/>
      <c r="B2" s="177"/>
      <c r="C2" s="177"/>
      <c r="D2" s="177"/>
      <c r="E2" s="177"/>
      <c r="F2" s="177"/>
      <c r="G2" s="177"/>
      <c r="H2" s="177"/>
      <c r="I2" s="177"/>
      <c r="J2" s="177"/>
      <c r="K2" s="177"/>
      <c r="L2" s="177"/>
      <c r="M2" s="177"/>
      <c r="N2" s="177"/>
      <c r="O2" s="177"/>
      <c r="P2" s="177"/>
      <c r="Q2" s="177"/>
      <c r="R2" s="177"/>
    </row>
    <row r="3" spans="1:18" ht="18" x14ac:dyDescent="0.4">
      <c r="A3" s="176" t="s">
        <v>193</v>
      </c>
      <c r="B3" s="179"/>
      <c r="C3" s="180"/>
      <c r="D3" s="177"/>
      <c r="E3" s="177"/>
      <c r="F3" s="177"/>
      <c r="G3" s="177"/>
      <c r="H3" s="177"/>
      <c r="I3" s="177"/>
      <c r="J3" s="177"/>
      <c r="K3" s="177"/>
      <c r="L3" s="177"/>
      <c r="M3" s="177"/>
      <c r="N3" s="177"/>
      <c r="O3" s="177"/>
      <c r="P3" s="177"/>
      <c r="Q3" s="177"/>
      <c r="R3" s="177"/>
    </row>
    <row r="4" spans="1:18" ht="17.5" x14ac:dyDescent="0.35">
      <c r="A4" s="179" t="s">
        <v>194</v>
      </c>
      <c r="B4" s="179"/>
      <c r="C4" s="180"/>
      <c r="D4" s="177"/>
      <c r="E4" s="177"/>
      <c r="F4" s="177"/>
      <c r="G4" s="177"/>
      <c r="H4" s="177"/>
      <c r="I4" s="177"/>
      <c r="J4" s="177"/>
      <c r="K4" s="177"/>
      <c r="L4" s="177"/>
      <c r="M4" s="177"/>
      <c r="N4" s="177"/>
      <c r="O4" s="177"/>
      <c r="P4" s="177"/>
      <c r="Q4" s="177"/>
      <c r="R4" s="177"/>
    </row>
    <row r="5" spans="1:18" ht="17.5" x14ac:dyDescent="0.35">
      <c r="A5" s="179" t="s">
        <v>195</v>
      </c>
      <c r="B5" s="179"/>
      <c r="C5" s="180"/>
      <c r="D5" s="177"/>
      <c r="E5" s="177"/>
      <c r="F5" s="177"/>
      <c r="G5" s="177"/>
      <c r="H5" s="177"/>
      <c r="I5" s="177"/>
      <c r="J5" s="177"/>
      <c r="K5" s="177"/>
      <c r="L5" s="177"/>
      <c r="M5" s="177"/>
      <c r="N5" s="177"/>
      <c r="O5" s="177"/>
      <c r="P5" s="177"/>
      <c r="Q5" s="177"/>
      <c r="R5" s="177"/>
    </row>
    <row r="6" spans="1:18" ht="17.5" x14ac:dyDescent="0.35">
      <c r="A6" s="179" t="s">
        <v>196</v>
      </c>
      <c r="B6" s="179"/>
      <c r="C6" s="180"/>
      <c r="D6" s="177"/>
      <c r="E6" s="177"/>
      <c r="F6" s="177"/>
      <c r="G6" s="177"/>
      <c r="H6" s="177"/>
      <c r="I6" s="177"/>
      <c r="J6" s="177"/>
      <c r="K6" s="177"/>
      <c r="L6" s="177"/>
      <c r="M6" s="177"/>
      <c r="N6" s="177"/>
      <c r="O6" s="177"/>
      <c r="P6" s="177"/>
      <c r="Q6" s="177"/>
      <c r="R6" s="177"/>
    </row>
    <row r="7" spans="1:18" ht="17.5" x14ac:dyDescent="0.35">
      <c r="A7" s="179" t="s">
        <v>197</v>
      </c>
      <c r="B7" s="179"/>
      <c r="C7" s="180"/>
      <c r="D7" s="177"/>
      <c r="E7" s="177"/>
      <c r="F7" s="177"/>
      <c r="G7" s="177"/>
      <c r="H7" s="177"/>
      <c r="I7" s="177"/>
      <c r="J7" s="177"/>
      <c r="K7" s="177"/>
      <c r="L7" s="177"/>
      <c r="M7" s="177"/>
      <c r="N7" s="177"/>
      <c r="O7" s="177"/>
      <c r="P7" s="177"/>
      <c r="Q7" s="177"/>
      <c r="R7" s="177"/>
    </row>
    <row r="8" spans="1:18" ht="17.5" x14ac:dyDescent="0.35">
      <c r="A8" s="179" t="s">
        <v>198</v>
      </c>
      <c r="B8" s="179"/>
      <c r="C8" s="180"/>
      <c r="D8" s="177"/>
      <c r="E8" s="177"/>
      <c r="F8" s="177"/>
      <c r="G8" s="177"/>
      <c r="H8" s="177"/>
      <c r="I8" s="177"/>
      <c r="J8" s="177"/>
      <c r="K8" s="177"/>
      <c r="L8" s="177"/>
      <c r="M8" s="177"/>
      <c r="N8" s="177"/>
      <c r="O8" s="177"/>
      <c r="P8" s="177"/>
      <c r="Q8" s="177"/>
      <c r="R8" s="177"/>
    </row>
    <row r="9" spans="1:18" ht="17.5" x14ac:dyDescent="0.35">
      <c r="A9" s="179" t="s">
        <v>199</v>
      </c>
      <c r="B9" s="179"/>
      <c r="C9" s="180"/>
      <c r="D9" s="177"/>
      <c r="E9" s="177"/>
      <c r="F9" s="177"/>
      <c r="G9" s="177"/>
      <c r="H9" s="177"/>
      <c r="I9" s="177"/>
      <c r="J9" s="177"/>
      <c r="K9" s="177"/>
      <c r="L9" s="177"/>
      <c r="M9" s="177"/>
      <c r="N9" s="177"/>
      <c r="O9" s="177"/>
      <c r="P9" s="177"/>
      <c r="Q9" s="177"/>
      <c r="R9" s="177"/>
    </row>
    <row r="10" spans="1:18" ht="17.5" x14ac:dyDescent="0.35">
      <c r="A10" s="179" t="s">
        <v>200</v>
      </c>
      <c r="B10" s="179"/>
      <c r="C10" s="180"/>
      <c r="D10" s="177"/>
      <c r="E10" s="177"/>
      <c r="F10" s="177"/>
      <c r="G10" s="177"/>
      <c r="H10" s="177"/>
      <c r="I10" s="177"/>
      <c r="J10" s="177"/>
      <c r="K10" s="177"/>
      <c r="L10" s="177"/>
      <c r="M10" s="177"/>
      <c r="N10" s="177"/>
      <c r="O10" s="177"/>
      <c r="P10" s="177"/>
      <c r="Q10" s="177"/>
      <c r="R10" s="177"/>
    </row>
    <row r="11" spans="1:18" ht="18" x14ac:dyDescent="0.4">
      <c r="A11" s="181" t="s">
        <v>231</v>
      </c>
      <c r="B11" s="179"/>
      <c r="C11" s="180"/>
      <c r="D11" s="177"/>
      <c r="E11" s="177"/>
      <c r="F11" s="177"/>
      <c r="G11" s="177"/>
      <c r="H11" s="177"/>
      <c r="I11" s="177"/>
      <c r="J11" s="177"/>
      <c r="K11" s="177"/>
      <c r="L11" s="177"/>
      <c r="M11" s="177"/>
      <c r="N11" s="177"/>
      <c r="O11" s="177"/>
      <c r="P11" s="177"/>
      <c r="Q11" s="177"/>
      <c r="R11" s="177"/>
    </row>
    <row r="12" spans="1:18" ht="17.5" x14ac:dyDescent="0.35">
      <c r="A12" s="179"/>
      <c r="B12" s="179"/>
      <c r="C12" s="180"/>
      <c r="D12" s="177"/>
      <c r="E12" s="177"/>
      <c r="F12" s="177"/>
      <c r="G12" s="177"/>
      <c r="H12" s="177"/>
      <c r="I12" s="177"/>
      <c r="J12" s="177"/>
      <c r="K12" s="177"/>
      <c r="L12" s="177"/>
      <c r="M12" s="177"/>
      <c r="N12" s="177"/>
      <c r="O12" s="177"/>
      <c r="P12" s="177"/>
      <c r="Q12" s="177"/>
      <c r="R12" s="177"/>
    </row>
    <row r="13" spans="1:18" ht="38.25" customHeight="1" x14ac:dyDescent="0.4">
      <c r="A13" s="179"/>
      <c r="B13" s="182" t="s">
        <v>232</v>
      </c>
      <c r="C13" s="183"/>
      <c r="D13" s="184"/>
      <c r="E13" s="177"/>
      <c r="F13" s="177"/>
      <c r="G13" s="177"/>
      <c r="H13" s="177"/>
      <c r="I13" s="177"/>
      <c r="J13" s="177"/>
      <c r="K13" s="177"/>
      <c r="L13" s="177"/>
      <c r="M13" s="177"/>
      <c r="N13" s="177"/>
      <c r="O13" s="177"/>
      <c r="P13" s="177"/>
      <c r="Q13" s="177"/>
      <c r="R13" s="177"/>
    </row>
    <row r="14" spans="1:18" ht="63" customHeight="1" x14ac:dyDescent="0.4">
      <c r="A14" s="185" t="s">
        <v>201</v>
      </c>
      <c r="B14" s="186" t="s">
        <v>233</v>
      </c>
      <c r="C14" s="186" t="s">
        <v>234</v>
      </c>
      <c r="D14" s="187" t="s">
        <v>235</v>
      </c>
      <c r="E14" s="177"/>
      <c r="F14" s="177"/>
      <c r="G14" s="177"/>
      <c r="H14" s="177"/>
      <c r="I14" s="177"/>
      <c r="J14" s="177"/>
      <c r="K14" s="177"/>
      <c r="L14" s="177"/>
      <c r="M14" s="177"/>
      <c r="N14" s="177"/>
      <c r="O14" s="177"/>
      <c r="P14" s="177"/>
      <c r="Q14" s="177"/>
      <c r="R14" s="177"/>
    </row>
    <row r="15" spans="1:18" ht="17.5" x14ac:dyDescent="0.35">
      <c r="A15" s="188" t="s">
        <v>202</v>
      </c>
      <c r="B15" s="189" t="s">
        <v>236</v>
      </c>
      <c r="C15" s="189" t="s">
        <v>237</v>
      </c>
      <c r="D15" s="189" t="s">
        <v>238</v>
      </c>
      <c r="E15" s="5"/>
      <c r="F15" s="5"/>
      <c r="G15" s="5"/>
      <c r="H15" s="177"/>
      <c r="I15" s="177"/>
      <c r="J15" s="177"/>
      <c r="K15" s="177"/>
      <c r="L15" s="177"/>
      <c r="M15" s="177"/>
      <c r="N15" s="177"/>
      <c r="O15" s="177"/>
      <c r="P15" s="177"/>
      <c r="Q15" s="177"/>
      <c r="R15" s="177"/>
    </row>
    <row r="16" spans="1:18" ht="17.5" x14ac:dyDescent="0.35">
      <c r="A16" s="188" t="s">
        <v>12</v>
      </c>
      <c r="B16" s="189" t="s">
        <v>204</v>
      </c>
      <c r="C16" s="189" t="s">
        <v>205</v>
      </c>
      <c r="D16" s="189" t="s">
        <v>206</v>
      </c>
      <c r="E16" s="5"/>
      <c r="F16" s="5"/>
      <c r="G16" s="5"/>
      <c r="H16" s="177"/>
      <c r="I16" s="177"/>
      <c r="J16" s="177"/>
      <c r="K16" s="177"/>
      <c r="L16" s="177"/>
      <c r="M16" s="177"/>
      <c r="N16" s="177"/>
      <c r="O16" s="177"/>
      <c r="P16" s="177"/>
      <c r="Q16" s="177"/>
      <c r="R16" s="177"/>
    </row>
    <row r="17" spans="1:18" ht="17.5" x14ac:dyDescent="0.35">
      <c r="A17" s="188" t="s">
        <v>203</v>
      </c>
      <c r="B17" s="189" t="s">
        <v>204</v>
      </c>
      <c r="C17" s="189" t="s">
        <v>205</v>
      </c>
      <c r="D17" s="189" t="s">
        <v>206</v>
      </c>
      <c r="E17" s="5"/>
      <c r="F17" s="5"/>
      <c r="G17" s="5"/>
      <c r="H17" s="177"/>
      <c r="I17" s="177"/>
      <c r="J17" s="177"/>
      <c r="K17" s="177"/>
      <c r="L17" s="177"/>
      <c r="M17" s="177"/>
      <c r="N17" s="177"/>
      <c r="O17" s="177"/>
      <c r="P17" s="177"/>
      <c r="Q17" s="177"/>
      <c r="R17" s="177"/>
    </row>
    <row r="18" spans="1:18" ht="20.5" x14ac:dyDescent="0.5">
      <c r="A18" s="188" t="s">
        <v>267</v>
      </c>
      <c r="B18" s="189" t="s">
        <v>205</v>
      </c>
      <c r="C18" s="189" t="s">
        <v>207</v>
      </c>
      <c r="D18" s="189" t="s">
        <v>208</v>
      </c>
      <c r="E18" s="5"/>
      <c r="F18" s="5"/>
      <c r="G18" s="5"/>
      <c r="H18" s="177"/>
      <c r="I18" s="177"/>
      <c r="J18" s="177"/>
      <c r="K18" s="177"/>
      <c r="L18" s="177"/>
      <c r="M18" s="177"/>
      <c r="N18" s="177"/>
      <c r="O18" s="177"/>
      <c r="P18" s="177"/>
      <c r="Q18" s="177"/>
      <c r="R18" s="177"/>
    </row>
    <row r="19" spans="1:18" ht="20.5" x14ac:dyDescent="0.5">
      <c r="A19" s="188" t="s">
        <v>268</v>
      </c>
      <c r="B19" s="189" t="s">
        <v>239</v>
      </c>
      <c r="C19" s="189" t="s">
        <v>240</v>
      </c>
      <c r="D19" s="189" t="s">
        <v>241</v>
      </c>
      <c r="E19" s="5"/>
      <c r="F19" s="5"/>
      <c r="G19" s="5"/>
      <c r="H19" s="177"/>
      <c r="I19" s="177"/>
      <c r="J19" s="177"/>
      <c r="K19" s="177"/>
      <c r="L19" s="177"/>
      <c r="M19" s="177"/>
      <c r="N19" s="177"/>
      <c r="O19" s="177"/>
      <c r="P19" s="177"/>
      <c r="Q19" s="177"/>
      <c r="R19" s="177"/>
    </row>
    <row r="20" spans="1:18" ht="17.5" x14ac:dyDescent="0.35">
      <c r="A20" s="190"/>
      <c r="B20" s="191"/>
      <c r="C20" s="191"/>
      <c r="D20" s="191"/>
      <c r="E20" s="177"/>
      <c r="F20" s="177"/>
      <c r="G20" s="177"/>
      <c r="H20" s="177"/>
      <c r="I20" s="177"/>
      <c r="J20" s="177"/>
      <c r="K20" s="177"/>
      <c r="L20" s="177"/>
      <c r="M20" s="177"/>
      <c r="N20" s="177"/>
      <c r="O20" s="177"/>
      <c r="P20" s="177"/>
      <c r="Q20" s="177"/>
      <c r="R20" s="177"/>
    </row>
    <row r="21" spans="1:18" ht="17.5" x14ac:dyDescent="0.35">
      <c r="A21" s="5"/>
      <c r="B21" s="179"/>
      <c r="C21" s="180"/>
      <c r="D21" s="177"/>
      <c r="E21" s="177"/>
      <c r="F21" s="177"/>
      <c r="G21" s="177"/>
      <c r="H21" s="177"/>
      <c r="I21" s="177"/>
      <c r="J21" s="177"/>
      <c r="K21" s="177"/>
      <c r="L21" s="177"/>
      <c r="M21" s="177"/>
      <c r="N21" s="177"/>
      <c r="O21" s="177"/>
      <c r="P21" s="177"/>
      <c r="Q21" s="177"/>
      <c r="R21" s="177"/>
    </row>
    <row r="22" spans="1:18" ht="17.5" x14ac:dyDescent="0.35">
      <c r="A22" s="177" t="s">
        <v>209</v>
      </c>
      <c r="B22" s="179"/>
      <c r="C22" s="180"/>
      <c r="D22" s="177"/>
      <c r="E22" s="177"/>
      <c r="F22" s="177"/>
      <c r="G22" s="177"/>
      <c r="H22" s="177"/>
      <c r="I22" s="177"/>
      <c r="J22" s="177"/>
      <c r="K22" s="177"/>
      <c r="L22" s="177"/>
      <c r="M22" s="177"/>
      <c r="N22" s="177"/>
      <c r="O22" s="177"/>
      <c r="P22" s="177"/>
      <c r="Q22" s="177"/>
      <c r="R22" s="177"/>
    </row>
    <row r="23" spans="1:18" ht="18" x14ac:dyDescent="0.4">
      <c r="A23" s="192" t="s">
        <v>210</v>
      </c>
      <c r="B23" s="193" t="s">
        <v>211</v>
      </c>
      <c r="C23" s="177"/>
      <c r="D23" s="177"/>
      <c r="E23" s="177"/>
      <c r="F23" s="179"/>
      <c r="G23" s="180"/>
      <c r="H23" s="177"/>
      <c r="I23" s="177"/>
      <c r="J23" s="177"/>
      <c r="K23" s="177"/>
      <c r="L23" s="177"/>
      <c r="M23" s="177"/>
      <c r="N23" s="177"/>
      <c r="O23" s="177"/>
      <c r="P23" s="177"/>
      <c r="Q23" s="177"/>
      <c r="R23" s="177"/>
    </row>
    <row r="24" spans="1:18" ht="8.5" customHeight="1" x14ac:dyDescent="0.4">
      <c r="A24" s="192"/>
      <c r="B24" s="193"/>
      <c r="C24" s="177"/>
      <c r="D24" s="177"/>
      <c r="E24" s="177"/>
      <c r="F24" s="179"/>
      <c r="G24" s="180"/>
      <c r="H24" s="177"/>
      <c r="I24" s="177"/>
      <c r="J24" s="177"/>
      <c r="K24" s="177"/>
      <c r="L24" s="177"/>
      <c r="M24" s="177"/>
      <c r="N24" s="177"/>
      <c r="O24" s="177"/>
      <c r="P24" s="177"/>
      <c r="Q24" s="177"/>
      <c r="R24" s="177"/>
    </row>
    <row r="25" spans="1:18" s="129" customFormat="1" ht="17.5" x14ac:dyDescent="0.35">
      <c r="A25" s="179" t="s">
        <v>212</v>
      </c>
      <c r="B25" s="177" t="s">
        <v>213</v>
      </c>
      <c r="C25" s="194"/>
      <c r="D25" s="194"/>
      <c r="E25" s="194"/>
      <c r="F25" s="195"/>
      <c r="G25" s="196"/>
      <c r="H25" s="194"/>
      <c r="I25" s="194"/>
      <c r="J25" s="194"/>
      <c r="K25" s="194"/>
      <c r="L25" s="194"/>
      <c r="M25" s="194"/>
      <c r="N25" s="194"/>
      <c r="O25" s="194"/>
      <c r="P25" s="194"/>
      <c r="Q25" s="194"/>
      <c r="R25" s="194"/>
    </row>
    <row r="26" spans="1:18" ht="17.5" x14ac:dyDescent="0.35">
      <c r="A26" s="177"/>
      <c r="B26" s="194" t="s">
        <v>214</v>
      </c>
      <c r="C26" s="177"/>
      <c r="D26" s="177"/>
      <c r="E26" s="194"/>
      <c r="F26" s="195"/>
      <c r="G26" s="180"/>
      <c r="H26" s="177"/>
      <c r="I26" s="177"/>
      <c r="J26" s="177"/>
      <c r="K26" s="177"/>
      <c r="L26" s="177"/>
      <c r="M26" s="177"/>
      <c r="N26" s="177"/>
      <c r="O26" s="177"/>
      <c r="P26" s="177"/>
      <c r="Q26" s="177"/>
      <c r="R26" s="177"/>
    </row>
    <row r="27" spans="1:18" ht="17.5" x14ac:dyDescent="0.35">
      <c r="A27" s="177"/>
      <c r="B27" s="177" t="s">
        <v>215</v>
      </c>
      <c r="C27" s="197"/>
      <c r="D27" s="177"/>
      <c r="E27" s="177"/>
      <c r="F27" s="179"/>
      <c r="G27" s="180"/>
      <c r="H27" s="177"/>
      <c r="I27" s="177"/>
      <c r="J27" s="177"/>
      <c r="K27" s="177"/>
      <c r="L27" s="177"/>
      <c r="M27" s="177"/>
      <c r="N27" s="177"/>
      <c r="O27" s="177"/>
      <c r="P27" s="177"/>
      <c r="Q27" s="177"/>
      <c r="R27" s="177"/>
    </row>
    <row r="28" spans="1:18" ht="17.5" x14ac:dyDescent="0.35">
      <c r="A28" s="179"/>
      <c r="B28" s="177" t="s">
        <v>216</v>
      </c>
      <c r="C28" s="197"/>
      <c r="D28" s="177"/>
      <c r="E28" s="177"/>
      <c r="F28" s="179"/>
      <c r="G28" s="180"/>
      <c r="H28" s="177"/>
      <c r="I28" s="177"/>
      <c r="J28" s="177"/>
      <c r="K28" s="177"/>
      <c r="L28" s="177"/>
      <c r="M28" s="177"/>
      <c r="N28" s="177"/>
      <c r="O28" s="177"/>
      <c r="P28" s="177"/>
      <c r="Q28" s="177"/>
      <c r="R28" s="177"/>
    </row>
    <row r="29" spans="1:18" ht="17.5" x14ac:dyDescent="0.35">
      <c r="A29" s="177"/>
      <c r="B29" s="177" t="s">
        <v>217</v>
      </c>
      <c r="C29" s="197"/>
      <c r="D29" s="177"/>
      <c r="E29" s="177"/>
      <c r="F29" s="179"/>
      <c r="G29" s="180"/>
      <c r="H29" s="177"/>
      <c r="I29" s="177"/>
      <c r="J29" s="177"/>
      <c r="K29" s="177"/>
      <c r="L29" s="177"/>
      <c r="M29" s="177"/>
      <c r="N29" s="177"/>
      <c r="O29" s="177"/>
      <c r="P29" s="177"/>
      <c r="Q29" s="177"/>
      <c r="R29" s="177"/>
    </row>
    <row r="30" spans="1:18" ht="17.5" x14ac:dyDescent="0.35">
      <c r="A30" s="177"/>
      <c r="B30" s="177" t="s">
        <v>218</v>
      </c>
      <c r="C30" s="197"/>
      <c r="D30" s="177"/>
      <c r="E30" s="177"/>
      <c r="F30" s="179"/>
      <c r="G30" s="180"/>
      <c r="H30" s="177"/>
      <c r="I30" s="177"/>
      <c r="J30" s="177"/>
      <c r="K30" s="177"/>
      <c r="L30" s="177"/>
      <c r="M30" s="177"/>
      <c r="N30" s="177"/>
      <c r="O30" s="177"/>
      <c r="P30" s="177"/>
      <c r="Q30" s="177"/>
      <c r="R30" s="177"/>
    </row>
    <row r="31" spans="1:18" ht="7.15" customHeight="1" x14ac:dyDescent="0.35">
      <c r="A31" s="177"/>
      <c r="B31" s="180"/>
      <c r="C31" s="197"/>
      <c r="D31" s="177"/>
      <c r="E31" s="177"/>
      <c r="F31" s="179"/>
      <c r="G31" s="180"/>
      <c r="H31" s="177"/>
      <c r="I31" s="177"/>
      <c r="J31" s="177"/>
      <c r="K31" s="177"/>
      <c r="L31" s="177"/>
      <c r="M31" s="177"/>
      <c r="N31" s="177"/>
      <c r="O31" s="177"/>
      <c r="P31" s="177"/>
      <c r="Q31" s="177"/>
      <c r="R31" s="177"/>
    </row>
    <row r="32" spans="1:18" ht="17.5" x14ac:dyDescent="0.35">
      <c r="A32" s="179" t="s">
        <v>219</v>
      </c>
      <c r="B32" s="180" t="s">
        <v>220</v>
      </c>
      <c r="C32" s="197"/>
      <c r="D32" s="177"/>
      <c r="E32" s="177"/>
      <c r="F32" s="179"/>
      <c r="G32" s="180"/>
      <c r="H32" s="177"/>
      <c r="I32" s="177"/>
      <c r="J32" s="177"/>
      <c r="K32" s="177"/>
      <c r="L32" s="177"/>
      <c r="M32" s="177"/>
      <c r="N32" s="177"/>
      <c r="O32" s="177"/>
      <c r="P32" s="177"/>
      <c r="Q32" s="177"/>
      <c r="R32" s="177"/>
    </row>
    <row r="33" spans="1:18" ht="17.5" x14ac:dyDescent="0.35">
      <c r="A33" s="179"/>
      <c r="B33" s="180" t="s">
        <v>221</v>
      </c>
      <c r="C33" s="197"/>
      <c r="D33" s="177"/>
      <c r="E33" s="177"/>
      <c r="F33" s="179"/>
      <c r="G33" s="180"/>
      <c r="H33" s="177"/>
      <c r="I33" s="177"/>
      <c r="J33" s="177"/>
      <c r="K33" s="177"/>
      <c r="L33" s="177"/>
      <c r="M33" s="177"/>
      <c r="N33" s="177"/>
      <c r="O33" s="177"/>
      <c r="P33" s="177"/>
      <c r="Q33" s="177"/>
      <c r="R33" s="177"/>
    </row>
    <row r="34" spans="1:18" ht="17.5" x14ac:dyDescent="0.35">
      <c r="A34" s="179"/>
      <c r="B34" s="180" t="s">
        <v>222</v>
      </c>
      <c r="C34" s="197"/>
      <c r="D34" s="177"/>
      <c r="E34" s="177"/>
      <c r="F34" s="179"/>
      <c r="G34" s="180"/>
      <c r="H34" s="177"/>
      <c r="I34" s="177"/>
      <c r="J34" s="177"/>
      <c r="K34" s="177"/>
      <c r="L34" s="177"/>
      <c r="M34" s="177"/>
      <c r="N34" s="177"/>
      <c r="O34" s="177"/>
      <c r="P34" s="177"/>
      <c r="Q34" s="177"/>
      <c r="R34" s="177"/>
    </row>
    <row r="35" spans="1:18" ht="20.5" x14ac:dyDescent="0.5">
      <c r="A35" s="179"/>
      <c r="B35" s="180" t="s">
        <v>269</v>
      </c>
      <c r="C35" s="197"/>
      <c r="D35" s="177"/>
      <c r="E35" s="177"/>
      <c r="F35" s="179"/>
      <c r="G35" s="180"/>
      <c r="H35" s="177"/>
      <c r="I35" s="177"/>
      <c r="J35" s="177"/>
      <c r="K35" s="177"/>
      <c r="L35" s="177"/>
      <c r="M35" s="177"/>
      <c r="N35" s="177"/>
      <c r="O35" s="177"/>
      <c r="P35" s="177"/>
      <c r="Q35" s="177"/>
      <c r="R35" s="177"/>
    </row>
    <row r="36" spans="1:18" ht="17.5" x14ac:dyDescent="0.35">
      <c r="A36" s="179"/>
      <c r="B36" s="180" t="s">
        <v>223</v>
      </c>
      <c r="C36" s="197"/>
      <c r="D36" s="177"/>
      <c r="E36" s="177"/>
      <c r="F36" s="179"/>
      <c r="G36" s="180"/>
      <c r="H36" s="177"/>
      <c r="I36" s="177"/>
      <c r="J36" s="177"/>
      <c r="K36" s="177"/>
      <c r="L36" s="177"/>
      <c r="M36" s="177"/>
      <c r="N36" s="177"/>
      <c r="O36" s="177"/>
      <c r="P36" s="177"/>
      <c r="Q36" s="177"/>
      <c r="R36" s="177"/>
    </row>
    <row r="37" spans="1:18" ht="6.75" customHeight="1" x14ac:dyDescent="0.35">
      <c r="A37" s="179"/>
      <c r="B37" s="180"/>
      <c r="C37" s="197"/>
      <c r="D37" s="177"/>
      <c r="E37" s="177"/>
      <c r="F37" s="179"/>
      <c r="G37" s="180"/>
      <c r="H37" s="177"/>
      <c r="I37" s="177"/>
      <c r="J37" s="177"/>
      <c r="K37" s="177"/>
      <c r="L37" s="177"/>
      <c r="M37" s="177"/>
      <c r="N37" s="177"/>
      <c r="O37" s="177"/>
      <c r="P37" s="177"/>
      <c r="Q37" s="177"/>
      <c r="R37" s="177"/>
    </row>
    <row r="38" spans="1:18" ht="17.5" x14ac:dyDescent="0.35">
      <c r="A38" s="179" t="s">
        <v>224</v>
      </c>
      <c r="B38" s="177" t="s">
        <v>225</v>
      </c>
      <c r="C38" s="197"/>
      <c r="D38" s="177"/>
      <c r="E38" s="177"/>
      <c r="F38" s="179"/>
      <c r="G38" s="180"/>
      <c r="H38" s="177"/>
      <c r="I38" s="177"/>
      <c r="J38" s="177"/>
      <c r="K38" s="177"/>
      <c r="L38" s="177"/>
      <c r="M38" s="177"/>
      <c r="N38" s="177"/>
      <c r="O38" s="177"/>
      <c r="P38" s="177"/>
      <c r="Q38" s="177"/>
      <c r="R38" s="177"/>
    </row>
    <row r="39" spans="1:18" ht="17.5" x14ac:dyDescent="0.35">
      <c r="A39" s="179"/>
      <c r="B39" s="179" t="s">
        <v>226</v>
      </c>
      <c r="C39" s="197"/>
      <c r="D39" s="177"/>
      <c r="E39" s="177"/>
      <c r="F39" s="179"/>
      <c r="G39" s="180"/>
      <c r="H39" s="177"/>
      <c r="I39" s="177"/>
      <c r="J39" s="177"/>
      <c r="K39" s="177"/>
      <c r="L39" s="177"/>
      <c r="M39" s="177"/>
      <c r="N39" s="177"/>
      <c r="O39" s="177"/>
      <c r="P39" s="177"/>
      <c r="Q39" s="177"/>
      <c r="R39" s="177"/>
    </row>
    <row r="40" spans="1:18" ht="17.5" x14ac:dyDescent="0.35">
      <c r="A40" s="179"/>
      <c r="B40" s="179" t="s">
        <v>227</v>
      </c>
      <c r="C40" s="197"/>
      <c r="D40" s="177"/>
      <c r="E40" s="177"/>
      <c r="F40" s="179"/>
      <c r="G40" s="180"/>
      <c r="H40" s="177"/>
      <c r="I40" s="177"/>
      <c r="J40" s="177"/>
      <c r="K40" s="177"/>
      <c r="L40" s="177"/>
      <c r="M40" s="177"/>
      <c r="N40" s="177"/>
      <c r="O40" s="177"/>
      <c r="P40" s="177"/>
      <c r="Q40" s="177"/>
      <c r="R40" s="177"/>
    </row>
    <row r="41" spans="1:18" ht="17.5" x14ac:dyDescent="0.35">
      <c r="A41" s="179"/>
      <c r="B41" s="179" t="s">
        <v>228</v>
      </c>
      <c r="C41" s="197"/>
      <c r="D41" s="177"/>
      <c r="E41" s="177"/>
      <c r="F41" s="179"/>
      <c r="G41" s="180"/>
      <c r="H41" s="177"/>
      <c r="I41" s="177"/>
      <c r="J41" s="177"/>
      <c r="K41" s="177"/>
      <c r="L41" s="177"/>
      <c r="M41" s="177"/>
      <c r="N41" s="177"/>
      <c r="O41" s="177"/>
      <c r="P41" s="177"/>
      <c r="Q41" s="177"/>
      <c r="R41" s="177"/>
    </row>
    <row r="42" spans="1:18" ht="17.5" x14ac:dyDescent="0.35">
      <c r="A42" s="179"/>
      <c r="B42" s="177" t="s">
        <v>229</v>
      </c>
      <c r="C42" s="197"/>
      <c r="D42" s="177"/>
      <c r="E42" s="177"/>
      <c r="F42" s="179"/>
      <c r="G42" s="180"/>
      <c r="H42" s="177"/>
      <c r="I42" s="177"/>
      <c r="J42" s="177"/>
      <c r="K42" s="177"/>
      <c r="L42" s="177"/>
      <c r="M42" s="177"/>
      <c r="N42" s="177"/>
      <c r="O42" s="177"/>
      <c r="P42" s="177"/>
      <c r="Q42" s="177"/>
      <c r="R42" s="177"/>
    </row>
    <row r="43" spans="1:18" ht="17.5" x14ac:dyDescent="0.35">
      <c r="A43" s="179"/>
      <c r="B43" s="177" t="s">
        <v>242</v>
      </c>
      <c r="C43" s="197"/>
      <c r="D43" s="177"/>
      <c r="E43" s="177"/>
      <c r="F43" s="179"/>
      <c r="G43" s="180"/>
      <c r="H43" s="177"/>
      <c r="I43" s="177"/>
      <c r="J43" s="177"/>
      <c r="K43" s="177"/>
      <c r="L43" s="177"/>
      <c r="M43" s="177"/>
      <c r="N43" s="177"/>
      <c r="O43" s="177"/>
      <c r="P43" s="177"/>
      <c r="Q43" s="177"/>
      <c r="R43" s="177"/>
    </row>
    <row r="44" spans="1:18" ht="17.5" x14ac:dyDescent="0.35">
      <c r="A44" s="190"/>
      <c r="B44" s="212"/>
      <c r="C44" s="213"/>
      <c r="D44" s="214"/>
      <c r="E44" s="214"/>
      <c r="F44" s="190"/>
      <c r="G44" s="212"/>
      <c r="H44" s="214"/>
      <c r="I44" s="177"/>
      <c r="J44" s="177"/>
      <c r="K44" s="177"/>
      <c r="L44" s="177"/>
      <c r="M44" s="177"/>
      <c r="N44" s="177"/>
      <c r="O44" s="177"/>
      <c r="P44" s="177"/>
      <c r="Q44" s="177"/>
      <c r="R44" s="177"/>
    </row>
    <row r="45" spans="1:18" ht="18" x14ac:dyDescent="0.4">
      <c r="A45" s="215"/>
      <c r="B45" s="216"/>
      <c r="C45" s="217"/>
      <c r="D45" s="217"/>
      <c r="E45" s="216"/>
      <c r="F45" s="190"/>
      <c r="G45" s="212"/>
      <c r="H45" s="214"/>
      <c r="I45" s="177"/>
      <c r="J45" s="177"/>
      <c r="K45" s="177"/>
      <c r="L45" s="177"/>
      <c r="M45" s="177"/>
      <c r="N45" s="177"/>
      <c r="O45" s="177"/>
      <c r="P45" s="177"/>
      <c r="Q45" s="177"/>
      <c r="R45" s="177"/>
    </row>
    <row r="46" spans="1:18" ht="15.75" customHeight="1" x14ac:dyDescent="0.35">
      <c r="A46" s="216"/>
      <c r="B46" s="216"/>
      <c r="C46" s="218"/>
      <c r="D46" s="217"/>
      <c r="E46" s="216"/>
      <c r="F46" s="190"/>
      <c r="G46" s="212"/>
      <c r="H46" s="214"/>
      <c r="I46" s="177"/>
      <c r="J46" s="177"/>
      <c r="K46" s="177"/>
      <c r="L46" s="177"/>
      <c r="M46" s="177"/>
      <c r="N46" s="177"/>
      <c r="O46" s="177"/>
      <c r="P46" s="177"/>
      <c r="Q46" s="177"/>
      <c r="R46" s="177"/>
    </row>
    <row r="47" spans="1:18" ht="17.5" x14ac:dyDescent="0.35">
      <c r="A47" s="219"/>
      <c r="B47" s="220"/>
      <c r="C47" s="220"/>
      <c r="D47" s="221"/>
      <c r="E47" s="221"/>
      <c r="F47" s="222"/>
      <c r="G47" s="222"/>
      <c r="H47" s="222"/>
    </row>
    <row r="48" spans="1:18" ht="17.5" x14ac:dyDescent="0.35">
      <c r="A48" s="223"/>
      <c r="B48" s="224"/>
      <c r="C48" s="225"/>
      <c r="D48" s="221"/>
      <c r="E48" s="221"/>
      <c r="F48" s="222"/>
      <c r="G48" s="222"/>
      <c r="H48" s="222"/>
    </row>
    <row r="49" spans="1:8" ht="17.5" x14ac:dyDescent="0.35">
      <c r="A49" s="223"/>
      <c r="B49" s="224"/>
      <c r="C49" s="225"/>
      <c r="D49" s="221"/>
      <c r="E49" s="221"/>
      <c r="F49" s="222"/>
      <c r="G49" s="222"/>
      <c r="H49" s="222"/>
    </row>
    <row r="50" spans="1:8" ht="17.5" x14ac:dyDescent="0.35">
      <c r="A50" s="223"/>
      <c r="B50" s="224"/>
      <c r="C50" s="225"/>
      <c r="D50" s="221"/>
      <c r="E50" s="221"/>
      <c r="F50" s="222"/>
      <c r="G50" s="222"/>
      <c r="H50" s="222"/>
    </row>
    <row r="51" spans="1:8" ht="18.5" x14ac:dyDescent="0.45">
      <c r="A51" s="226"/>
      <c r="B51" s="227"/>
      <c r="C51" s="228"/>
      <c r="D51" s="221"/>
      <c r="E51" s="221"/>
      <c r="F51" s="222"/>
      <c r="G51" s="222"/>
      <c r="H51" s="222"/>
    </row>
    <row r="52" spans="1:8" x14ac:dyDescent="0.3">
      <c r="A52" s="222"/>
      <c r="B52" s="222"/>
      <c r="C52" s="222"/>
      <c r="D52" s="222"/>
      <c r="E52" s="222"/>
      <c r="F52" s="222"/>
      <c r="G52" s="222"/>
      <c r="H52" s="222"/>
    </row>
    <row r="53" spans="1:8" x14ac:dyDescent="0.3">
      <c r="A53" s="222"/>
      <c r="B53" s="222"/>
      <c r="C53" s="222"/>
      <c r="D53" s="222"/>
      <c r="E53" s="222"/>
      <c r="F53" s="222"/>
      <c r="G53" s="222"/>
      <c r="H53" s="222"/>
    </row>
    <row r="54" spans="1:8" x14ac:dyDescent="0.3">
      <c r="A54" s="222"/>
      <c r="B54" s="222"/>
      <c r="C54" s="222"/>
      <c r="D54" s="222"/>
      <c r="E54" s="222"/>
      <c r="F54" s="222"/>
      <c r="G54" s="222"/>
      <c r="H54" s="222"/>
    </row>
    <row r="55" spans="1:8" x14ac:dyDescent="0.3">
      <c r="A55" s="222"/>
      <c r="B55" s="222"/>
      <c r="C55" s="222"/>
      <c r="D55" s="222"/>
      <c r="E55" s="222"/>
      <c r="F55" s="222"/>
      <c r="G55" s="222"/>
      <c r="H55" s="222"/>
    </row>
    <row r="56" spans="1:8" x14ac:dyDescent="0.3">
      <c r="A56" s="222"/>
      <c r="B56" s="222"/>
      <c r="C56" s="222"/>
      <c r="D56" s="222"/>
      <c r="E56" s="222"/>
      <c r="F56" s="222"/>
      <c r="G56" s="222"/>
      <c r="H56" s="222"/>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33"/>
  <sheetViews>
    <sheetView zoomScale="106" zoomScaleNormal="106" workbookViewId="0">
      <selection activeCell="C4" sqref="C4"/>
    </sheetView>
  </sheetViews>
  <sheetFormatPr defaultRowHeight="12.5" x14ac:dyDescent="0.25"/>
  <cols>
    <col min="1" max="1" width="13.1796875" style="29" customWidth="1"/>
    <col min="2" max="2" width="12.7265625" style="29" customWidth="1"/>
    <col min="3" max="3" width="19.453125" style="29" customWidth="1"/>
    <col min="4" max="4" width="4.7265625" style="29" customWidth="1"/>
    <col min="5" max="5" width="14" style="29" customWidth="1"/>
    <col min="6" max="6" width="11.54296875" style="29" customWidth="1"/>
    <col min="7" max="7" width="12.81640625" style="29" customWidth="1"/>
    <col min="8" max="8" width="30" style="29" customWidth="1"/>
    <col min="9" max="9" width="17" style="29" customWidth="1"/>
    <col min="10" max="10" width="21.1796875" customWidth="1"/>
    <col min="11" max="12" width="12.54296875" customWidth="1"/>
    <col min="13" max="13" width="13.7265625" customWidth="1"/>
  </cols>
  <sheetData>
    <row r="1" spans="1:12" x14ac:dyDescent="0.25">
      <c r="A1" s="29" t="s">
        <v>30</v>
      </c>
      <c r="B1" s="29" t="s">
        <v>163</v>
      </c>
      <c r="C1" s="29" t="s">
        <v>164</v>
      </c>
      <c r="E1" s="29" t="s">
        <v>30</v>
      </c>
      <c r="F1" s="29" t="s">
        <v>29</v>
      </c>
      <c r="G1" s="29" t="s">
        <v>32</v>
      </c>
      <c r="H1" s="29" t="s">
        <v>32</v>
      </c>
      <c r="I1" s="29" t="s">
        <v>32</v>
      </c>
    </row>
    <row r="2" spans="1:12" ht="15" customHeight="1" x14ac:dyDescent="0.25">
      <c r="A2" s="29" t="s">
        <v>37</v>
      </c>
      <c r="C2" s="29" t="s">
        <v>165</v>
      </c>
      <c r="E2" s="29" t="s">
        <v>37</v>
      </c>
      <c r="F2" s="29" t="s">
        <v>31</v>
      </c>
      <c r="G2" s="29" t="s">
        <v>29</v>
      </c>
      <c r="H2" s="29" t="s">
        <v>28</v>
      </c>
      <c r="I2" s="29" t="s">
        <v>33</v>
      </c>
    </row>
    <row r="3" spans="1:12" s="30" customFormat="1" ht="27.75" customHeight="1" x14ac:dyDescent="0.25">
      <c r="A3" s="31">
        <v>45</v>
      </c>
      <c r="B3" s="105">
        <v>0</v>
      </c>
      <c r="C3" s="245" t="s">
        <v>302</v>
      </c>
      <c r="D3" s="106"/>
      <c r="E3" s="106"/>
      <c r="F3" s="105"/>
      <c r="G3" s="107"/>
      <c r="H3" s="106"/>
      <c r="I3" s="236"/>
    </row>
    <row r="4" spans="1:12" ht="13" x14ac:dyDescent="0.25">
      <c r="A4" s="108">
        <v>50</v>
      </c>
      <c r="B4" s="243">
        <v>88.818425269905546</v>
      </c>
      <c r="C4" s="243">
        <v>177.63685053981109</v>
      </c>
      <c r="D4" s="47"/>
      <c r="E4" s="346">
        <v>23</v>
      </c>
      <c r="F4" s="243">
        <v>88.818425269905546</v>
      </c>
      <c r="G4" s="48">
        <f t="shared" ref="G4:G28" si="0">((F5-F4)/(E5-E4))</f>
        <v>187.95124831309045</v>
      </c>
      <c r="H4" s="48">
        <f>((B5-B4)/(A5-A4))</f>
        <v>187.95124831309045</v>
      </c>
      <c r="I4" s="47">
        <f>((C5-C4)/(A5-A4))</f>
        <v>375.90249662618089</v>
      </c>
    </row>
    <row r="5" spans="1:12" ht="13" x14ac:dyDescent="0.25">
      <c r="A5" s="108">
        <v>51</v>
      </c>
      <c r="B5" s="243">
        <v>276.76967358299601</v>
      </c>
      <c r="C5" s="243">
        <v>553.53934716599201</v>
      </c>
      <c r="D5" s="47"/>
      <c r="E5" s="346">
        <v>24</v>
      </c>
      <c r="F5" s="243">
        <v>276.76967358299601</v>
      </c>
      <c r="G5" s="48">
        <f t="shared" si="0"/>
        <v>287.65709345479092</v>
      </c>
      <c r="H5" s="48">
        <f t="shared" ref="H5:H28" si="1">((B6-B5)/(A6-A5))</f>
        <v>287.65709345479092</v>
      </c>
      <c r="I5" s="47">
        <f t="shared" ref="I5:I28" si="2">((C6-C5)/(A6-A5))</f>
        <v>575.31418690958185</v>
      </c>
    </row>
    <row r="6" spans="1:12" ht="13" x14ac:dyDescent="0.25">
      <c r="A6" s="108">
        <v>52</v>
      </c>
      <c r="B6" s="243">
        <v>564.42676703778693</v>
      </c>
      <c r="C6" s="243">
        <v>1128.8535340755739</v>
      </c>
      <c r="D6" s="47"/>
      <c r="E6" s="346">
        <v>25</v>
      </c>
      <c r="F6" s="243">
        <v>564.42676703778693</v>
      </c>
      <c r="G6" s="48">
        <f t="shared" si="0"/>
        <v>386.7899164979757</v>
      </c>
      <c r="H6" s="48">
        <f t="shared" si="1"/>
        <v>386.7899164979757</v>
      </c>
      <c r="I6" s="47">
        <f t="shared" si="2"/>
        <v>773.57983299595139</v>
      </c>
      <c r="K6" s="242"/>
    </row>
    <row r="7" spans="1:12" ht="13" x14ac:dyDescent="0.25">
      <c r="A7" s="108">
        <v>53</v>
      </c>
      <c r="B7" s="243">
        <v>951.21668353576263</v>
      </c>
      <c r="C7" s="243">
        <v>1902.4333670715253</v>
      </c>
      <c r="D7" s="47"/>
      <c r="E7" s="346">
        <v>26</v>
      </c>
      <c r="F7" s="243">
        <v>951.21668353576263</v>
      </c>
      <c r="G7" s="48">
        <f t="shared" si="0"/>
        <v>485.92273954116069</v>
      </c>
      <c r="H7" s="48">
        <f t="shared" si="1"/>
        <v>485.92273954116069</v>
      </c>
      <c r="I7" s="47">
        <f t="shared" si="2"/>
        <v>971.84547908232139</v>
      </c>
      <c r="K7" s="242"/>
      <c r="L7" s="328"/>
    </row>
    <row r="8" spans="1:12" ht="13" x14ac:dyDescent="0.25">
      <c r="A8" s="108">
        <v>54</v>
      </c>
      <c r="B8" s="243">
        <v>1437.1394230769233</v>
      </c>
      <c r="C8" s="243">
        <v>2874.2788461538466</v>
      </c>
      <c r="D8" s="47"/>
      <c r="E8" s="346">
        <v>27</v>
      </c>
      <c r="F8" s="243">
        <v>1437.1394230769233</v>
      </c>
      <c r="G8" s="48">
        <f t="shared" si="0"/>
        <v>585.05556258434558</v>
      </c>
      <c r="H8" s="48">
        <f t="shared" si="1"/>
        <v>585.05556258434558</v>
      </c>
      <c r="I8" s="47">
        <f t="shared" si="2"/>
        <v>1170.1111251686912</v>
      </c>
      <c r="K8" s="242"/>
    </row>
    <row r="9" spans="1:12" ht="13" x14ac:dyDescent="0.25">
      <c r="A9" s="108">
        <v>55</v>
      </c>
      <c r="B9" s="243">
        <v>2022.1949856612689</v>
      </c>
      <c r="C9" s="243">
        <v>4044.3899713225378</v>
      </c>
      <c r="D9" s="47"/>
      <c r="E9" s="346">
        <v>28</v>
      </c>
      <c r="F9" s="243">
        <v>2022.1949856612689</v>
      </c>
      <c r="G9" s="48">
        <f t="shared" si="0"/>
        <v>684.18838562753058</v>
      </c>
      <c r="H9" s="48">
        <f t="shared" si="1"/>
        <v>684.18838562753058</v>
      </c>
      <c r="I9" s="47">
        <f t="shared" si="2"/>
        <v>1368.3767712550612</v>
      </c>
      <c r="K9" s="242"/>
    </row>
    <row r="10" spans="1:12" ht="13" x14ac:dyDescent="0.25">
      <c r="A10" s="108">
        <v>56</v>
      </c>
      <c r="B10" s="243">
        <v>2706.3833712887995</v>
      </c>
      <c r="C10" s="243">
        <v>5412.766742577599</v>
      </c>
      <c r="D10" s="47"/>
      <c r="E10" s="346">
        <v>29</v>
      </c>
      <c r="F10" s="243">
        <v>2706.3833712887995</v>
      </c>
      <c r="G10" s="48">
        <f t="shared" si="0"/>
        <v>783.89423076923094</v>
      </c>
      <c r="H10" s="48">
        <f t="shared" si="1"/>
        <v>783.89423076923094</v>
      </c>
      <c r="I10" s="47">
        <f t="shared" si="2"/>
        <v>1567.7884615384619</v>
      </c>
      <c r="K10" s="242"/>
    </row>
    <row r="11" spans="1:12" ht="13" x14ac:dyDescent="0.25">
      <c r="A11" s="108">
        <v>57</v>
      </c>
      <c r="B11" s="243">
        <v>3490.2776020580304</v>
      </c>
      <c r="C11" s="243">
        <v>6980.5552041160608</v>
      </c>
      <c r="D11" s="47"/>
      <c r="E11" s="346">
        <v>30</v>
      </c>
      <c r="F11" s="243">
        <v>3490.2776020580304</v>
      </c>
      <c r="G11" s="48">
        <f t="shared" si="0"/>
        <v>928.28502023713645</v>
      </c>
      <c r="H11" s="48">
        <f t="shared" si="1"/>
        <v>928.28502023713645</v>
      </c>
      <c r="I11" s="47">
        <f t="shared" si="2"/>
        <v>1856.5700404742729</v>
      </c>
      <c r="K11" s="242"/>
    </row>
    <row r="12" spans="1:12" ht="13" x14ac:dyDescent="0.25">
      <c r="A12" s="108">
        <v>58</v>
      </c>
      <c r="B12" s="243">
        <v>4418.5626222951669</v>
      </c>
      <c r="C12" s="243">
        <v>8837.1252445903338</v>
      </c>
      <c r="D12" s="47"/>
      <c r="E12" s="346">
        <v>31</v>
      </c>
      <c r="F12" s="243">
        <v>4418.5626222951669</v>
      </c>
      <c r="G12" s="48">
        <f t="shared" si="0"/>
        <v>1018.3652612964588</v>
      </c>
      <c r="H12" s="48">
        <f t="shared" si="1"/>
        <v>1018.3652612964588</v>
      </c>
      <c r="I12" s="47">
        <f t="shared" si="2"/>
        <v>2036.7305225929176</v>
      </c>
      <c r="K12" s="242"/>
    </row>
    <row r="13" spans="1:12" ht="13" x14ac:dyDescent="0.25">
      <c r="A13" s="108">
        <v>59</v>
      </c>
      <c r="B13" s="243">
        <v>5436.9278835916257</v>
      </c>
      <c r="C13" s="243">
        <v>10873.855767183251</v>
      </c>
      <c r="D13" s="47"/>
      <c r="E13" s="346">
        <v>32</v>
      </c>
      <c r="F13" s="243">
        <v>5436.9278835916257</v>
      </c>
      <c r="G13" s="48">
        <f t="shared" si="0"/>
        <v>1135.5978148397171</v>
      </c>
      <c r="H13" s="48">
        <f t="shared" si="1"/>
        <v>1135.5978148397171</v>
      </c>
      <c r="I13" s="47">
        <f t="shared" si="2"/>
        <v>2271.1956296794342</v>
      </c>
      <c r="K13" s="242"/>
    </row>
    <row r="14" spans="1:12" ht="13" x14ac:dyDescent="0.25">
      <c r="A14" s="108">
        <v>60</v>
      </c>
      <c r="B14" s="243">
        <v>6572.5256984313428</v>
      </c>
      <c r="C14" s="243">
        <v>13145.051396862686</v>
      </c>
      <c r="D14" s="47"/>
      <c r="E14" s="346">
        <v>33</v>
      </c>
      <c r="F14" s="243">
        <v>6572.5256984313428</v>
      </c>
      <c r="G14" s="48">
        <f t="shared" si="0"/>
        <v>1244.3650064606427</v>
      </c>
      <c r="H14" s="48">
        <f t="shared" si="1"/>
        <v>1244.3650064606427</v>
      </c>
      <c r="I14" s="47">
        <f t="shared" si="2"/>
        <v>2488.7300129212854</v>
      </c>
    </row>
    <row r="15" spans="1:12" ht="13" x14ac:dyDescent="0.25">
      <c r="A15" s="108">
        <v>61</v>
      </c>
      <c r="B15" s="243">
        <v>7816.8907048919855</v>
      </c>
      <c r="C15" s="243">
        <v>15633.781409783971</v>
      </c>
      <c r="D15" s="47"/>
      <c r="E15" s="346">
        <v>34</v>
      </c>
      <c r="F15" s="243">
        <v>7816.8907048919855</v>
      </c>
      <c r="G15" s="48">
        <f t="shared" si="0"/>
        <v>1361.5996305282724</v>
      </c>
      <c r="H15" s="48">
        <f t="shared" si="1"/>
        <v>1361.5996305282724</v>
      </c>
      <c r="I15" s="47">
        <f t="shared" si="2"/>
        <v>2723.1992610565449</v>
      </c>
    </row>
    <row r="16" spans="1:12" ht="13" x14ac:dyDescent="0.25">
      <c r="A16" s="108">
        <v>62</v>
      </c>
      <c r="B16" s="243">
        <v>9178.4903354202579</v>
      </c>
      <c r="C16" s="243">
        <v>18356.980670840516</v>
      </c>
      <c r="D16" s="47"/>
      <c r="E16" s="346">
        <v>35</v>
      </c>
      <c r="F16" s="243">
        <v>9178.4903354202579</v>
      </c>
      <c r="G16" s="48">
        <f t="shared" si="0"/>
        <v>1478.8322858429619</v>
      </c>
      <c r="H16" s="48">
        <f t="shared" si="1"/>
        <v>1478.8322858429619</v>
      </c>
      <c r="I16" s="47">
        <f t="shared" si="2"/>
        <v>2957.6645716859239</v>
      </c>
    </row>
    <row r="17" spans="1:9" ht="13" x14ac:dyDescent="0.25">
      <c r="A17" s="108">
        <v>63</v>
      </c>
      <c r="B17" s="243">
        <v>10657.32262126322</v>
      </c>
      <c r="C17" s="243">
        <v>21314.64524252644</v>
      </c>
      <c r="D17" s="47"/>
      <c r="E17" s="346">
        <v>36</v>
      </c>
      <c r="F17" s="243">
        <v>10657.32262126322</v>
      </c>
      <c r="G17" s="48">
        <f t="shared" si="0"/>
        <v>1587.0112699464971</v>
      </c>
      <c r="H17" s="48">
        <f t="shared" si="1"/>
        <v>1587.0112699464971</v>
      </c>
      <c r="I17" s="47">
        <f t="shared" si="2"/>
        <v>3174.0225398929942</v>
      </c>
    </row>
    <row r="18" spans="1:9" ht="13" x14ac:dyDescent="0.25">
      <c r="A18" s="108">
        <v>64</v>
      </c>
      <c r="B18" s="243">
        <v>12244.333891209717</v>
      </c>
      <c r="C18" s="243">
        <v>24488.667782419434</v>
      </c>
      <c r="D18" s="47"/>
      <c r="E18" s="346">
        <v>37</v>
      </c>
      <c r="F18" s="243">
        <v>12244.333891209717</v>
      </c>
      <c r="G18" s="48">
        <f t="shared" si="0"/>
        <v>1695.1887865019817</v>
      </c>
      <c r="H18" s="48">
        <f t="shared" si="1"/>
        <v>1695.1887865019817</v>
      </c>
      <c r="I18" s="47">
        <f t="shared" si="2"/>
        <v>3390.3775730039633</v>
      </c>
    </row>
    <row r="19" spans="1:9" ht="13" x14ac:dyDescent="0.25">
      <c r="A19" s="108">
        <v>65</v>
      </c>
      <c r="B19" s="243">
        <v>13939.522677711699</v>
      </c>
      <c r="C19" s="243">
        <v>27879.045355423397</v>
      </c>
      <c r="D19" s="47"/>
      <c r="E19" s="346">
        <v>38</v>
      </c>
      <c r="F19" s="243">
        <v>13939.522677711699</v>
      </c>
      <c r="G19" s="48">
        <f t="shared" si="0"/>
        <v>1813.0178004210484</v>
      </c>
      <c r="H19" s="48">
        <f t="shared" si="1"/>
        <v>1813.0178004210484</v>
      </c>
      <c r="I19" s="47">
        <f t="shared" si="2"/>
        <v>3626.0356008420968</v>
      </c>
    </row>
    <row r="20" spans="1:9" ht="13" x14ac:dyDescent="0.25">
      <c r="A20" s="108">
        <v>66</v>
      </c>
      <c r="B20" s="243">
        <v>15752.540478132747</v>
      </c>
      <c r="C20" s="243">
        <v>31505.080956265494</v>
      </c>
      <c r="D20" s="47"/>
      <c r="E20" s="346">
        <v>39</v>
      </c>
      <c r="F20" s="243">
        <v>15752.540478132747</v>
      </c>
      <c r="G20" s="48">
        <f t="shared" si="0"/>
        <v>1930.2484840275993</v>
      </c>
      <c r="H20" s="48">
        <f t="shared" si="1"/>
        <v>1930.2484840275993</v>
      </c>
      <c r="I20" s="47">
        <f t="shared" si="2"/>
        <v>3860.4969680551985</v>
      </c>
    </row>
    <row r="21" spans="1:9" ht="13" x14ac:dyDescent="0.25">
      <c r="A21" s="108">
        <v>67</v>
      </c>
      <c r="B21" s="243">
        <v>17682.788962160346</v>
      </c>
      <c r="C21" s="243">
        <v>35365.577924320693</v>
      </c>
      <c r="D21" s="47"/>
      <c r="E21" s="346">
        <v>40</v>
      </c>
      <c r="F21" s="243">
        <v>17682.788962160346</v>
      </c>
      <c r="G21" s="48">
        <f t="shared" si="0"/>
        <v>2047.4776611028428</v>
      </c>
      <c r="H21" s="48">
        <f t="shared" si="1"/>
        <v>2047.4776611028428</v>
      </c>
      <c r="I21" s="47">
        <f t="shared" si="2"/>
        <v>4094.9553222056857</v>
      </c>
    </row>
    <row r="22" spans="1:9" ht="13" x14ac:dyDescent="0.25">
      <c r="A22" s="108">
        <v>68</v>
      </c>
      <c r="B22" s="243">
        <v>19730.266623263189</v>
      </c>
      <c r="C22" s="243">
        <v>39460.533246526378</v>
      </c>
      <c r="D22" s="47"/>
      <c r="E22" s="346">
        <v>41</v>
      </c>
      <c r="F22" s="243">
        <v>19730.266623263189</v>
      </c>
      <c r="G22" s="48">
        <f t="shared" si="0"/>
        <v>2157.61716088088</v>
      </c>
      <c r="H22" s="48">
        <f t="shared" si="1"/>
        <v>2157.61716088088</v>
      </c>
      <c r="I22" s="47">
        <f t="shared" si="2"/>
        <v>4315.2343217617599</v>
      </c>
    </row>
    <row r="23" spans="1:9" ht="13" x14ac:dyDescent="0.25">
      <c r="A23" s="108">
        <v>69</v>
      </c>
      <c r="B23" s="243">
        <v>21887.883784144069</v>
      </c>
      <c r="C23" s="243">
        <v>43775.767568288138</v>
      </c>
      <c r="D23" s="47"/>
      <c r="E23" s="346">
        <v>42</v>
      </c>
      <c r="F23" s="243">
        <v>21887.883784144069</v>
      </c>
      <c r="G23" s="48">
        <f t="shared" si="0"/>
        <v>2285.9774130030637</v>
      </c>
      <c r="H23" s="48">
        <f t="shared" si="1"/>
        <v>2285.9774130030637</v>
      </c>
      <c r="I23" s="47">
        <f t="shared" si="2"/>
        <v>4571.9548260061274</v>
      </c>
    </row>
    <row r="24" spans="1:9" ht="13" x14ac:dyDescent="0.25">
      <c r="A24" s="108">
        <v>70</v>
      </c>
      <c r="B24" s="243">
        <v>24173.861197147133</v>
      </c>
      <c r="C24" s="243">
        <v>48347.722394294266</v>
      </c>
      <c r="D24" s="47"/>
      <c r="E24" s="346">
        <v>43</v>
      </c>
      <c r="F24" s="243">
        <v>24173.861197147133</v>
      </c>
      <c r="G24" s="48">
        <f t="shared" si="0"/>
        <v>2394.1549743936484</v>
      </c>
      <c r="H24" s="48">
        <f t="shared" si="1"/>
        <v>2394.1549743936484</v>
      </c>
      <c r="I24" s="47">
        <f t="shared" si="2"/>
        <v>4788.3099487872969</v>
      </c>
    </row>
    <row r="25" spans="1:9" ht="13" x14ac:dyDescent="0.25">
      <c r="A25" s="108">
        <v>71</v>
      </c>
      <c r="B25" s="243">
        <v>26568.016171540781</v>
      </c>
      <c r="C25" s="243">
        <v>53136.032343081562</v>
      </c>
      <c r="D25" s="47"/>
      <c r="E25" s="346">
        <v>44</v>
      </c>
      <c r="F25" s="243">
        <v>26568.016171540781</v>
      </c>
      <c r="G25" s="48">
        <f t="shared" si="0"/>
        <v>2511.38272526324</v>
      </c>
      <c r="H25" s="48">
        <f t="shared" si="1"/>
        <v>2511.38272526324</v>
      </c>
      <c r="I25" s="47">
        <f t="shared" si="2"/>
        <v>5022.76545052648</v>
      </c>
    </row>
    <row r="26" spans="1:9" ht="13" x14ac:dyDescent="0.25">
      <c r="A26" s="108">
        <v>72</v>
      </c>
      <c r="B26" s="243">
        <v>29079.398896804021</v>
      </c>
      <c r="C26" s="243">
        <v>58158.797793608042</v>
      </c>
      <c r="D26" s="47"/>
      <c r="E26" s="346">
        <v>45</v>
      </c>
      <c r="F26" s="243">
        <v>29079.398896804021</v>
      </c>
      <c r="G26" s="48">
        <f t="shared" si="0"/>
        <v>2628.6092792663549</v>
      </c>
      <c r="H26" s="48">
        <f t="shared" si="1"/>
        <v>2628.6092792663549</v>
      </c>
      <c r="I26" s="47">
        <f t="shared" si="2"/>
        <v>5257.2185585327097</v>
      </c>
    </row>
    <row r="27" spans="1:9" ht="13" x14ac:dyDescent="0.25">
      <c r="A27" s="108">
        <v>73</v>
      </c>
      <c r="B27" s="243">
        <v>31708.008176070376</v>
      </c>
      <c r="C27" s="243">
        <v>63416.016352140752</v>
      </c>
      <c r="D27" s="47"/>
      <c r="E27" s="346">
        <v>46</v>
      </c>
      <c r="F27" s="243">
        <v>31708.008176070376</v>
      </c>
      <c r="G27" s="48">
        <f t="shared" si="0"/>
        <v>2745.8347266782439</v>
      </c>
      <c r="H27" s="48">
        <f t="shared" si="1"/>
        <v>2745.8347266782439</v>
      </c>
      <c r="I27" s="47">
        <f t="shared" si="2"/>
        <v>5491.6694533564878</v>
      </c>
    </row>
    <row r="28" spans="1:9" ht="13" x14ac:dyDescent="0.25">
      <c r="A28" s="108">
        <v>74</v>
      </c>
      <c r="B28" s="243">
        <v>34453.84290274862</v>
      </c>
      <c r="C28" s="243">
        <v>68907.68580549724</v>
      </c>
      <c r="D28" s="47"/>
      <c r="E28" s="346">
        <v>47</v>
      </c>
      <c r="F28" s="243">
        <v>34453.84290274862</v>
      </c>
      <c r="G28" s="48">
        <f t="shared" si="0"/>
        <v>2872.729276431317</v>
      </c>
      <c r="H28" s="48">
        <f t="shared" si="1"/>
        <v>2872.729276431317</v>
      </c>
      <c r="I28" s="47">
        <f t="shared" si="2"/>
        <v>5745.458552862634</v>
      </c>
    </row>
    <row r="29" spans="1:9" ht="14" x14ac:dyDescent="0.25">
      <c r="A29" s="108">
        <v>75</v>
      </c>
      <c r="B29" s="243">
        <v>37326.572179179937</v>
      </c>
      <c r="C29" s="244">
        <v>74653.144358359874</v>
      </c>
      <c r="D29" s="161"/>
      <c r="E29" s="347">
        <v>48</v>
      </c>
      <c r="F29" s="243">
        <v>37326.572179179937</v>
      </c>
      <c r="G29" s="162"/>
      <c r="H29" s="163"/>
      <c r="I29" s="163"/>
    </row>
    <row r="30" spans="1:9" x14ac:dyDescent="0.25">
      <c r="D30" s="164"/>
      <c r="E30" s="164"/>
      <c r="F30" s="165"/>
      <c r="G30" s="166"/>
      <c r="H30" s="167"/>
      <c r="I30" s="167"/>
    </row>
    <row r="31" spans="1:9" s="30" customFormat="1" x14ac:dyDescent="0.25">
      <c r="D31" s="164"/>
      <c r="E31" s="164"/>
      <c r="F31" s="165"/>
      <c r="G31" s="166"/>
    </row>
    <row r="32" spans="1:9" s="30" customFormat="1" x14ac:dyDescent="0.25">
      <c r="D32" s="164"/>
      <c r="E32" s="164"/>
      <c r="F32" s="165"/>
      <c r="G32" s="166"/>
    </row>
    <row r="33" spans="4:9" s="30" customFormat="1" x14ac:dyDescent="0.25">
      <c r="D33" s="164"/>
      <c r="E33" s="164"/>
      <c r="F33" s="165"/>
      <c r="G33" s="166"/>
      <c r="H33" s="164"/>
      <c r="I33" s="164"/>
    </row>
  </sheetData>
  <phoneticPr fontId="0" type="noConversion"/>
  <pageMargins left="0.74803149606299213" right="0.74803149606299213" top="0.98425196850393704" bottom="0.98425196850393704" header="0.51181102362204722" footer="0.51181102362204722"/>
  <pageSetup paperSize="9" orientation="portrait" horizontalDpi="1200" verticalDpi="1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X106"/>
  <sheetViews>
    <sheetView zoomScaleNormal="100" workbookViewId="0">
      <selection activeCell="D13" sqref="D13"/>
    </sheetView>
  </sheetViews>
  <sheetFormatPr defaultRowHeight="12.5" x14ac:dyDescent="0.25"/>
  <cols>
    <col min="1" max="1" width="4.7265625" customWidth="1"/>
    <col min="2" max="2" width="7.453125" customWidth="1"/>
    <col min="3" max="3" width="11.453125" customWidth="1"/>
    <col min="4" max="4" width="11.1796875" customWidth="1"/>
    <col min="6" max="6" width="12.26953125" customWidth="1"/>
    <col min="7" max="7" width="3.1796875" customWidth="1"/>
    <col min="8" max="8" width="5" style="115" bestFit="1" customWidth="1"/>
    <col min="9" max="9" width="10.81640625" style="115" bestFit="1" customWidth="1"/>
    <col min="10" max="10" width="17.54296875" style="115" bestFit="1" customWidth="1"/>
    <col min="11" max="11" width="11.1796875" style="115" bestFit="1" customWidth="1"/>
    <col min="23" max="24" width="12.26953125" customWidth="1"/>
  </cols>
  <sheetData>
    <row r="1" spans="1:24" x14ac:dyDescent="0.25">
      <c r="C1" t="s">
        <v>4</v>
      </c>
      <c r="D1" t="s">
        <v>137</v>
      </c>
      <c r="F1" t="s">
        <v>25</v>
      </c>
    </row>
    <row r="2" spans="1:24" x14ac:dyDescent="0.25">
      <c r="A2" s="29" t="s">
        <v>14</v>
      </c>
      <c r="B2" s="29" t="s">
        <v>4</v>
      </c>
      <c r="C2" t="s">
        <v>20</v>
      </c>
      <c r="D2" t="s">
        <v>323</v>
      </c>
      <c r="E2" t="s">
        <v>25</v>
      </c>
      <c r="F2" t="s">
        <v>21</v>
      </c>
      <c r="I2" s="115" t="s">
        <v>139</v>
      </c>
      <c r="J2" s="115" t="s">
        <v>138</v>
      </c>
      <c r="K2" s="115" t="s">
        <v>25</v>
      </c>
    </row>
    <row r="3" spans="1:24" x14ac:dyDescent="0.25">
      <c r="A3">
        <v>0</v>
      </c>
      <c r="B3" s="16">
        <v>0</v>
      </c>
      <c r="C3" s="16">
        <f>IF('A Fasadåtgärd'!$C$8+1&gt;A3,B3,0)</f>
        <v>0</v>
      </c>
      <c r="D3">
        <f>'A Fasadåtgärd'!D45</f>
        <v>251280</v>
      </c>
      <c r="H3" s="115">
        <f>2018+A3</f>
        <v>2018</v>
      </c>
      <c r="I3" s="116">
        <f>C3</f>
        <v>0</v>
      </c>
      <c r="J3" s="115">
        <f>-1*D3</f>
        <v>-251280</v>
      </c>
      <c r="K3" s="115">
        <v>0</v>
      </c>
    </row>
    <row r="4" spans="1:24" x14ac:dyDescent="0.25">
      <c r="A4">
        <v>1</v>
      </c>
      <c r="B4" s="16">
        <f>((('A Fasadåtgärd'!$C$51*(1/(1+'A Fasadåtgärd'!$C$10)^A4))))*(('A Fasadåtgärd'!$C$12+1)^NuvFasad!A4)</f>
        <v>91300.131399385151</v>
      </c>
      <c r="C4" s="16">
        <f>IF('A Fasadåtgärd'!$C$8+1&gt;A4,B4,0)</f>
        <v>91300.131399385151</v>
      </c>
      <c r="D4" s="16"/>
      <c r="E4" s="16">
        <f>'A Fasadåtgärd'!$C$41/(POWER(1+'A Fasadåtgärd'!$C$10,A4))</f>
        <v>0</v>
      </c>
      <c r="F4" s="16">
        <f>IF('A Fasadåtgärd'!$C$8+1&gt;A4,E4,0)</f>
        <v>0</v>
      </c>
      <c r="G4" s="16"/>
      <c r="H4" s="115">
        <f t="shared" ref="H4:H23" si="0">2018+A4</f>
        <v>2019</v>
      </c>
      <c r="I4" s="116">
        <f t="shared" ref="I4:I23" si="1">C4</f>
        <v>91300.131399385151</v>
      </c>
      <c r="J4" s="115">
        <f t="shared" ref="J4:J23" si="2">-1*D4</f>
        <v>0</v>
      </c>
      <c r="K4" s="116">
        <f>-1*F4</f>
        <v>0</v>
      </c>
      <c r="W4" s="16"/>
      <c r="X4" s="16"/>
    </row>
    <row r="5" spans="1:24" x14ac:dyDescent="0.25">
      <c r="A5">
        <v>2</v>
      </c>
      <c r="B5" s="16">
        <f>((('A Fasadåtgärd'!$C$51*(1/(1+'A Fasadåtgärd'!$C$10)^A5))))*(('A Fasadåtgärd'!$C$12+1)^NuvFasad!A5)</f>
        <v>89227.133246838741</v>
      </c>
      <c r="C5" s="16">
        <f>IF('A Fasadåtgärd'!$C$8+1&gt;A5,B5,0)</f>
        <v>89227.133246838741</v>
      </c>
      <c r="D5" s="16"/>
      <c r="E5" s="16">
        <f>'A Fasadåtgärd'!$C$41/(POWER(1+'A Fasadåtgärd'!$C$10,A5))</f>
        <v>0</v>
      </c>
      <c r="F5" s="16">
        <f>IF('A Fasadåtgärd'!$C$8+1&gt;A5,E5,0)</f>
        <v>0</v>
      </c>
      <c r="G5" s="16"/>
      <c r="H5" s="115">
        <f t="shared" si="0"/>
        <v>2020</v>
      </c>
      <c r="I5" s="116">
        <f t="shared" si="1"/>
        <v>89227.133246838741</v>
      </c>
      <c r="J5" s="115">
        <f t="shared" si="2"/>
        <v>0</v>
      </c>
      <c r="K5" s="116">
        <f t="shared" ref="K5:K23" si="3">-1*F5</f>
        <v>0</v>
      </c>
      <c r="W5" s="16"/>
      <c r="X5" s="16"/>
    </row>
    <row r="6" spans="1:24" x14ac:dyDescent="0.25">
      <c r="A6">
        <v>3</v>
      </c>
      <c r="B6" s="16">
        <f>((('A Fasadåtgärd'!$C$51*(1/(1+'A Fasadåtgärd'!$C$10)^A6))))*(('A Fasadåtgärd'!$C$12+1)^NuvFasad!A6)</f>
        <v>87201.203168287335</v>
      </c>
      <c r="C6" s="16">
        <f>IF('A Fasadåtgärd'!$C$8+1&gt;A6,B6,0)</f>
        <v>87201.203168287335</v>
      </c>
      <c r="D6" s="16"/>
      <c r="E6" s="16">
        <f>'A Fasadåtgärd'!$C$41/(POWER(1+'A Fasadåtgärd'!$C$10,A6))</f>
        <v>0</v>
      </c>
      <c r="F6" s="16">
        <f>IF('A Fasadåtgärd'!$C$8+1&gt;A6,E6,0)</f>
        <v>0</v>
      </c>
      <c r="G6" s="16"/>
      <c r="H6" s="115">
        <f t="shared" si="0"/>
        <v>2021</v>
      </c>
      <c r="I6" s="116">
        <f t="shared" si="1"/>
        <v>87201.203168287335</v>
      </c>
      <c r="J6" s="115">
        <f t="shared" si="2"/>
        <v>0</v>
      </c>
      <c r="K6" s="116">
        <f t="shared" si="3"/>
        <v>0</v>
      </c>
      <c r="W6" s="16"/>
      <c r="X6" s="16"/>
    </row>
    <row r="7" spans="1:24" x14ac:dyDescent="0.25">
      <c r="A7">
        <v>4</v>
      </c>
      <c r="B7" s="16">
        <f>((('A Fasadåtgärd'!$C$51*(1/(1+'A Fasadåtgärd'!$C$10)^A7))))*(('A Fasadåtgärd'!$C$12+1)^NuvFasad!A7)</f>
        <v>85221.272468331066</v>
      </c>
      <c r="C7" s="16">
        <f>IF('A Fasadåtgärd'!$C$8+1&gt;A7,B7,0)</f>
        <v>85221.272468331066</v>
      </c>
      <c r="D7" s="16"/>
      <c r="E7" s="16">
        <f>'A Fasadåtgärd'!$C$41/(POWER(1+'A Fasadåtgärd'!$C$10,A7))</f>
        <v>0</v>
      </c>
      <c r="F7" s="16">
        <f>IF('A Fasadåtgärd'!$C$8+1&gt;A7,E7,0)</f>
        <v>0</v>
      </c>
      <c r="G7" s="16"/>
      <c r="H7" s="115">
        <f t="shared" si="0"/>
        <v>2022</v>
      </c>
      <c r="I7" s="116">
        <f t="shared" si="1"/>
        <v>85221.272468331066</v>
      </c>
      <c r="J7" s="115">
        <f t="shared" si="2"/>
        <v>0</v>
      </c>
      <c r="K7" s="116">
        <f t="shared" si="3"/>
        <v>0</v>
      </c>
      <c r="W7" s="16"/>
      <c r="X7" s="16"/>
    </row>
    <row r="8" spans="1:24" x14ac:dyDescent="0.25">
      <c r="A8">
        <v>5</v>
      </c>
      <c r="B8" s="16">
        <f>((('A Fasadåtgärd'!$C$51*(1/(1+'A Fasadåtgärd'!$C$10)^A8))))*(('A Fasadåtgärd'!$C$12+1)^NuvFasad!A8)</f>
        <v>83286.296716634679</v>
      </c>
      <c r="C8" s="16">
        <f>IF('A Fasadåtgärd'!$C$8+1&gt;A8,B8,0)</f>
        <v>83286.296716634679</v>
      </c>
      <c r="D8" s="16"/>
      <c r="E8" s="16">
        <f>'A Fasadåtgärd'!$C$41/(POWER(1+'A Fasadåtgärd'!$C$10,A8))</f>
        <v>0</v>
      </c>
      <c r="F8" s="16">
        <f>IF('A Fasadåtgärd'!$C$8+1&gt;A8,E8,0)</f>
        <v>0</v>
      </c>
      <c r="G8" s="16"/>
      <c r="H8" s="115">
        <f t="shared" si="0"/>
        <v>2023</v>
      </c>
      <c r="I8" s="116">
        <f t="shared" si="1"/>
        <v>83286.296716634679</v>
      </c>
      <c r="J8" s="115">
        <f t="shared" si="2"/>
        <v>0</v>
      </c>
      <c r="K8" s="116">
        <f t="shared" si="3"/>
        <v>0</v>
      </c>
      <c r="W8" s="16"/>
      <c r="X8" s="16"/>
    </row>
    <row r="9" spans="1:24" x14ac:dyDescent="0.25">
      <c r="A9">
        <v>6</v>
      </c>
      <c r="B9" s="16">
        <f>((('A Fasadåtgärd'!$C$51*(1/(1+'A Fasadåtgärd'!$C$10)^A9))))*(('A Fasadåtgärd'!$C$12+1)^NuvFasad!A9)</f>
        <v>81395.255196981627</v>
      </c>
      <c r="C9" s="16">
        <f>IF('A Fasadåtgärd'!$C$8+1&gt;A9,B9,0)</f>
        <v>81395.255196981627</v>
      </c>
      <c r="D9" s="16"/>
      <c r="E9" s="16">
        <f>'A Fasadåtgärd'!$C$41/(POWER(1+'A Fasadåtgärd'!$C$10,A9))</f>
        <v>0</v>
      </c>
      <c r="F9" s="16">
        <f>IF('A Fasadåtgärd'!$C$8+1&gt;A9,E9,0)</f>
        <v>0</v>
      </c>
      <c r="G9" s="16"/>
      <c r="H9" s="115">
        <f t="shared" si="0"/>
        <v>2024</v>
      </c>
      <c r="I9" s="116">
        <f t="shared" si="1"/>
        <v>81395.255196981627</v>
      </c>
      <c r="J9" s="115">
        <f t="shared" si="2"/>
        <v>0</v>
      </c>
      <c r="K9" s="116">
        <f t="shared" si="3"/>
        <v>0</v>
      </c>
      <c r="W9" s="16"/>
      <c r="X9" s="16"/>
    </row>
    <row r="10" spans="1:24" x14ac:dyDescent="0.25">
      <c r="A10">
        <v>7</v>
      </c>
      <c r="B10" s="16">
        <f>((('A Fasadåtgärd'!$C$51*(1/(1+'A Fasadåtgärd'!$C$10)^A10))))*(('A Fasadåtgärd'!$C$12+1)^NuvFasad!A10)</f>
        <v>79547.150368837611</v>
      </c>
      <c r="C10" s="16">
        <f>IF('A Fasadåtgärd'!$C$8+1&gt;A10,B10,0)</f>
        <v>79547.150368837611</v>
      </c>
      <c r="D10" s="16"/>
      <c r="E10" s="16">
        <f>'A Fasadåtgärd'!$C$41/(POWER(1+'A Fasadåtgärd'!$C$10,A10))</f>
        <v>0</v>
      </c>
      <c r="F10" s="16">
        <f>IF('A Fasadåtgärd'!$C$8+1&gt;A10,E10,0)</f>
        <v>0</v>
      </c>
      <c r="G10" s="16"/>
      <c r="H10" s="115">
        <f t="shared" si="0"/>
        <v>2025</v>
      </c>
      <c r="I10" s="116">
        <f t="shared" si="1"/>
        <v>79547.150368837611</v>
      </c>
      <c r="J10" s="115">
        <f t="shared" si="2"/>
        <v>0</v>
      </c>
      <c r="K10" s="116">
        <f t="shared" si="3"/>
        <v>0</v>
      </c>
      <c r="W10" s="16"/>
      <c r="X10" s="16"/>
    </row>
    <row r="11" spans="1:24" x14ac:dyDescent="0.25">
      <c r="A11">
        <v>8</v>
      </c>
      <c r="B11" s="16">
        <f>((('A Fasadåtgärd'!$C$51*(1/(1+'A Fasadåtgärd'!$C$10)^A11))))*(('A Fasadåtgärd'!$C$12+1)^NuvFasad!A11)</f>
        <v>77741.007341139382</v>
      </c>
      <c r="C11" s="16">
        <f>IF('A Fasadåtgärd'!$C$8+1&gt;A11,B11,0)</f>
        <v>77741.007341139382</v>
      </c>
      <c r="D11" s="16"/>
      <c r="E11" s="16">
        <f>'A Fasadåtgärd'!$C$41/(POWER(1+'A Fasadåtgärd'!$C$10,A11))</f>
        <v>0</v>
      </c>
      <c r="F11" s="16">
        <f>IF('A Fasadåtgärd'!$C$8+1&gt;A11,E11,0)</f>
        <v>0</v>
      </c>
      <c r="G11" s="16"/>
      <c r="H11" s="115">
        <f t="shared" si="0"/>
        <v>2026</v>
      </c>
      <c r="I11" s="116">
        <f t="shared" si="1"/>
        <v>77741.007341139382</v>
      </c>
      <c r="J11" s="115">
        <f t="shared" si="2"/>
        <v>0</v>
      </c>
      <c r="K11" s="116">
        <f t="shared" si="3"/>
        <v>0</v>
      </c>
      <c r="W11" s="16"/>
      <c r="X11" s="16"/>
    </row>
    <row r="12" spans="1:24" x14ac:dyDescent="0.25">
      <c r="A12">
        <v>9</v>
      </c>
      <c r="B12" s="16">
        <f>((('A Fasadåtgärd'!$C$51*(1/(1+'A Fasadåtgärd'!$C$10)^A12))))*(('A Fasadåtgärd'!$C$12+1)^NuvFasad!A12)</f>
        <v>75975.873358031415</v>
      </c>
      <c r="C12" s="16">
        <f>IF('A Fasadåtgärd'!$C$8+1&gt;A12,B12,0)</f>
        <v>75975.873358031415</v>
      </c>
      <c r="D12" s="16"/>
      <c r="E12" s="16">
        <f>'A Fasadåtgärd'!$C$41/(POWER(1+'A Fasadåtgärd'!$C$10,A12))</f>
        <v>0</v>
      </c>
      <c r="F12" s="16">
        <f>IF('A Fasadåtgärd'!$C$8+1&gt;A12,E12,0)</f>
        <v>0</v>
      </c>
      <c r="G12" s="16"/>
      <c r="H12" s="115">
        <f t="shared" si="0"/>
        <v>2027</v>
      </c>
      <c r="I12" s="116">
        <f t="shared" si="1"/>
        <v>75975.873358031415</v>
      </c>
      <c r="J12" s="115">
        <f t="shared" si="2"/>
        <v>0</v>
      </c>
      <c r="K12" s="116">
        <f t="shared" si="3"/>
        <v>0</v>
      </c>
      <c r="W12" s="16"/>
      <c r="X12" s="16"/>
    </row>
    <row r="13" spans="1:24" x14ac:dyDescent="0.25">
      <c r="A13">
        <v>10</v>
      </c>
      <c r="B13" s="16">
        <f>((('A Fasadåtgärd'!$C$51*(1/(1+'A Fasadåtgärd'!$C$10)^A13))))*(('A Fasadåtgärd'!$C$12+1)^NuvFasad!A13)</f>
        <v>74250.817296279027</v>
      </c>
      <c r="C13" s="16">
        <f>IF('A Fasadåtgärd'!$C$8+1&gt;A13,B13,0)</f>
        <v>74250.817296279027</v>
      </c>
      <c r="D13" s="16"/>
      <c r="E13" s="16">
        <f>'A Fasadåtgärd'!$C$41/(POWER(1+'A Fasadåtgärd'!$C$10,A13))</f>
        <v>0</v>
      </c>
      <c r="F13" s="16">
        <f>IF('A Fasadåtgärd'!$C$8+1&gt;A13,E13,0)</f>
        <v>0</v>
      </c>
      <c r="G13" s="16"/>
      <c r="H13" s="115">
        <f t="shared" si="0"/>
        <v>2028</v>
      </c>
      <c r="I13" s="116">
        <f t="shared" si="1"/>
        <v>74250.817296279027</v>
      </c>
      <c r="J13" s="115">
        <f t="shared" si="2"/>
        <v>0</v>
      </c>
      <c r="K13" s="116">
        <f t="shared" si="3"/>
        <v>0</v>
      </c>
      <c r="W13" s="16"/>
      <c r="X13" s="16"/>
    </row>
    <row r="14" spans="1:24" x14ac:dyDescent="0.25">
      <c r="A14">
        <v>11</v>
      </c>
      <c r="B14" s="16">
        <f>((('A Fasadåtgärd'!$C$51*(1/(1+'A Fasadåtgärd'!$C$10)^A14))))*(('A Fasadåtgärd'!$C$12+1)^NuvFasad!A14)</f>
        <v>72564.929174092977</v>
      </c>
      <c r="C14" s="16">
        <f>IF('A Fasadåtgärd'!$C$8+1&gt;A14,B14,0)</f>
        <v>72564.929174092977</v>
      </c>
      <c r="D14" s="16"/>
      <c r="E14" s="16">
        <f>'A Fasadåtgärd'!$C$41/(POWER(1+'A Fasadåtgärd'!$C$10,A14))</f>
        <v>0</v>
      </c>
      <c r="F14" s="16">
        <f>IF('A Fasadåtgärd'!$C$8+1&gt;A14,E14,0)</f>
        <v>0</v>
      </c>
      <c r="G14" s="16"/>
      <c r="H14" s="115">
        <f t="shared" si="0"/>
        <v>2029</v>
      </c>
      <c r="I14" s="116">
        <f t="shared" si="1"/>
        <v>72564.929174092977</v>
      </c>
      <c r="J14" s="115">
        <f t="shared" si="2"/>
        <v>0</v>
      </c>
      <c r="K14" s="116">
        <f t="shared" si="3"/>
        <v>0</v>
      </c>
      <c r="W14" s="16"/>
      <c r="X14" s="16"/>
    </row>
    <row r="15" spans="1:24" x14ac:dyDescent="0.25">
      <c r="A15">
        <v>12</v>
      </c>
      <c r="B15" s="16">
        <f>((('A Fasadåtgärd'!$C$51*(1/(1+'A Fasadåtgärd'!$C$10)^A15))))*(('A Fasadåtgärd'!$C$12+1)^NuvFasad!A15)</f>
        <v>70917.319671106336</v>
      </c>
      <c r="C15" s="16">
        <f>IF('A Fasadåtgärd'!$C$8+1&gt;A15,B15,0)</f>
        <v>70917.319671106336</v>
      </c>
      <c r="D15" s="16"/>
      <c r="E15" s="16">
        <f>'A Fasadåtgärd'!$C$41/(POWER(1+'A Fasadåtgärd'!$C$10,A15))</f>
        <v>0</v>
      </c>
      <c r="F15" s="16">
        <f>IF('A Fasadåtgärd'!$C$8+1&gt;A15,E15,0)</f>
        <v>0</v>
      </c>
      <c r="G15" s="16"/>
      <c r="H15" s="115">
        <f t="shared" si="0"/>
        <v>2030</v>
      </c>
      <c r="I15" s="116">
        <f t="shared" si="1"/>
        <v>70917.319671106336</v>
      </c>
      <c r="J15" s="115">
        <f t="shared" si="2"/>
        <v>0</v>
      </c>
      <c r="K15" s="116">
        <f t="shared" si="3"/>
        <v>0</v>
      </c>
      <c r="W15" s="16"/>
      <c r="X15" s="16"/>
    </row>
    <row r="16" spans="1:24" x14ac:dyDescent="0.25">
      <c r="A16">
        <v>13</v>
      </c>
      <c r="B16" s="16">
        <f>((('A Fasadåtgärd'!$C$51*(1/(1+'A Fasadåtgärd'!$C$10)^A16))))*(('A Fasadåtgärd'!$C$12+1)^NuvFasad!A16)</f>
        <v>69307.119659250311</v>
      </c>
      <c r="C16" s="16">
        <f>IF('A Fasadåtgärd'!$C$8+1&gt;A16,B16,0)</f>
        <v>69307.119659250311</v>
      </c>
      <c r="D16" s="16"/>
      <c r="E16" s="16">
        <f>'A Fasadåtgärd'!$C$41/(POWER(1+'A Fasadåtgärd'!$C$10,A16))</f>
        <v>0</v>
      </c>
      <c r="F16" s="16">
        <f>IF('A Fasadåtgärd'!$C$8+1&gt;A16,E16,0)</f>
        <v>0</v>
      </c>
      <c r="G16" s="16"/>
      <c r="H16" s="115">
        <f t="shared" si="0"/>
        <v>2031</v>
      </c>
      <c r="I16" s="116">
        <f t="shared" si="1"/>
        <v>69307.119659250311</v>
      </c>
      <c r="J16" s="115">
        <f t="shared" si="2"/>
        <v>0</v>
      </c>
      <c r="K16" s="116">
        <f t="shared" si="3"/>
        <v>0</v>
      </c>
      <c r="W16" s="16"/>
      <c r="X16" s="16"/>
    </row>
    <row r="17" spans="1:24" x14ac:dyDescent="0.25">
      <c r="A17">
        <v>14</v>
      </c>
      <c r="B17" s="16">
        <f>((('A Fasadåtgärd'!$C$51*(1/(1+'A Fasadåtgärd'!$C$10)^A17))))*(('A Fasadåtgärd'!$C$12+1)^NuvFasad!A17)</f>
        <v>67733.479744281824</v>
      </c>
      <c r="C17" s="16">
        <f>IF('A Fasadåtgärd'!$C$8+1&gt;A17,B17,0)</f>
        <v>67733.479744281824</v>
      </c>
      <c r="D17" s="16"/>
      <c r="E17" s="16">
        <f>'A Fasadåtgärd'!$C$41/(POWER(1+'A Fasadåtgärd'!$C$10,A17))</f>
        <v>0</v>
      </c>
      <c r="F17" s="16">
        <f>IF('A Fasadåtgärd'!$C$8+1&gt;A17,E17,0)</f>
        <v>0</v>
      </c>
      <c r="G17" s="16"/>
      <c r="H17" s="115">
        <f t="shared" si="0"/>
        <v>2032</v>
      </c>
      <c r="I17" s="116">
        <f t="shared" si="1"/>
        <v>67733.479744281824</v>
      </c>
      <c r="J17" s="115">
        <f t="shared" si="2"/>
        <v>0</v>
      </c>
      <c r="K17" s="116">
        <f t="shared" si="3"/>
        <v>0</v>
      </c>
      <c r="W17" s="16"/>
      <c r="X17" s="16"/>
    </row>
    <row r="18" spans="1:24" x14ac:dyDescent="0.25">
      <c r="A18">
        <v>15</v>
      </c>
      <c r="B18" s="16">
        <f>((('A Fasadåtgärd'!$C$51*(1/(1+'A Fasadåtgärd'!$C$10)^A18))))*(('A Fasadåtgärd'!$C$12+1)^NuvFasad!A18)</f>
        <v>66195.569817720869</v>
      </c>
      <c r="C18" s="16">
        <f>IF('A Fasadåtgärd'!$C$8+1&gt;A18,B18,0)</f>
        <v>66195.569817720869</v>
      </c>
      <c r="D18" s="16"/>
      <c r="E18" s="16">
        <f>'A Fasadåtgärd'!$C$41/(POWER(1+'A Fasadåtgärd'!$C$10,A18))</f>
        <v>0</v>
      </c>
      <c r="F18" s="16">
        <f>IF('A Fasadåtgärd'!$C$8+1&gt;A18,E18,0)</f>
        <v>0</v>
      </c>
      <c r="G18" s="16"/>
      <c r="H18" s="115">
        <f t="shared" si="0"/>
        <v>2033</v>
      </c>
      <c r="I18" s="116">
        <f t="shared" si="1"/>
        <v>66195.569817720869</v>
      </c>
      <c r="J18" s="115">
        <f t="shared" si="2"/>
        <v>0</v>
      </c>
      <c r="K18" s="116">
        <f t="shared" si="3"/>
        <v>0</v>
      </c>
      <c r="W18" s="16"/>
      <c r="X18" s="16"/>
    </row>
    <row r="19" spans="1:24" x14ac:dyDescent="0.25">
      <c r="A19">
        <v>16</v>
      </c>
      <c r="B19" s="16">
        <f>((('A Fasadåtgärd'!$C$51*(1/(1+'A Fasadåtgärd'!$C$10)^A19))))*(('A Fasadåtgärd'!$C$12+1)^NuvFasad!A19)</f>
        <v>64692.578618961037</v>
      </c>
      <c r="C19" s="16">
        <f>IF('A Fasadåtgärd'!$C$8+1&gt;A19,B19,0)</f>
        <v>64692.578618961037</v>
      </c>
      <c r="D19" s="16"/>
      <c r="E19" s="16">
        <f>'A Fasadåtgärd'!$C$41/(POWER(1+'A Fasadåtgärd'!$C$10,A19))</f>
        <v>0</v>
      </c>
      <c r="F19" s="16">
        <f>IF('A Fasadåtgärd'!$C$8+1&gt;A19,E19,0)</f>
        <v>0</v>
      </c>
      <c r="G19" s="16"/>
      <c r="H19" s="115">
        <f t="shared" si="0"/>
        <v>2034</v>
      </c>
      <c r="I19" s="116">
        <f t="shared" si="1"/>
        <v>64692.578618961037</v>
      </c>
      <c r="J19" s="115">
        <f t="shared" si="2"/>
        <v>0</v>
      </c>
      <c r="K19" s="116">
        <f t="shared" si="3"/>
        <v>0</v>
      </c>
      <c r="W19" s="16"/>
      <c r="X19" s="16"/>
    </row>
    <row r="20" spans="1:24" x14ac:dyDescent="0.25">
      <c r="A20">
        <v>17</v>
      </c>
      <c r="B20" s="16">
        <f>((('A Fasadåtgärd'!$C$51*(1/(1+'A Fasadåtgärd'!$C$10)^A20))))*(('A Fasadåtgärd'!$C$12+1)^NuvFasad!A20)</f>
        <v>63223.713307322796</v>
      </c>
      <c r="C20" s="16">
        <f>IF('A Fasadåtgärd'!$C$8+1&gt;A20,B20,0)</f>
        <v>63223.713307322796</v>
      </c>
      <c r="D20" s="16"/>
      <c r="E20" s="16">
        <f>'A Fasadåtgärd'!$C$41/(POWER(1+'A Fasadåtgärd'!$C$10,A20))</f>
        <v>0</v>
      </c>
      <c r="F20" s="16">
        <f>IF('A Fasadåtgärd'!$C$8+1&gt;A20,E20,0)</f>
        <v>0</v>
      </c>
      <c r="G20" s="16"/>
      <c r="H20" s="115">
        <f t="shared" si="0"/>
        <v>2035</v>
      </c>
      <c r="I20" s="116">
        <f t="shared" si="1"/>
        <v>63223.713307322796</v>
      </c>
      <c r="J20" s="115">
        <f t="shared" si="2"/>
        <v>0</v>
      </c>
      <c r="K20" s="116">
        <f t="shared" si="3"/>
        <v>0</v>
      </c>
      <c r="W20" s="16"/>
      <c r="X20" s="16"/>
    </row>
    <row r="21" spans="1:24" x14ac:dyDescent="0.25">
      <c r="A21">
        <v>18</v>
      </c>
      <c r="B21" s="16">
        <f>((('A Fasadåtgärd'!$C$51*(1/(1+'A Fasadåtgärd'!$C$10)^A21))))*(('A Fasadåtgärd'!$C$12+1)^NuvFasad!A21)</f>
        <v>61788.199043823202</v>
      </c>
      <c r="C21" s="16">
        <f>IF('A Fasadåtgärd'!$C$8+1&gt;A21,B21,0)</f>
        <v>61788.199043823202</v>
      </c>
      <c r="D21" s="16"/>
      <c r="E21" s="16">
        <f>'A Fasadåtgärd'!$C$41/(POWER(1+'A Fasadåtgärd'!$C$10,A21))</f>
        <v>0</v>
      </c>
      <c r="F21" s="16">
        <f>IF('A Fasadåtgärd'!$C$8+1&gt;A21,E21,0)</f>
        <v>0</v>
      </c>
      <c r="G21" s="16"/>
      <c r="H21" s="115">
        <f t="shared" si="0"/>
        <v>2036</v>
      </c>
      <c r="I21" s="116">
        <f t="shared" si="1"/>
        <v>61788.199043823202</v>
      </c>
      <c r="J21" s="115">
        <f t="shared" si="2"/>
        <v>0</v>
      </c>
      <c r="K21" s="116">
        <f t="shared" si="3"/>
        <v>0</v>
      </c>
      <c r="W21" s="16"/>
      <c r="X21" s="16"/>
    </row>
    <row r="22" spans="1:24" x14ac:dyDescent="0.25">
      <c r="A22">
        <v>19</v>
      </c>
      <c r="B22" s="16">
        <f>((('A Fasadåtgärd'!$C$51*(1/(1+'A Fasadåtgärd'!$C$10)^A22))))*(('A Fasadåtgärd'!$C$12+1)^NuvFasad!A22)</f>
        <v>60385.278582441737</v>
      </c>
      <c r="C22" s="16">
        <f>IF('A Fasadåtgärd'!$C$8+1&gt;A22,B22,0)</f>
        <v>60385.278582441737</v>
      </c>
      <c r="D22" s="16"/>
      <c r="E22" s="16">
        <f>'A Fasadåtgärd'!$C$41/(POWER(1+'A Fasadåtgärd'!$C$10,A22))</f>
        <v>0</v>
      </c>
      <c r="F22" s="16">
        <f>IF('A Fasadåtgärd'!$C$8+1&gt;A22,E22,0)</f>
        <v>0</v>
      </c>
      <c r="G22" s="16"/>
      <c r="H22" s="115">
        <f t="shared" si="0"/>
        <v>2037</v>
      </c>
      <c r="I22" s="116">
        <f t="shared" si="1"/>
        <v>60385.278582441737</v>
      </c>
      <c r="J22" s="115">
        <f t="shared" si="2"/>
        <v>0</v>
      </c>
      <c r="K22" s="116">
        <f t="shared" si="3"/>
        <v>0</v>
      </c>
      <c r="W22" s="16"/>
      <c r="X22" s="16"/>
    </row>
    <row r="23" spans="1:24" x14ac:dyDescent="0.25">
      <c r="A23">
        <v>20</v>
      </c>
      <c r="B23" s="16">
        <f>((('A Fasadåtgärd'!$C$51*(1/(1+'A Fasadåtgärd'!$C$10)^A23))))*(('A Fasadåtgärd'!$C$12+1)^NuvFasad!A23)</f>
        <v>59014.211870666484</v>
      </c>
      <c r="C23" s="16">
        <f>IF('A Fasadåtgärd'!$C$8+1&gt;A23,B23,0)</f>
        <v>59014.211870666484</v>
      </c>
      <c r="D23" s="16"/>
      <c r="E23" s="16">
        <f>'A Fasadåtgärd'!$C$41/(POWER(1+'A Fasadåtgärd'!$C$10,A23))</f>
        <v>0</v>
      </c>
      <c r="F23" s="16">
        <f>IF('A Fasadåtgärd'!$C$8+1&gt;A23,E23,0)</f>
        <v>0</v>
      </c>
      <c r="G23" s="16"/>
      <c r="H23" s="115">
        <f t="shared" si="0"/>
        <v>2038</v>
      </c>
      <c r="I23" s="116">
        <f t="shared" si="1"/>
        <v>59014.211870666484</v>
      </c>
      <c r="J23" s="115">
        <f t="shared" si="2"/>
        <v>0</v>
      </c>
      <c r="K23" s="116">
        <f t="shared" si="3"/>
        <v>0</v>
      </c>
      <c r="W23" s="16"/>
      <c r="X23" s="16"/>
    </row>
    <row r="24" spans="1:24" x14ac:dyDescent="0.25">
      <c r="A24">
        <v>21</v>
      </c>
      <c r="B24" s="16">
        <f>((('A Fasadåtgärd'!$C$51*(1/(1+'A Fasadåtgärd'!$C$10)^A24))))*(('A Fasadåtgärd'!$C$12+1)^NuvFasad!A24)</f>
        <v>57674.275659110317</v>
      </c>
      <c r="C24" s="16">
        <f>IF('A Fasadåtgärd'!$C$8+1&gt;A24,B24,0)</f>
        <v>0</v>
      </c>
      <c r="D24" s="16"/>
      <c r="E24" s="16">
        <f>'A Fasadåtgärd'!$C$41/(POWER(1+'A Fasadåtgärd'!$C$10,A24))</f>
        <v>0</v>
      </c>
      <c r="F24" s="16">
        <f>IF('A Fasadåtgärd'!$C$8+1&gt;A24,E24,0)</f>
        <v>0</v>
      </c>
      <c r="G24" s="16"/>
      <c r="W24" s="16"/>
      <c r="X24" s="16"/>
    </row>
    <row r="25" spans="1:24" x14ac:dyDescent="0.25">
      <c r="A25">
        <v>22</v>
      </c>
      <c r="B25" s="16">
        <f>((('A Fasadåtgärd'!$C$51*(1/(1+'A Fasadåtgärd'!$C$10)^A25))))*(('A Fasadåtgärd'!$C$12+1)^NuvFasad!A25)</f>
        <v>56364.763119990414</v>
      </c>
      <c r="C25" s="16">
        <f>IF('A Fasadåtgärd'!$C$8+1&gt;A25,B25,0)</f>
        <v>0</v>
      </c>
      <c r="D25" s="16"/>
      <c r="E25" s="16">
        <f>'A Fasadåtgärd'!$C$41/(POWER(1+'A Fasadåtgärd'!$C$10,A25))</f>
        <v>0</v>
      </c>
      <c r="F25" s="16">
        <f>IF('A Fasadåtgärd'!$C$8+1&gt;A25,E25,0)</f>
        <v>0</v>
      </c>
      <c r="G25" s="16"/>
      <c r="H25" s="115" t="s">
        <v>151</v>
      </c>
      <c r="I25" s="116">
        <f>SUM(I3:I23)</f>
        <v>1480968.5400504135</v>
      </c>
      <c r="J25" s="116">
        <f>SUM(J3:J23)</f>
        <v>-251280</v>
      </c>
      <c r="K25" s="116">
        <f>SUM(K3:K23)</f>
        <v>0</v>
      </c>
      <c r="W25" s="16"/>
      <c r="X25" s="16"/>
    </row>
    <row r="26" spans="1:24" x14ac:dyDescent="0.25">
      <c r="A26">
        <v>23</v>
      </c>
      <c r="B26" s="16">
        <f>((('A Fasadåtgärd'!$C$51*(1/(1+'A Fasadåtgärd'!$C$10)^A26))))*(('A Fasadåtgärd'!$C$12+1)^NuvFasad!A26)</f>
        <v>55084.983474270834</v>
      </c>
      <c r="C26" s="16">
        <f>IF('A Fasadåtgärd'!$C$8+1&gt;A26,B26,0)</f>
        <v>0</v>
      </c>
      <c r="D26" s="16"/>
      <c r="E26" s="16">
        <f>'A Fasadåtgärd'!$C$41/(POWER(1+'A Fasadåtgärd'!$C$10,A26))</f>
        <v>0</v>
      </c>
      <c r="F26" s="16">
        <f>IF('A Fasadåtgärd'!$C$8+1&gt;A26,E26,0)</f>
        <v>0</v>
      </c>
      <c r="G26" s="16"/>
      <c r="W26" s="16"/>
      <c r="X26" s="16"/>
    </row>
    <row r="27" spans="1:24" x14ac:dyDescent="0.25">
      <c r="A27">
        <v>24</v>
      </c>
      <c r="B27" s="16">
        <f>((('A Fasadåtgärd'!$C$51*(1/(1+'A Fasadåtgärd'!$C$10)^A27))))*(('A Fasadåtgärd'!$C$12+1)^NuvFasad!A27)</f>
        <v>53834.261627270505</v>
      </c>
      <c r="C27" s="16">
        <f>IF('A Fasadåtgärd'!$C$8+1&gt;A27,B27,0)</f>
        <v>0</v>
      </c>
      <c r="D27" s="16"/>
      <c r="E27" s="16">
        <f>'A Fasadåtgärd'!$C$41/(POWER(1+'A Fasadåtgärd'!$C$10,A27))</f>
        <v>0</v>
      </c>
      <c r="F27" s="16">
        <f>IF('A Fasadåtgärd'!$C$8+1&gt;A27,E27,0)</f>
        <v>0</v>
      </c>
      <c r="G27" s="16"/>
      <c r="W27" s="16"/>
      <c r="X27" s="16"/>
    </row>
    <row r="28" spans="1:24" x14ac:dyDescent="0.25">
      <c r="A28">
        <v>25</v>
      </c>
      <c r="B28" s="16">
        <f>((('A Fasadåtgärd'!$C$51*(1/(1+'A Fasadåtgärd'!$C$10)^A28))))*(('A Fasadåtgärd'!$C$12+1)^NuvFasad!A28)</f>
        <v>52611.937812545046</v>
      </c>
      <c r="C28" s="16">
        <f>IF('A Fasadåtgärd'!$C$8+1&gt;A28,B28,0)</f>
        <v>0</v>
      </c>
      <c r="D28" s="16"/>
      <c r="E28" s="16">
        <f>'A Fasadåtgärd'!$C$41/(POWER(1+'A Fasadåtgärd'!$C$10,A28))</f>
        <v>0</v>
      </c>
      <c r="F28" s="16">
        <f>IF('A Fasadåtgärd'!$C$8+1&gt;A28,E28,0)</f>
        <v>0</v>
      </c>
      <c r="G28" s="16"/>
      <c r="W28" s="16"/>
      <c r="X28" s="16"/>
    </row>
    <row r="29" spans="1:24" x14ac:dyDescent="0.25">
      <c r="A29">
        <v>26</v>
      </c>
      <c r="B29" s="16">
        <f>((('A Fasadåtgärd'!$C$51*(1/(1+'A Fasadåtgärd'!$C$10)^A29))))*(('A Fasadåtgärd'!$C$12+1)^NuvFasad!A29)</f>
        <v>51417.367243854424</v>
      </c>
      <c r="C29" s="16">
        <f>IF('A Fasadåtgärd'!$C$8+1&gt;A29,B29,0)</f>
        <v>0</v>
      </c>
      <c r="D29" s="16"/>
      <c r="E29" s="16">
        <f>'A Fasadåtgärd'!$C$41/(POWER(1+'A Fasadåtgärd'!$C$10,A29))</f>
        <v>0</v>
      </c>
      <c r="F29" s="16">
        <f>IF('A Fasadåtgärd'!$C$8+1&gt;A29,E29,0)</f>
        <v>0</v>
      </c>
      <c r="G29" s="16"/>
      <c r="W29" s="16"/>
      <c r="X29" s="16"/>
    </row>
    <row r="30" spans="1:24" x14ac:dyDescent="0.25">
      <c r="A30">
        <v>27</v>
      </c>
      <c r="B30" s="16">
        <f>((('A Fasadåtgärd'!$C$51*(1/(1+'A Fasadåtgärd'!$C$10)^A30))))*(('A Fasadåtgärd'!$C$12+1)^NuvFasad!A30)</f>
        <v>50249.919775032598</v>
      </c>
      <c r="C30" s="16">
        <f>IF('A Fasadåtgärd'!$C$8+1&gt;A30,B30,0)</f>
        <v>0</v>
      </c>
      <c r="D30" s="16"/>
      <c r="E30" s="16">
        <f>'A Fasadåtgärd'!$C$41/(POWER(1+'A Fasadåtgärd'!$C$10,A30))</f>
        <v>0</v>
      </c>
      <c r="F30" s="16">
        <f>IF('A Fasadåtgärd'!$C$8+1&gt;A30,E30,0)</f>
        <v>0</v>
      </c>
      <c r="G30" s="16"/>
      <c r="W30" s="16"/>
      <c r="X30" s="16"/>
    </row>
    <row r="31" spans="1:24" x14ac:dyDescent="0.25">
      <c r="A31">
        <v>28</v>
      </c>
      <c r="B31" s="16">
        <f>((('A Fasadåtgärd'!$C$51*(1/(1+'A Fasadåtgärd'!$C$10)^A31))))*(('A Fasadåtgärd'!$C$12+1)^NuvFasad!A31)</f>
        <v>49108.979567580172</v>
      </c>
      <c r="C31" s="16">
        <f>IF('A Fasadåtgärd'!$C$8+1&gt;A31,B31,0)</f>
        <v>0</v>
      </c>
      <c r="D31" s="16"/>
      <c r="E31" s="16">
        <f>'A Fasadåtgärd'!$C$41/(POWER(1+'A Fasadåtgärd'!$C$10,A31))</f>
        <v>0</v>
      </c>
      <c r="F31" s="16">
        <f>IF('A Fasadåtgärd'!$C$8+1&gt;A31,E31,0)</f>
        <v>0</v>
      </c>
      <c r="G31" s="16"/>
      <c r="W31" s="16"/>
      <c r="X31" s="16"/>
    </row>
    <row r="32" spans="1:24" x14ac:dyDescent="0.25">
      <c r="A32">
        <v>29</v>
      </c>
      <c r="B32" s="16">
        <f>((('A Fasadåtgärd'!$C$51*(1/(1+'A Fasadåtgärd'!$C$10)^A32))))*(('A Fasadåtgärd'!$C$12+1)^NuvFasad!A32)</f>
        <v>47993.944765804212</v>
      </c>
      <c r="C32" s="16">
        <f>IF('A Fasadåtgärd'!$C$8+1&gt;A32,B32,0)</f>
        <v>0</v>
      </c>
      <c r="D32" s="16"/>
      <c r="E32" s="16">
        <f>'A Fasadåtgärd'!$C$41/(POWER(1+'A Fasadåtgärd'!$C$10,A32))</f>
        <v>0</v>
      </c>
      <c r="F32" s="16">
        <f>IF('A Fasadåtgärd'!$C$8+1&gt;A32,E32,0)</f>
        <v>0</v>
      </c>
      <c r="G32" s="16"/>
      <c r="W32" s="16"/>
      <c r="X32" s="16"/>
    </row>
    <row r="33" spans="1:24" x14ac:dyDescent="0.25">
      <c r="A33">
        <v>30</v>
      </c>
      <c r="B33" s="16">
        <f>((('A Fasadåtgärd'!$C$51*(1/(1+'A Fasadåtgärd'!$C$10)^A33))))*(('A Fasadåtgärd'!$C$12+1)^NuvFasad!A33)</f>
        <v>46904.227179334259</v>
      </c>
      <c r="C33" s="16">
        <f>IF('A Fasadåtgärd'!$C$8+1&gt;A33,B33,0)</f>
        <v>0</v>
      </c>
      <c r="D33" s="16"/>
      <c r="E33" s="16">
        <f>'A Fasadåtgärd'!$C$41/(POWER(1+'A Fasadåtgärd'!$C$10,A33))</f>
        <v>0</v>
      </c>
      <c r="F33" s="16">
        <f>IF('A Fasadåtgärd'!$C$8+1&gt;A33,E33,0)</f>
        <v>0</v>
      </c>
      <c r="G33" s="16"/>
      <c r="W33" s="16"/>
      <c r="X33" s="16"/>
    </row>
    <row r="34" spans="1:24" x14ac:dyDescent="0.25">
      <c r="A34">
        <v>31</v>
      </c>
      <c r="B34" s="16">
        <f>((('A Fasadåtgärd'!$C$51*(1/(1+'A Fasadåtgärd'!$C$10)^A34))))*(('A Fasadåtgärd'!$C$12+1)^NuvFasad!A34)</f>
        <v>45839.251972846978</v>
      </c>
      <c r="C34" s="16">
        <f>IF('A Fasadåtgärd'!$C$8+1&gt;A34,B34,0)</f>
        <v>0</v>
      </c>
      <c r="D34" s="16"/>
      <c r="E34" s="16">
        <f>'A Fasadåtgärd'!$C$41/(POWER(1+'A Fasadåtgärd'!$C$10,A34))</f>
        <v>0</v>
      </c>
      <c r="F34" s="16">
        <f>IF('A Fasadåtgärd'!$C$8+1&gt;A34,E34,0)</f>
        <v>0</v>
      </c>
      <c r="G34" s="16"/>
      <c r="W34" s="16"/>
      <c r="X34" s="16"/>
    </row>
    <row r="35" spans="1:24" x14ac:dyDescent="0.25">
      <c r="A35">
        <v>32</v>
      </c>
      <c r="B35" s="16">
        <f>((('A Fasadåtgärd'!$C$51*(1/(1+'A Fasadåtgärd'!$C$10)^A35))))*(('A Fasadåtgärd'!$C$12+1)^NuvFasad!A35)</f>
        <v>44798.457362835492</v>
      </c>
      <c r="C35" s="16">
        <f>IF('A Fasadåtgärd'!$C$8+1&gt;A35,B35,0)</f>
        <v>0</v>
      </c>
      <c r="D35" s="16"/>
      <c r="E35" s="16">
        <f>'A Fasadåtgärd'!$C$41/(POWER(1+'A Fasadåtgärd'!$C$10,A35))</f>
        <v>0</v>
      </c>
      <c r="F35" s="16">
        <f>IF('A Fasadåtgärd'!$C$8+1&gt;A35,E35,0)</f>
        <v>0</v>
      </c>
      <c r="G35" s="16"/>
      <c r="W35" s="16"/>
      <c r="X35" s="16"/>
    </row>
    <row r="36" spans="1:24" x14ac:dyDescent="0.25">
      <c r="A36">
        <v>33</v>
      </c>
      <c r="B36" s="16">
        <f>((('A Fasadåtgärd'!$C$51*(1/(1+'A Fasadåtgärd'!$C$10)^A36))))*(('A Fasadåtgärd'!$C$12+1)^NuvFasad!A36)</f>
        <v>43781.294321263871</v>
      </c>
      <c r="C36" s="16">
        <f>IF('A Fasadåtgärd'!$C$8+1&gt;A36,B36,0)</f>
        <v>0</v>
      </c>
      <c r="D36" s="16"/>
      <c r="E36" s="16">
        <f>'A Fasadåtgärd'!$C$41/(POWER(1+'A Fasadåtgärd'!$C$10,A36))</f>
        <v>0</v>
      </c>
      <c r="F36" s="16">
        <f>IF('A Fasadåtgärd'!$C$8+1&gt;A36,E36,0)</f>
        <v>0</v>
      </c>
      <c r="G36" s="16"/>
      <c r="W36" s="16"/>
      <c r="X36" s="16"/>
    </row>
    <row r="37" spans="1:24" x14ac:dyDescent="0.25">
      <c r="A37">
        <v>34</v>
      </c>
      <c r="B37" s="16">
        <f>((('A Fasadåtgärd'!$C$51*(1/(1+'A Fasadåtgärd'!$C$10)^A37))))*(('A Fasadåtgärd'!$C$12+1)^NuvFasad!A37)</f>
        <v>42787.226285950157</v>
      </c>
      <c r="C37" s="16">
        <f>IF('A Fasadåtgärd'!$C$8+1&gt;A37,B37,0)</f>
        <v>0</v>
      </c>
      <c r="D37" s="16"/>
      <c r="E37" s="16">
        <f>'A Fasadåtgärd'!$C$41/(POWER(1+'A Fasadåtgärd'!$C$10,A37))</f>
        <v>0</v>
      </c>
      <c r="F37" s="16">
        <f>IF('A Fasadåtgärd'!$C$8+1&gt;A37,E37,0)</f>
        <v>0</v>
      </c>
      <c r="G37" s="16"/>
      <c r="W37" s="16"/>
      <c r="X37" s="16"/>
    </row>
    <row r="38" spans="1:24" x14ac:dyDescent="0.25">
      <c r="A38">
        <v>35</v>
      </c>
      <c r="B38" s="16">
        <f>((('A Fasadåtgärd'!$C$51*(1/(1+'A Fasadåtgärd'!$C$10)^A38))))*(('A Fasadåtgärd'!$C$12+1)^NuvFasad!A38)</f>
        <v>41815.728877525209</v>
      </c>
      <c r="C38" s="16">
        <f>IF('A Fasadåtgärd'!$C$8+1&gt;A38,B38,0)</f>
        <v>0</v>
      </c>
      <c r="D38" s="16"/>
      <c r="E38" s="16">
        <f>'A Fasadåtgärd'!$C$41/(POWER(1+'A Fasadåtgärd'!$C$10,A38))</f>
        <v>0</v>
      </c>
      <c r="F38" s="16">
        <f>IF('A Fasadåtgärd'!$C$8+1&gt;A38,E38,0)</f>
        <v>0</v>
      </c>
      <c r="G38" s="16"/>
      <c r="W38" s="16"/>
      <c r="X38" s="16"/>
    </row>
    <row r="39" spans="1:24" x14ac:dyDescent="0.25">
      <c r="A39">
        <v>36</v>
      </c>
      <c r="B39" s="16">
        <f>((('A Fasadåtgärd'!$C$51*(1/(1+'A Fasadåtgärd'!$C$10)^A39))))*(('A Fasadåtgärd'!$C$12+1)^NuvFasad!A39)</f>
        <v>40866.28962281812</v>
      </c>
      <c r="C39" s="16">
        <f>IF('A Fasadåtgärd'!$C$8+1&gt;A39,B39,0)</f>
        <v>0</v>
      </c>
      <c r="D39" s="16"/>
      <c r="E39" s="16">
        <f>'A Fasadåtgärd'!$C$41/(POWER(1+'A Fasadåtgärd'!$C$10,A39))</f>
        <v>0</v>
      </c>
      <c r="F39" s="16">
        <f>IF('A Fasadåtgärd'!$C$8+1&gt;A39,E39,0)</f>
        <v>0</v>
      </c>
      <c r="G39" s="16"/>
      <c r="W39" s="16"/>
      <c r="X39" s="16"/>
    </row>
    <row r="40" spans="1:24" x14ac:dyDescent="0.25">
      <c r="A40">
        <v>37</v>
      </c>
      <c r="B40" s="16">
        <f>((('A Fasadåtgärd'!$C$51*(1/(1+'A Fasadåtgärd'!$C$10)^A40))))*(('A Fasadåtgärd'!$C$12+1)^NuvFasad!A40)</f>
        <v>39938.407684522252</v>
      </c>
      <c r="C40" s="16">
        <f>IF('A Fasadåtgärd'!$C$8+1&gt;A40,B40,0)</f>
        <v>0</v>
      </c>
      <c r="D40" s="16"/>
      <c r="E40" s="16">
        <f>'A Fasadåtgärd'!$C$41/(POWER(1+'A Fasadåtgärd'!$C$10,A40))</f>
        <v>0</v>
      </c>
      <c r="F40" s="16">
        <f>IF('A Fasadåtgärd'!$C$8+1&gt;A40,E40,0)</f>
        <v>0</v>
      </c>
      <c r="G40" s="16"/>
      <c r="W40" s="16"/>
      <c r="X40" s="16"/>
    </row>
    <row r="41" spans="1:24" x14ac:dyDescent="0.25">
      <c r="A41">
        <v>38</v>
      </c>
      <c r="B41" s="16">
        <f>((('A Fasadåtgärd'!$C$51*(1/(1+'A Fasadåtgärd'!$C$10)^A41))))*(('A Fasadåtgärd'!$C$12+1)^NuvFasad!A41)</f>
        <v>39031.593596999286</v>
      </c>
      <c r="C41" s="16">
        <f>IF('A Fasadåtgärd'!$C$8+1&gt;A41,B41,0)</f>
        <v>0</v>
      </c>
      <c r="D41" s="16"/>
      <c r="E41" s="16">
        <f>'A Fasadåtgärd'!$C$41/(POWER(1+'A Fasadåtgärd'!$C$10,A41))</f>
        <v>0</v>
      </c>
      <c r="F41" s="16">
        <f>IF('A Fasadåtgärd'!$C$8+1&gt;A41,E41,0)</f>
        <v>0</v>
      </c>
      <c r="G41" s="16"/>
      <c r="W41" s="16"/>
      <c r="X41" s="16"/>
    </row>
    <row r="42" spans="1:24" x14ac:dyDescent="0.25">
      <c r="A42">
        <v>39</v>
      </c>
      <c r="B42" s="16">
        <f>((('A Fasadåtgärd'!$C$51*(1/(1+'A Fasadåtgärd'!$C$10)^A42))))*(('A Fasadåtgärd'!$C$12+1)^NuvFasad!A42)</f>
        <v>38145.369008081929</v>
      </c>
      <c r="C42" s="16">
        <f>IF('A Fasadåtgärd'!$C$8+1&gt;A42,B42,0)</f>
        <v>0</v>
      </c>
      <c r="D42" s="16"/>
      <c r="E42" s="16">
        <f>'A Fasadåtgärd'!$C$41/(POWER(1+'A Fasadåtgärd'!$C$10,A42))</f>
        <v>0</v>
      </c>
      <c r="F42" s="16">
        <f>IF('A Fasadåtgärd'!$C$8+1&gt;A42,E42,0)</f>
        <v>0</v>
      </c>
      <c r="G42" s="16"/>
      <c r="W42" s="16"/>
      <c r="X42" s="16"/>
    </row>
    <row r="43" spans="1:24" x14ac:dyDescent="0.25">
      <c r="A43">
        <v>40</v>
      </c>
      <c r="B43" s="16">
        <f>((('A Fasadåtgärd'!$C$51*(1/(1+'A Fasadåtgärd'!$C$10)^A43))))*(('A Fasadåtgärd'!$C$12+1)^NuvFasad!A43)</f>
        <v>37279.266426739014</v>
      </c>
      <c r="C43" s="16">
        <f>IF('A Fasadåtgärd'!$C$8+1&gt;A43,B43,0)</f>
        <v>0</v>
      </c>
      <c r="D43" s="16"/>
      <c r="E43" s="16">
        <f>'A Fasadåtgärd'!$C$41/(POWER(1+'A Fasadåtgärd'!$C$10,A43))</f>
        <v>0</v>
      </c>
      <c r="F43" s="16">
        <f>IF('A Fasadåtgärd'!$C$8+1&gt;A43,E43,0)</f>
        <v>0</v>
      </c>
      <c r="G43" s="16"/>
      <c r="W43" s="16"/>
      <c r="X43" s="16"/>
    </row>
    <row r="44" spans="1:24" x14ac:dyDescent="0.25">
      <c r="A44">
        <v>41</v>
      </c>
      <c r="B44" s="16">
        <f>((('A Fasadåtgärd'!$C$51*(1/(1+'A Fasadåtgärd'!$C$10)^A44))))*(('A Fasadåtgärd'!$C$12+1)^40)</f>
        <v>36018.614905061855</v>
      </c>
      <c r="C44" s="16">
        <f>IF('A Fasadåtgärd'!$C$8+1&gt;A44,B44,0)</f>
        <v>0</v>
      </c>
      <c r="D44" s="16"/>
      <c r="E44" s="16">
        <f>'A Fasadåtgärd'!$C$41/(POWER(1+'A Fasadåtgärd'!$C$10,A44))</f>
        <v>0</v>
      </c>
      <c r="F44" s="16">
        <f>IF('A Fasadåtgärd'!$C$8+1&gt;A44,E44,0)</f>
        <v>0</v>
      </c>
      <c r="G44" s="16"/>
      <c r="W44" s="16"/>
      <c r="X44" s="16"/>
    </row>
    <row r="45" spans="1:24" x14ac:dyDescent="0.25">
      <c r="A45">
        <v>42</v>
      </c>
      <c r="B45" s="16">
        <f>((('A Fasadåtgärd'!$C$51*(1/(1+'A Fasadåtgärd'!$C$10)^A45))))*(('A Fasadåtgärd'!$C$12+1)^40)</f>
        <v>34800.594111170867</v>
      </c>
      <c r="C45" s="16">
        <f>IF('A Fasadåtgärd'!$C$8+1&gt;A45,B45,0)</f>
        <v>0</v>
      </c>
      <c r="D45" s="16"/>
      <c r="E45" s="16">
        <f>'A Fasadåtgärd'!$C$41/(POWER(1+'A Fasadåtgärd'!$C$10,A45))</f>
        <v>0</v>
      </c>
      <c r="F45" s="16">
        <f>IF('A Fasadåtgärd'!$C$8+1&gt;A45,E45,0)</f>
        <v>0</v>
      </c>
      <c r="G45" s="16"/>
      <c r="W45" s="16"/>
      <c r="X45" s="16"/>
    </row>
    <row r="46" spans="1:24" x14ac:dyDescent="0.25">
      <c r="A46">
        <v>43</v>
      </c>
      <c r="B46" s="16">
        <f>((('A Fasadåtgärd'!$C$51*(1/(1+'A Fasadåtgärd'!$C$10)^A46))))*(('A Fasadåtgärd'!$C$12+1)^40)</f>
        <v>33623.762426252048</v>
      </c>
      <c r="C46" s="16">
        <f>IF('A Fasadåtgärd'!$C$8+1&gt;A46,B46,0)</f>
        <v>0</v>
      </c>
      <c r="D46" s="16"/>
      <c r="E46" s="16">
        <f>'A Fasadåtgärd'!$C$41/(POWER(1+'A Fasadåtgärd'!$C$10,A46))</f>
        <v>0</v>
      </c>
      <c r="F46" s="16">
        <f>IF('A Fasadåtgärd'!$C$8+1&gt;A46,E46,0)</f>
        <v>0</v>
      </c>
      <c r="G46" s="16"/>
      <c r="W46" s="16"/>
      <c r="X46" s="16"/>
    </row>
    <row r="47" spans="1:24" x14ac:dyDescent="0.25">
      <c r="A47">
        <v>44</v>
      </c>
      <c r="B47" s="16">
        <f>((('A Fasadåtgärd'!$C$51*(1/(1+'A Fasadåtgärd'!$C$10)^A47))))*(('A Fasadåtgärd'!$C$12+1)^40)</f>
        <v>32486.726981886048</v>
      </c>
      <c r="C47" s="16">
        <f>IF('A Fasadåtgärd'!$C$8+1&gt;A47,B47,0)</f>
        <v>0</v>
      </c>
      <c r="D47" s="16"/>
      <c r="E47" s="16">
        <f>'A Fasadåtgärd'!$C$41/(POWER(1+'A Fasadåtgärd'!$C$10,A47))</f>
        <v>0</v>
      </c>
      <c r="F47" s="16">
        <f>IF('A Fasadåtgärd'!$C$8+1&gt;A47,E47,0)</f>
        <v>0</v>
      </c>
      <c r="G47" s="16"/>
      <c r="W47" s="16"/>
      <c r="X47" s="16"/>
    </row>
    <row r="48" spans="1:24" x14ac:dyDescent="0.25">
      <c r="A48">
        <v>45</v>
      </c>
      <c r="B48" s="16">
        <f>((('A Fasadåtgärd'!$C$51*(1/(1+'A Fasadåtgärd'!$C$10)^A48))))*(('A Fasadåtgärd'!$C$12+1)^40)</f>
        <v>31388.142011484102</v>
      </c>
      <c r="C48" s="16">
        <f>IF('A Fasadåtgärd'!$C$8+1&gt;A48,B48,0)</f>
        <v>0</v>
      </c>
      <c r="D48" s="16"/>
      <c r="E48" s="16">
        <f>'A Fasadåtgärd'!$C$41/(POWER(1+'A Fasadåtgärd'!$C$10,A48))</f>
        <v>0</v>
      </c>
      <c r="F48" s="16">
        <f>IF('A Fasadåtgärd'!$C$8+1&gt;A48,E48,0)</f>
        <v>0</v>
      </c>
      <c r="G48" s="16"/>
      <c r="W48" s="16"/>
      <c r="X48" s="16"/>
    </row>
    <row r="49" spans="1:24" x14ac:dyDescent="0.25">
      <c r="A49">
        <v>46</v>
      </c>
      <c r="B49" s="16">
        <f>((('A Fasadåtgärd'!$C$51*(1/(1+'A Fasadåtgärd'!$C$10)^A49))))*(('A Fasadåtgärd'!$C$12+1)^40)</f>
        <v>30326.707257472561</v>
      </c>
      <c r="C49" s="16">
        <f>IF('A Fasadåtgärd'!$C$8+1&gt;A49,B49,0)</f>
        <v>0</v>
      </c>
      <c r="D49" s="16"/>
      <c r="E49" s="16">
        <f>'A Fasadåtgärd'!$C$41/(POWER(1+'A Fasadåtgärd'!$C$10,A49))</f>
        <v>0</v>
      </c>
      <c r="F49" s="16">
        <f>IF('A Fasadåtgärd'!$C$8+1&gt;A49,E49,0)</f>
        <v>0</v>
      </c>
      <c r="G49" s="16"/>
      <c r="W49" s="16"/>
      <c r="X49" s="16"/>
    </row>
    <row r="50" spans="1:24" x14ac:dyDescent="0.25">
      <c r="A50">
        <v>47</v>
      </c>
      <c r="B50" s="16">
        <f>((('A Fasadåtgärd'!$C$51*(1/(1+'A Fasadåtgärd'!$C$10)^A50))))*(('A Fasadåtgärd'!$C$12+1)^40)</f>
        <v>29301.16643234064</v>
      </c>
      <c r="C50" s="16">
        <f>IF('A Fasadåtgärd'!$C$8+1&gt;A50,B50,0)</f>
        <v>0</v>
      </c>
      <c r="D50" s="16"/>
      <c r="E50" s="16">
        <f>'A Fasadåtgärd'!$C$41/(POWER(1+'A Fasadåtgärd'!$C$10,A50))</f>
        <v>0</v>
      </c>
      <c r="F50" s="16">
        <f>IF('A Fasadåtgärd'!$C$8+1&gt;A50,E50,0)</f>
        <v>0</v>
      </c>
      <c r="G50" s="16"/>
      <c r="W50" s="16"/>
      <c r="X50" s="16"/>
    </row>
    <row r="51" spans="1:24" x14ac:dyDescent="0.25">
      <c r="A51">
        <v>48</v>
      </c>
      <c r="B51" s="16">
        <f>((('A Fasadåtgärd'!$C$51*(1/(1+'A Fasadåtgärd'!$C$10)^A51))))*(('A Fasadåtgärd'!$C$12+1)^40)</f>
        <v>28310.305731730095</v>
      </c>
      <c r="C51" s="16">
        <f>IF('A Fasadåtgärd'!$C$8+1&gt;A51,B51,0)</f>
        <v>0</v>
      </c>
      <c r="D51" s="16"/>
      <c r="E51" s="16">
        <f>'A Fasadåtgärd'!$C$41/(POWER(1+'A Fasadåtgärd'!$C$10,A51))</f>
        <v>0</v>
      </c>
      <c r="F51" s="16">
        <f>IF('A Fasadåtgärd'!$C$8+1&gt;A51,E51,0)</f>
        <v>0</v>
      </c>
      <c r="G51" s="16"/>
      <c r="W51" s="16"/>
      <c r="X51" s="16"/>
    </row>
    <row r="52" spans="1:24" x14ac:dyDescent="0.25">
      <c r="A52">
        <v>49</v>
      </c>
      <c r="B52" s="16">
        <f>((('A Fasadåtgärd'!$C$51*(1/(1+'A Fasadåtgärd'!$C$10)^A52))))*(('A Fasadåtgärd'!$C$12+1)^40)</f>
        <v>27352.952397806861</v>
      </c>
      <c r="C52" s="16">
        <f>IF('A Fasadåtgärd'!$C$8+1&gt;A52,B52,0)</f>
        <v>0</v>
      </c>
      <c r="D52" s="16"/>
      <c r="E52" s="16">
        <f>'A Fasadåtgärd'!$C$41/(POWER(1+'A Fasadåtgärd'!$C$10,A52))</f>
        <v>0</v>
      </c>
      <c r="F52" s="16">
        <f>IF('A Fasadåtgärd'!$C$8+1&gt;A52,E52,0)</f>
        <v>0</v>
      </c>
      <c r="G52" s="16"/>
      <c r="W52" s="16"/>
      <c r="X52" s="16"/>
    </row>
    <row r="53" spans="1:24" x14ac:dyDescent="0.25">
      <c r="A53">
        <v>50</v>
      </c>
      <c r="B53" s="16">
        <f>((('A Fasadåtgärd'!$C$51*(1/(1+'A Fasadåtgärd'!$C$10)^A53))))*(('A Fasadåtgärd'!$C$12+1)^40)</f>
        <v>26427.973331214354</v>
      </c>
      <c r="C53" s="16">
        <f>IF('A Fasadåtgärd'!$C$8+1&gt;A53,B53,0)</f>
        <v>0</v>
      </c>
      <c r="D53" s="16"/>
      <c r="E53" s="16">
        <f>'A Fasadåtgärd'!$C$41/(POWER(1+'A Fasadåtgärd'!$C$10,A53))</f>
        <v>0</v>
      </c>
      <c r="F53" s="16">
        <f>IF('A Fasadåtgärd'!$C$8+1&gt;A53,E53,0)</f>
        <v>0</v>
      </c>
      <c r="G53" s="16"/>
      <c r="W53" s="16"/>
      <c r="X53" s="16"/>
    </row>
    <row r="54" spans="1:24" x14ac:dyDescent="0.25">
      <c r="A54">
        <v>51</v>
      </c>
      <c r="B54" s="16">
        <f>((('A Fasadåtgärd'!$C$51*(1/(1+'A Fasadåtgärd'!$C$10)^A54))))*(('A Fasadåtgärd'!$C$12+1)^40)</f>
        <v>25534.273749965563</v>
      </c>
      <c r="C54" s="16">
        <f>IF('A Fasadåtgärd'!$C$8+1&gt;A54,B54,0)</f>
        <v>0</v>
      </c>
      <c r="D54" s="16"/>
      <c r="E54" s="16">
        <f>'A Fasadåtgärd'!$C$41/(POWER(1+'A Fasadåtgärd'!$C$10,A54))</f>
        <v>0</v>
      </c>
      <c r="F54" s="16">
        <f>IF('A Fasadåtgärd'!$C$8+1&gt;A54,E54,0)</f>
        <v>0</v>
      </c>
      <c r="G54" s="16"/>
      <c r="W54" s="16"/>
      <c r="X54" s="16"/>
    </row>
    <row r="55" spans="1:24" x14ac:dyDescent="0.25">
      <c r="A55">
        <v>52</v>
      </c>
      <c r="B55" s="16">
        <f>((('A Fasadåtgärd'!$C$51*(1/(1+'A Fasadåtgärd'!$C$10)^A55))))*(('A Fasadåtgärd'!$C$12+1)^40)</f>
        <v>24670.79589368654</v>
      </c>
      <c r="C55" s="16">
        <f>IF('A Fasadåtgärd'!$C$8+1&gt;A55,B55,0)</f>
        <v>0</v>
      </c>
      <c r="D55" s="16"/>
      <c r="E55" s="16">
        <f>'A Fasadåtgärd'!$C$41/(POWER(1+'A Fasadåtgärd'!$C$10,A55))</f>
        <v>0</v>
      </c>
      <c r="F55" s="16">
        <f>IF('A Fasadåtgärd'!$C$8+1&gt;A55,E55,0)</f>
        <v>0</v>
      </c>
      <c r="G55" s="16"/>
      <c r="W55" s="16"/>
      <c r="X55" s="16"/>
    </row>
    <row r="56" spans="1:24" x14ac:dyDescent="0.25">
      <c r="A56">
        <v>53</v>
      </c>
      <c r="B56" s="16">
        <f>((('A Fasadåtgärd'!$C$51*(1/(1+'A Fasadåtgärd'!$C$10)^A56))))*(('A Fasadåtgärd'!$C$12+1)^40)</f>
        <v>23836.51777167782</v>
      </c>
      <c r="C56" s="16">
        <f>IF('A Fasadåtgärd'!$C$8+1&gt;A56,B56,0)</f>
        <v>0</v>
      </c>
      <c r="D56" s="16"/>
      <c r="E56" s="16">
        <f>'A Fasadåtgärd'!$C$41/(POWER(1+'A Fasadåtgärd'!$C$10,A56))</f>
        <v>0</v>
      </c>
      <c r="F56" s="16">
        <f>IF('A Fasadåtgärd'!$C$8+1&gt;A56,E56,0)</f>
        <v>0</v>
      </c>
      <c r="G56" s="16"/>
      <c r="W56" s="16"/>
      <c r="X56" s="16"/>
    </row>
    <row r="57" spans="1:24" x14ac:dyDescent="0.25">
      <c r="A57">
        <v>54</v>
      </c>
      <c r="B57" s="16">
        <f>((('A Fasadåtgärd'!$C$51*(1/(1+'A Fasadåtgärd'!$C$10)^A57))))*(('A Fasadåtgärd'!$C$12+1)^40)</f>
        <v>23030.451953311906</v>
      </c>
      <c r="C57" s="16">
        <f>IF('A Fasadåtgärd'!$C$8+1&gt;A57,B57,0)</f>
        <v>0</v>
      </c>
      <c r="D57" s="16"/>
      <c r="E57" s="16">
        <f>'A Fasadåtgärd'!$C$41/(POWER(1+'A Fasadåtgärd'!$C$10,A57))</f>
        <v>0</v>
      </c>
      <c r="F57" s="16">
        <f>IF('A Fasadåtgärd'!$C$8+1&gt;A57,E57,0)</f>
        <v>0</v>
      </c>
      <c r="G57" s="16"/>
      <c r="W57" s="16"/>
      <c r="X57" s="16"/>
    </row>
    <row r="58" spans="1:24" x14ac:dyDescent="0.25">
      <c r="A58">
        <v>55</v>
      </c>
      <c r="B58" s="16">
        <f>((('A Fasadåtgärd'!$C$51*(1/(1+'A Fasadåtgärd'!$C$10)^A58))))*(('A Fasadåtgärd'!$C$12+1)^40)</f>
        <v>22251.644399335168</v>
      </c>
      <c r="C58" s="16">
        <f>IF('A Fasadåtgärd'!$C$8+1&gt;A58,B58,0)</f>
        <v>0</v>
      </c>
      <c r="D58" s="16"/>
      <c r="E58" s="16">
        <f>'A Fasadåtgärd'!$C$41/(POWER(1+'A Fasadåtgärd'!$C$10,A58))</f>
        <v>0</v>
      </c>
      <c r="F58" s="16">
        <f>IF('A Fasadåtgärd'!$C$8+1&gt;A58,E58,0)</f>
        <v>0</v>
      </c>
      <c r="G58" s="16"/>
      <c r="W58" s="16"/>
      <c r="X58" s="16"/>
    </row>
    <row r="59" spans="1:24" x14ac:dyDescent="0.25">
      <c r="A59">
        <v>56</v>
      </c>
      <c r="B59" s="16">
        <f>((('A Fasadåtgärd'!$C$51*(1/(1+'A Fasadåtgärd'!$C$10)^A59))))*(('A Fasadåtgärd'!$C$12+1)^40)</f>
        <v>21499.173332690993</v>
      </c>
      <c r="C59" s="16">
        <f>IF('A Fasadåtgärd'!$C$8+1&gt;A59,B59,0)</f>
        <v>0</v>
      </c>
      <c r="D59" s="16"/>
      <c r="E59" s="16">
        <f>'A Fasadåtgärd'!$C$41/(POWER(1+'A Fasadåtgärd'!$C$10,A59))</f>
        <v>0</v>
      </c>
      <c r="F59" s="16">
        <f>IF('A Fasadåtgärd'!$C$8+1&gt;A59,E59,0)</f>
        <v>0</v>
      </c>
      <c r="G59" s="16"/>
      <c r="W59" s="16"/>
      <c r="X59" s="16"/>
    </row>
    <row r="60" spans="1:24" x14ac:dyDescent="0.25">
      <c r="A60">
        <v>57</v>
      </c>
      <c r="B60" s="16">
        <f>((('A Fasadåtgärd'!$C$51*(1/(1+'A Fasadåtgärd'!$C$10)^A60))))*(('A Fasadåtgärd'!$C$12+1)^40)</f>
        <v>20772.148147527529</v>
      </c>
      <c r="C60" s="16">
        <f>IF('A Fasadåtgärd'!$C$8+1&gt;A60,B60,0)</f>
        <v>0</v>
      </c>
      <c r="D60" s="16"/>
      <c r="E60" s="16">
        <f>'A Fasadåtgärd'!$C$41/(POWER(1+'A Fasadåtgärd'!$C$10,A60))</f>
        <v>0</v>
      </c>
      <c r="F60" s="16">
        <f>IF('A Fasadåtgärd'!$C$8+1&gt;A60,E60,0)</f>
        <v>0</v>
      </c>
      <c r="G60" s="16"/>
      <c r="W60" s="16"/>
      <c r="X60" s="16"/>
    </row>
    <row r="61" spans="1:24" x14ac:dyDescent="0.25">
      <c r="A61">
        <v>58</v>
      </c>
      <c r="B61" s="16">
        <f>((('A Fasadåtgärd'!$C$51*(1/(1+'A Fasadåtgärd'!$C$10)^A61))))*(('A Fasadåtgärd'!$C$12+1)^40)</f>
        <v>20069.708355099061</v>
      </c>
      <c r="C61" s="16">
        <f>IF('A Fasadåtgärd'!$C$8+1&gt;A61,B61,0)</f>
        <v>0</v>
      </c>
      <c r="D61" s="16"/>
      <c r="E61" s="16">
        <f>'A Fasadåtgärd'!$C$41/(POWER(1+'A Fasadåtgärd'!$C$10,A61))</f>
        <v>0</v>
      </c>
      <c r="F61" s="16">
        <f>IF('A Fasadåtgärd'!$C$8+1&gt;A61,E61,0)</f>
        <v>0</v>
      </c>
      <c r="G61" s="16"/>
      <c r="W61" s="16"/>
      <c r="X61" s="16"/>
    </row>
    <row r="62" spans="1:24" x14ac:dyDescent="0.25">
      <c r="A62">
        <v>59</v>
      </c>
      <c r="B62" s="16">
        <f>((('A Fasadåtgärd'!$C$51*(1/(1+'A Fasadåtgärd'!$C$10)^A62))))*(('A Fasadåtgärd'!$C$12+1)^40)</f>
        <v>19391.022565313102</v>
      </c>
      <c r="C62" s="16">
        <f>IF('A Fasadåtgärd'!$C$8+1&gt;A62,B62,0)</f>
        <v>0</v>
      </c>
      <c r="D62" s="16"/>
      <c r="E62" s="16">
        <f>'A Fasadåtgärd'!$C$41/(POWER(1+'A Fasadåtgärd'!$C$10,A62))</f>
        <v>0</v>
      </c>
      <c r="F62" s="16">
        <f>IF('A Fasadåtgärd'!$C$8+1&gt;A62,E62,0)</f>
        <v>0</v>
      </c>
      <c r="G62" s="16"/>
      <c r="W62" s="16"/>
      <c r="X62" s="16"/>
    </row>
    <row r="63" spans="1:24" x14ac:dyDescent="0.25">
      <c r="A63">
        <v>60</v>
      </c>
      <c r="B63" s="16">
        <f>((('A Fasadåtgärd'!$C$51*(1/(1+'A Fasadåtgärd'!$C$10)^A63))))*(('A Fasadåtgärd'!$C$12+1)^40)</f>
        <v>18735.287502717976</v>
      </c>
      <c r="C63" s="16">
        <f>IF('A Fasadåtgärd'!$C$8+1&gt;A63,B63,0)</f>
        <v>0</v>
      </c>
      <c r="D63" s="16"/>
      <c r="E63" s="16">
        <f>'A Fasadåtgärd'!$C$41/(POWER(1+'A Fasadåtgärd'!$C$10,A63))</f>
        <v>0</v>
      </c>
      <c r="F63" s="16">
        <f>IF('A Fasadåtgärd'!$C$8+1&gt;A63,E63,0)</f>
        <v>0</v>
      </c>
      <c r="G63" s="16"/>
      <c r="W63" s="16"/>
      <c r="X63" s="16"/>
    </row>
    <row r="64" spans="1:24" x14ac:dyDescent="0.25">
      <c r="B64" s="16"/>
      <c r="C64" s="16">
        <f>SUM(C3:C63)</f>
        <v>1480968.5400504135</v>
      </c>
      <c r="D64" s="16"/>
      <c r="E64" s="16">
        <f>SUM(E3:E63)</f>
        <v>0</v>
      </c>
      <c r="F64" s="16">
        <f>SUM(F3:F63)</f>
        <v>0</v>
      </c>
      <c r="G64" s="16"/>
      <c r="W64" s="16"/>
      <c r="X64" s="16"/>
    </row>
    <row r="65" spans="1:24" x14ac:dyDescent="0.25">
      <c r="C65" s="16"/>
      <c r="D65" s="16"/>
      <c r="E65" s="16"/>
      <c r="F65" s="16"/>
      <c r="G65" s="16"/>
      <c r="W65" s="16"/>
      <c r="X65" s="16"/>
    </row>
    <row r="66" spans="1:24" x14ac:dyDescent="0.25">
      <c r="B66" s="16"/>
      <c r="C66" s="16"/>
      <c r="E66" s="16"/>
      <c r="F66" s="16"/>
      <c r="G66" s="16"/>
      <c r="W66" s="16"/>
      <c r="X66" s="16"/>
    </row>
    <row r="67" spans="1:24" x14ac:dyDescent="0.25">
      <c r="B67" s="16"/>
      <c r="C67" s="16"/>
      <c r="E67" s="16"/>
      <c r="F67" s="16"/>
      <c r="G67" s="16"/>
      <c r="W67" s="16"/>
      <c r="X67" s="16"/>
    </row>
    <row r="68" spans="1:24" x14ac:dyDescent="0.25">
      <c r="B68" s="16"/>
      <c r="C68" s="16"/>
      <c r="E68" s="16"/>
      <c r="F68" s="16"/>
      <c r="G68" s="16"/>
      <c r="W68" s="16"/>
      <c r="X68" s="16"/>
    </row>
    <row r="69" spans="1:24" x14ac:dyDescent="0.25">
      <c r="B69" s="16"/>
      <c r="C69" s="16"/>
      <c r="E69" s="16"/>
      <c r="F69" s="16"/>
      <c r="G69" s="16"/>
      <c r="W69" s="16"/>
      <c r="X69" s="16"/>
    </row>
    <row r="70" spans="1:24" ht="15.5" x14ac:dyDescent="0.25">
      <c r="A70" s="25"/>
      <c r="B70" s="25"/>
      <c r="C70" s="16"/>
      <c r="E70" s="16"/>
      <c r="F70" s="16"/>
      <c r="G70" s="16"/>
      <c r="W70" s="16"/>
      <c r="X70" s="16"/>
    </row>
    <row r="71" spans="1:24" ht="15.5" x14ac:dyDescent="0.25">
      <c r="A71" s="26"/>
      <c r="B71" s="26"/>
      <c r="C71" s="16"/>
      <c r="E71" s="16"/>
      <c r="F71" s="16"/>
      <c r="G71" s="16"/>
      <c r="W71" s="16"/>
      <c r="X71" s="16"/>
    </row>
    <row r="72" spans="1:24" ht="15.5" x14ac:dyDescent="0.25">
      <c r="A72" s="26"/>
      <c r="B72" s="26"/>
      <c r="C72" s="16"/>
      <c r="E72" s="16"/>
      <c r="F72" s="16"/>
      <c r="G72" s="16"/>
      <c r="W72" s="16"/>
      <c r="X72" s="16"/>
    </row>
    <row r="73" spans="1:24" ht="15.5" x14ac:dyDescent="0.25">
      <c r="A73" s="26"/>
      <c r="B73" s="26"/>
      <c r="C73" s="16"/>
      <c r="E73" s="16"/>
      <c r="F73" s="16"/>
      <c r="G73" s="16"/>
      <c r="W73" s="16"/>
      <c r="X73" s="16"/>
    </row>
    <row r="74" spans="1:24" ht="15.5" x14ac:dyDescent="0.25">
      <c r="A74" s="26"/>
      <c r="B74" s="26"/>
      <c r="C74" s="16"/>
      <c r="E74" s="16"/>
      <c r="F74" s="16"/>
      <c r="G74" s="16"/>
      <c r="W74" s="16"/>
      <c r="X74" s="16"/>
    </row>
    <row r="75" spans="1:24" ht="15.5" x14ac:dyDescent="0.25">
      <c r="A75" s="26"/>
      <c r="B75" s="26"/>
      <c r="C75" s="16"/>
      <c r="E75" s="16"/>
      <c r="F75" s="16"/>
      <c r="G75" s="16"/>
      <c r="W75" s="16"/>
      <c r="X75" s="16"/>
    </row>
    <row r="76" spans="1:24" ht="15.5" x14ac:dyDescent="0.25">
      <c r="A76" s="26"/>
      <c r="B76" s="26"/>
      <c r="C76" s="16"/>
      <c r="E76" s="16"/>
      <c r="F76" s="16"/>
      <c r="G76" s="16"/>
      <c r="W76" s="16"/>
      <c r="X76" s="16"/>
    </row>
    <row r="77" spans="1:24" ht="15.5" x14ac:dyDescent="0.25">
      <c r="A77" s="26"/>
      <c r="B77" s="26"/>
      <c r="C77" s="16"/>
      <c r="E77" s="16"/>
      <c r="F77" s="16"/>
      <c r="G77" s="16"/>
      <c r="W77" s="16"/>
      <c r="X77" s="16"/>
    </row>
    <row r="78" spans="1:24" ht="15.5" x14ac:dyDescent="0.25">
      <c r="A78" s="26"/>
      <c r="B78" s="26"/>
      <c r="C78" s="16"/>
      <c r="E78" s="16"/>
      <c r="F78" s="16"/>
      <c r="G78" s="16"/>
      <c r="W78" s="16"/>
      <c r="X78" s="16"/>
    </row>
    <row r="79" spans="1:24" ht="15.5" x14ac:dyDescent="0.25">
      <c r="A79" s="26"/>
      <c r="B79" s="26"/>
      <c r="C79" s="16"/>
      <c r="E79" s="16"/>
      <c r="F79" s="16"/>
      <c r="G79" s="16"/>
      <c r="W79" s="16"/>
      <c r="X79" s="16"/>
    </row>
    <row r="80" spans="1:24" ht="15.5" x14ac:dyDescent="0.25">
      <c r="A80" s="26"/>
      <c r="B80" s="26"/>
      <c r="C80" s="16"/>
      <c r="E80" s="16"/>
      <c r="F80" s="16"/>
      <c r="G80" s="16"/>
      <c r="W80" s="16"/>
      <c r="X80" s="16"/>
    </row>
    <row r="81" spans="1:24" ht="15.5" x14ac:dyDescent="0.25">
      <c r="A81" s="26"/>
      <c r="B81" s="26"/>
      <c r="C81" s="16"/>
      <c r="E81" s="16"/>
      <c r="F81" s="16"/>
      <c r="G81" s="16"/>
      <c r="W81" s="16"/>
      <c r="X81" s="16"/>
    </row>
    <row r="82" spans="1:24" ht="15.5" x14ac:dyDescent="0.25">
      <c r="A82" s="26"/>
      <c r="B82" s="26"/>
      <c r="C82" s="16"/>
      <c r="E82" s="16"/>
      <c r="F82" s="16"/>
      <c r="G82" s="16"/>
      <c r="W82" s="16"/>
      <c r="X82" s="16"/>
    </row>
    <row r="83" spans="1:24" ht="15.5" x14ac:dyDescent="0.25">
      <c r="A83" s="26"/>
      <c r="B83" s="26"/>
      <c r="C83" s="16"/>
      <c r="E83" s="16"/>
      <c r="F83" s="16"/>
      <c r="G83" s="16"/>
      <c r="W83" s="16"/>
      <c r="X83" s="16"/>
    </row>
    <row r="84" spans="1:24" ht="15.5" x14ac:dyDescent="0.25">
      <c r="A84" s="26"/>
      <c r="B84" s="26"/>
      <c r="C84" s="16"/>
      <c r="E84" s="16"/>
      <c r="F84" s="16"/>
      <c r="G84" s="16"/>
      <c r="W84" s="16"/>
      <c r="X84" s="16"/>
    </row>
    <row r="85" spans="1:24" ht="15.5" x14ac:dyDescent="0.25">
      <c r="A85" s="26"/>
      <c r="B85" s="26"/>
      <c r="C85" s="16"/>
      <c r="E85" s="16"/>
      <c r="F85" s="16"/>
      <c r="G85" s="16"/>
      <c r="W85" s="16"/>
      <c r="X85" s="16"/>
    </row>
    <row r="86" spans="1:24" ht="15.5" x14ac:dyDescent="0.25">
      <c r="A86" s="26"/>
      <c r="B86" s="26"/>
      <c r="C86" s="16"/>
      <c r="E86" s="16"/>
      <c r="F86" s="16"/>
      <c r="G86" s="16"/>
      <c r="W86" s="16"/>
      <c r="X86" s="16"/>
    </row>
    <row r="87" spans="1:24" ht="15.5" x14ac:dyDescent="0.25">
      <c r="A87" s="26"/>
      <c r="B87" s="26"/>
      <c r="C87" s="16"/>
      <c r="E87" s="16"/>
      <c r="F87" s="16"/>
      <c r="G87" s="16"/>
      <c r="W87" s="16"/>
      <c r="X87" s="16"/>
    </row>
    <row r="88" spans="1:24" ht="15.5" x14ac:dyDescent="0.25">
      <c r="A88" s="26"/>
      <c r="B88" s="26"/>
      <c r="C88" s="16"/>
      <c r="E88" s="16"/>
      <c r="F88" s="16"/>
      <c r="G88" s="16"/>
      <c r="W88" s="16"/>
      <c r="X88" s="16"/>
    </row>
    <row r="89" spans="1:24" ht="15.5" x14ac:dyDescent="0.25">
      <c r="A89" s="26"/>
      <c r="B89" s="26"/>
      <c r="C89" s="16"/>
      <c r="E89" s="16"/>
      <c r="F89" s="16"/>
      <c r="G89" s="16"/>
      <c r="W89" s="16"/>
      <c r="X89" s="16"/>
    </row>
    <row r="90" spans="1:24" ht="15.5" x14ac:dyDescent="0.25">
      <c r="A90" s="26"/>
      <c r="B90" s="26"/>
      <c r="C90" s="16"/>
    </row>
    <row r="91" spans="1:24" ht="15.5" x14ac:dyDescent="0.25">
      <c r="A91" s="26"/>
      <c r="B91" s="26"/>
      <c r="C91" s="16"/>
    </row>
    <row r="92" spans="1:24" ht="15.5" x14ac:dyDescent="0.25">
      <c r="A92" s="26"/>
      <c r="B92" s="26"/>
      <c r="C92" s="16"/>
    </row>
    <row r="93" spans="1:24" ht="15.5" x14ac:dyDescent="0.25">
      <c r="A93" s="26"/>
      <c r="B93" s="26"/>
      <c r="C93" s="16"/>
    </row>
    <row r="94" spans="1:24" ht="15.5" x14ac:dyDescent="0.25">
      <c r="A94" s="26"/>
      <c r="B94" s="26"/>
      <c r="C94" s="16"/>
    </row>
    <row r="95" spans="1:24" ht="15.5" x14ac:dyDescent="0.25">
      <c r="A95" s="27"/>
      <c r="B95" s="28"/>
      <c r="C95" s="16"/>
    </row>
    <row r="96" spans="1:24" x14ac:dyDescent="0.25">
      <c r="B96" s="16"/>
      <c r="C96" s="16"/>
    </row>
    <row r="97" spans="2:3" x14ac:dyDescent="0.25">
      <c r="B97" s="16"/>
      <c r="C97" s="16"/>
    </row>
    <row r="98" spans="2:3" x14ac:dyDescent="0.25">
      <c r="B98" s="16"/>
      <c r="C98" s="16"/>
    </row>
    <row r="99" spans="2:3" x14ac:dyDescent="0.25">
      <c r="B99" s="16"/>
      <c r="C99" s="16"/>
    </row>
    <row r="100" spans="2:3" x14ac:dyDescent="0.25">
      <c r="B100" s="16"/>
      <c r="C100" s="16"/>
    </row>
    <row r="101" spans="2:3" x14ac:dyDescent="0.25">
      <c r="B101" s="16"/>
      <c r="C101" s="16"/>
    </row>
    <row r="102" spans="2:3" x14ac:dyDescent="0.25">
      <c r="B102" s="16"/>
      <c r="C102" s="16"/>
    </row>
    <row r="103" spans="2:3" x14ac:dyDescent="0.25">
      <c r="B103" s="16"/>
      <c r="C103" s="16"/>
    </row>
    <row r="104" spans="2:3" x14ac:dyDescent="0.25">
      <c r="B104" s="16"/>
      <c r="C104" s="16"/>
    </row>
    <row r="105" spans="2:3" x14ac:dyDescent="0.25">
      <c r="B105" s="16"/>
      <c r="C105" s="16"/>
    </row>
    <row r="106" spans="2:3" x14ac:dyDescent="0.25">
      <c r="C106" s="16"/>
    </row>
  </sheetData>
  <phoneticPr fontId="0" type="noConversion"/>
  <pageMargins left="0.75" right="0.75" top="1" bottom="1" header="0.5" footer="0.5"/>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135"/>
  <sheetViews>
    <sheetView topLeftCell="I1" workbookViewId="0">
      <selection activeCell="M2" sqref="M2"/>
    </sheetView>
  </sheetViews>
  <sheetFormatPr defaultRowHeight="12.5" x14ac:dyDescent="0.25"/>
  <cols>
    <col min="1" max="1" width="3" bestFit="1" customWidth="1"/>
    <col min="2" max="2" width="9.7265625" bestFit="1" customWidth="1"/>
    <col min="3" max="7" width="11.7265625" customWidth="1"/>
    <col min="8" max="8" width="12.26953125" style="38" bestFit="1" customWidth="1"/>
    <col min="9" max="9" width="15" style="38" bestFit="1" customWidth="1"/>
    <col min="10" max="11" width="13.7265625" customWidth="1"/>
    <col min="13" max="13" width="12.26953125" customWidth="1"/>
    <col min="14" max="14" width="5.1796875" customWidth="1"/>
    <col min="15" max="15" width="3" style="115" bestFit="1" customWidth="1"/>
    <col min="16" max="21" width="9.1796875" style="115"/>
  </cols>
  <sheetData>
    <row r="1" spans="1:26" x14ac:dyDescent="0.25">
      <c r="B1" s="38" t="s">
        <v>143</v>
      </c>
      <c r="C1" s="38" t="s">
        <v>143</v>
      </c>
      <c r="D1" s="38" t="s">
        <v>140</v>
      </c>
      <c r="E1" s="38" t="s">
        <v>140</v>
      </c>
      <c r="F1" s="38" t="s">
        <v>146</v>
      </c>
      <c r="G1" s="38" t="s">
        <v>147</v>
      </c>
      <c r="H1" s="38" t="s">
        <v>55</v>
      </c>
      <c r="I1" s="38" t="s">
        <v>142</v>
      </c>
      <c r="J1" t="s">
        <v>25</v>
      </c>
      <c r="K1" t="s">
        <v>26</v>
      </c>
      <c r="L1" t="s">
        <v>25</v>
      </c>
      <c r="M1" s="38" t="s">
        <v>145</v>
      </c>
    </row>
    <row r="2" spans="1:26" x14ac:dyDescent="0.25">
      <c r="A2" t="s">
        <v>14</v>
      </c>
      <c r="B2" s="38"/>
      <c r="C2" t="s">
        <v>20</v>
      </c>
      <c r="D2" s="38"/>
      <c r="E2" t="s">
        <v>20</v>
      </c>
      <c r="F2" s="38" t="s">
        <v>148</v>
      </c>
      <c r="G2" s="38" t="s">
        <v>148</v>
      </c>
      <c r="H2" s="38" t="s">
        <v>141</v>
      </c>
      <c r="I2" s="38" t="s">
        <v>20</v>
      </c>
      <c r="J2" t="s">
        <v>18</v>
      </c>
      <c r="K2" s="38" t="s">
        <v>21</v>
      </c>
      <c r="L2" s="38" t="s">
        <v>144</v>
      </c>
      <c r="M2" t="s">
        <v>21</v>
      </c>
      <c r="P2" s="115" t="s">
        <v>50</v>
      </c>
      <c r="Q2" s="115" t="s">
        <v>140</v>
      </c>
      <c r="R2" s="115" t="s">
        <v>149</v>
      </c>
      <c r="S2" s="115" t="s">
        <v>150</v>
      </c>
      <c r="T2" s="115" t="s">
        <v>55</v>
      </c>
      <c r="U2" s="115" t="s">
        <v>25</v>
      </c>
    </row>
    <row r="3" spans="1:26" x14ac:dyDescent="0.25">
      <c r="A3">
        <v>0</v>
      </c>
      <c r="B3">
        <v>0</v>
      </c>
      <c r="C3" s="16">
        <f>IF('B Fasad och del av utemiljö'!$C$8+1&gt;A3,B3,0)</f>
        <v>0</v>
      </c>
      <c r="D3" s="16">
        <v>0</v>
      </c>
      <c r="E3" s="16">
        <f>IF('B Fasad och del av utemiljö'!$C$8+1&gt;A3,B3,0)</f>
        <v>0</v>
      </c>
      <c r="F3" s="16">
        <f>'B Fasad och del av utemiljö'!D48</f>
        <v>261566.4</v>
      </c>
      <c r="G3" s="16">
        <f>'B Fasad och del av utemiljö'!D49</f>
        <v>1152000</v>
      </c>
      <c r="H3" s="80">
        <f>IF('B Fasad och del av utemiljö'!$C$8+1&lt;B3,C3,0)</f>
        <v>0</v>
      </c>
      <c r="I3" s="80"/>
      <c r="J3" s="16"/>
      <c r="K3" s="16"/>
      <c r="L3" s="16"/>
      <c r="M3" s="16"/>
      <c r="N3" s="16"/>
      <c r="O3" s="115">
        <v>0</v>
      </c>
      <c r="P3" s="116">
        <f>C3</f>
        <v>0</v>
      </c>
      <c r="Q3" s="116">
        <f>E3</f>
        <v>0</v>
      </c>
      <c r="R3" s="116">
        <f>F3*-1</f>
        <v>-261566.4</v>
      </c>
      <c r="S3" s="116">
        <f>G3*-1</f>
        <v>-1152000</v>
      </c>
      <c r="T3" s="116">
        <f>I3</f>
        <v>0</v>
      </c>
      <c r="U3" s="116"/>
      <c r="Y3" s="16"/>
      <c r="Z3" s="16"/>
    </row>
    <row r="4" spans="1:26" x14ac:dyDescent="0.25">
      <c r="A4">
        <v>1</v>
      </c>
      <c r="B4" s="16">
        <f>('B Fasad och del av utemiljö'!$C$56*(1/(1+'B Fasad och del av utemiljö'!$C$11)^A4))*(('B Fasad och del av utemiljö'!$C$13+1)^NuvFasadUtemiljö!A4)</f>
        <v>121595.65844649189</v>
      </c>
      <c r="C4" s="16">
        <f>IF('B Fasad och del av utemiljö'!$C$8+1&gt;A4,B4,0)</f>
        <v>121595.65844649189</v>
      </c>
      <c r="D4" s="16">
        <f>('B Fasad och del av utemiljö'!$C$57*(1/(1+'B Fasad och del av utemiljö'!$C$11)^A4))*((1+'B Fasad och del av utemiljö'!$C$13)^NuvFasadUtemiljö!A4)</f>
        <v>87620.705317168002</v>
      </c>
      <c r="E4" s="16">
        <f>IF('B Fasad och del av utemiljö'!$C$8+1&gt;A4,D4,0)</f>
        <v>87620.705317168002</v>
      </c>
      <c r="F4" s="16"/>
      <c r="G4" s="16"/>
      <c r="H4" s="80">
        <f>IF(A4=('B Fasad och del av utemiljö'!$C$8+1),('B Fasad och del av utemiljö'!$C$49/'B Fasad och del av utemiljö'!$C$10)*('B Fasad och del av utemiljö'!$C$10-'B Fasad och del av utemiljö'!$C$8),0)</f>
        <v>0</v>
      </c>
      <c r="I4" s="80">
        <f>H4*(1/(1+'B Fasad och del av utemiljö'!$C$11)^A4)</f>
        <v>0</v>
      </c>
      <c r="J4" s="16">
        <f>'B Fasad och del av utemiljö'!$C$43/(POWER(1+'B Fasad och del av utemiljö'!$C$11,A4))</f>
        <v>966.18357487922708</v>
      </c>
      <c r="K4" s="16">
        <f>IF('B Fasad och del av utemiljö'!$C$8+1&gt;A4,J4,0)</f>
        <v>966.18357487922708</v>
      </c>
      <c r="L4" s="16">
        <f>'B Fasad och del av utemiljö'!$C$44/(POWER(1+'B Fasad och del av utemiljö'!$C$11,A4))</f>
        <v>0</v>
      </c>
      <c r="M4" s="16">
        <f>IF('B Fasad och del av utemiljö'!$C$8+1&gt;A4,L4,0)</f>
        <v>0</v>
      </c>
      <c r="N4" s="16"/>
      <c r="O4" s="115">
        <v>1</v>
      </c>
      <c r="P4" s="116">
        <f t="shared" ref="P4:P33" si="0">C4</f>
        <v>121595.65844649189</v>
      </c>
      <c r="Q4" s="116">
        <f t="shared" ref="Q4:Q33" si="1">E4</f>
        <v>87620.705317168002</v>
      </c>
      <c r="R4" s="116"/>
      <c r="S4" s="116"/>
      <c r="T4" s="116">
        <f t="shared" ref="T4:T33" si="2">I4</f>
        <v>0</v>
      </c>
      <c r="U4" s="116">
        <f>(K4+M4)*-1</f>
        <v>-966.18357487922708</v>
      </c>
      <c r="Y4" s="16"/>
      <c r="Z4" s="16"/>
    </row>
    <row r="5" spans="1:26" x14ac:dyDescent="0.25">
      <c r="A5">
        <v>2</v>
      </c>
      <c r="B5" s="16">
        <f>('B Fasad och del av utemiljö'!$C$56*(1/(1+'B Fasad och del av utemiljö'!$C$11)^A5))*(('B Fasad och del av utemiljö'!$C$13+1)^NuvFasadUtemiljö!A5)</f>
        <v>118834.79083925272</v>
      </c>
      <c r="C5" s="16">
        <f>IF('B Fasad och del av utemiljö'!$C$8+1&gt;A5,B5,0)</f>
        <v>118834.79083925272</v>
      </c>
      <c r="D5" s="16">
        <f>('B Fasad och del av utemiljö'!$C$57*(1/(1+'B Fasad och del av utemiljö'!$C$11)^A5))*((1+'B Fasad och del av utemiljö'!$C$13)^NuvFasadUtemiljö!A5)</f>
        <v>85631.249689193661</v>
      </c>
      <c r="E5" s="16">
        <f>IF('B Fasad och del av utemiljö'!$C$8+1&gt;A5,D5,0)</f>
        <v>85631.249689193661</v>
      </c>
      <c r="F5" s="16"/>
      <c r="G5" s="16"/>
      <c r="H5" s="80">
        <f>IF(A5=('B Fasad och del av utemiljö'!$C$8+1),('B Fasad och del av utemiljö'!$C$49/'B Fasad och del av utemiljö'!$C$10)*('B Fasad och del av utemiljö'!$C$10-'B Fasad och del av utemiljö'!$C$8),0)</f>
        <v>0</v>
      </c>
      <c r="I5" s="80">
        <f>H5*(1/(1+'B Fasad och del av utemiljö'!$C$11)^A5)</f>
        <v>0</v>
      </c>
      <c r="J5" s="16">
        <f>'B Fasad och del av utemiljö'!$C$43/(POWER(1+'B Fasad och del av utemiljö'!$C$11,A5))</f>
        <v>933.51070036640306</v>
      </c>
      <c r="K5" s="16">
        <f>IF('B Fasad och del av utemiljö'!$C$8+1&gt;A5,J5,0)</f>
        <v>933.51070036640306</v>
      </c>
      <c r="L5" s="16">
        <f>'B Fasad och del av utemiljö'!$C$44/(POWER(1+'B Fasad och del av utemiljö'!$C$11,A5))</f>
        <v>0</v>
      </c>
      <c r="M5" s="16">
        <f>IF('B Fasad och del av utemiljö'!$C$8+1&gt;A5,L5,0)</f>
        <v>0</v>
      </c>
      <c r="N5" s="16"/>
      <c r="O5" s="115">
        <v>2</v>
      </c>
      <c r="P5" s="116">
        <f t="shared" si="0"/>
        <v>118834.79083925272</v>
      </c>
      <c r="Q5" s="116">
        <f t="shared" si="1"/>
        <v>85631.249689193661</v>
      </c>
      <c r="R5" s="116"/>
      <c r="S5" s="116"/>
      <c r="T5" s="116">
        <f t="shared" si="2"/>
        <v>0</v>
      </c>
      <c r="U5" s="116">
        <f t="shared" ref="U5:U33" si="3">(K5+M5)*-1</f>
        <v>-933.51070036640306</v>
      </c>
      <c r="Y5" s="16"/>
      <c r="Z5" s="16"/>
    </row>
    <row r="6" spans="1:26" x14ac:dyDescent="0.25">
      <c r="A6">
        <v>3</v>
      </c>
      <c r="B6" s="16">
        <f>('B Fasad och del av utemiljö'!$C$56*(1/(1+'B Fasad och del av utemiljö'!$C$11)^A6))*(('B Fasad och del av utemiljö'!$C$13+1)^NuvFasadUtemiljö!A6)</f>
        <v>116136.60959797502</v>
      </c>
      <c r="C6" s="16">
        <f>IF('B Fasad och del av utemiljö'!$C$8+1&gt;A6,B6,0)</f>
        <v>116136.60959797502</v>
      </c>
      <c r="D6" s="16">
        <f>('B Fasad och del av utemiljö'!$C$57*(1/(1+'B Fasad och del av utemiljö'!$C$11)^A6))*((1+'B Fasad och del av utemiljö'!$C$13)^NuvFasadUtemiljö!A6)</f>
        <v>83686.965275960785</v>
      </c>
      <c r="E6" s="16">
        <f>IF('B Fasad och del av utemiljö'!$C$8+1&gt;A6,D6,0)</f>
        <v>83686.965275960785</v>
      </c>
      <c r="F6" s="16"/>
      <c r="G6" s="16"/>
      <c r="H6" s="80">
        <f>IF(A6=('B Fasad och del av utemiljö'!$C$8+1),('B Fasad och del av utemiljö'!$C$49/'B Fasad och del av utemiljö'!$C$10)*('B Fasad och del av utemiljö'!$C$10-'B Fasad och del av utemiljö'!$C$8),0)</f>
        <v>0</v>
      </c>
      <c r="I6" s="80">
        <f>H6*(1/(1+'B Fasad och del av utemiljö'!$C$11)^A6)</f>
        <v>0</v>
      </c>
      <c r="J6" s="16">
        <f>'B Fasad och del av utemiljö'!$C$43/(POWER(1+'B Fasad och del av utemiljö'!$C$11,A6))</f>
        <v>901.94270566802243</v>
      </c>
      <c r="K6" s="16">
        <f>IF('B Fasad och del av utemiljö'!$C$8+1&gt;A6,J6,0)</f>
        <v>901.94270566802243</v>
      </c>
      <c r="L6" s="16">
        <f>'B Fasad och del av utemiljö'!$C$44/(POWER(1+'B Fasad och del av utemiljö'!$C$11,A6))</f>
        <v>0</v>
      </c>
      <c r="M6" s="16">
        <f>IF('B Fasad och del av utemiljö'!$C$8+1&gt;A6,L6,0)</f>
        <v>0</v>
      </c>
      <c r="N6" s="16"/>
      <c r="O6" s="115">
        <v>3</v>
      </c>
      <c r="P6" s="116">
        <f t="shared" si="0"/>
        <v>116136.60959797502</v>
      </c>
      <c r="Q6" s="116">
        <f t="shared" si="1"/>
        <v>83686.965275960785</v>
      </c>
      <c r="R6" s="116"/>
      <c r="S6" s="116"/>
      <c r="T6" s="116">
        <f t="shared" si="2"/>
        <v>0</v>
      </c>
      <c r="U6" s="116">
        <f t="shared" si="3"/>
        <v>-901.94270566802243</v>
      </c>
      <c r="Y6" s="16"/>
      <c r="Z6" s="16"/>
    </row>
    <row r="7" spans="1:26" x14ac:dyDescent="0.25">
      <c r="A7">
        <v>4</v>
      </c>
      <c r="B7" s="16">
        <f>('B Fasad och del av utemiljö'!$C$56*(1/(1+'B Fasad och del av utemiljö'!$C$11)^A7))*(('B Fasad och del av utemiljö'!$C$13+1)^NuvFasadUtemiljö!A7)</f>
        <v>113499.69140903551</v>
      </c>
      <c r="C7" s="16">
        <f>IF('B Fasad och del av utemiljö'!$C$8+1&gt;A7,B7,0)</f>
        <v>113499.69140903551</v>
      </c>
      <c r="D7" s="16">
        <f>('B Fasad och del av utemiljö'!$C$57*(1/(1+'B Fasad och del av utemiljö'!$C$11)^A7))*((1+'B Fasad och del av utemiljö'!$C$13)^NuvFasadUtemiljö!A7)</f>
        <v>81786.826450854438</v>
      </c>
      <c r="E7" s="16">
        <f>IF('B Fasad och del av utemiljö'!$C$8+1&gt;A7,D7,0)</f>
        <v>81786.826450854438</v>
      </c>
      <c r="F7" s="16"/>
      <c r="G7" s="16"/>
      <c r="H7" s="80">
        <f>IF(A7=('B Fasad och del av utemiljö'!$C$8+1),('B Fasad och del av utemiljö'!$C$49/'B Fasad och del av utemiljö'!$C$10)*('B Fasad och del av utemiljö'!$C$10-'B Fasad och del av utemiljö'!$C$8),0)</f>
        <v>0</v>
      </c>
      <c r="I7" s="80">
        <f>H7*(1/(1+'B Fasad och del av utemiljö'!$C$11)^A7)</f>
        <v>0</v>
      </c>
      <c r="J7" s="16">
        <f>'B Fasad och del av utemiljö'!$C$43/(POWER(1+'B Fasad och del av utemiljö'!$C$11,A7))</f>
        <v>871.44222769857242</v>
      </c>
      <c r="K7" s="16">
        <f>IF('B Fasad och del av utemiljö'!$C$8+1&gt;A7,J7,0)</f>
        <v>871.44222769857242</v>
      </c>
      <c r="L7" s="16">
        <f>'B Fasad och del av utemiljö'!$C$44/(POWER(1+'B Fasad och del av utemiljö'!$C$11,A7))</f>
        <v>0</v>
      </c>
      <c r="M7" s="16">
        <f>IF('B Fasad och del av utemiljö'!$C$8+1&gt;A7,L7,0)</f>
        <v>0</v>
      </c>
      <c r="N7" s="16"/>
      <c r="O7" s="115">
        <v>4</v>
      </c>
      <c r="P7" s="116">
        <f t="shared" si="0"/>
        <v>113499.69140903551</v>
      </c>
      <c r="Q7" s="116">
        <f t="shared" si="1"/>
        <v>81786.826450854438</v>
      </c>
      <c r="R7" s="116"/>
      <c r="S7" s="116"/>
      <c r="T7" s="116">
        <f t="shared" si="2"/>
        <v>0</v>
      </c>
      <c r="U7" s="116">
        <f t="shared" si="3"/>
        <v>-871.44222769857242</v>
      </c>
      <c r="Y7" s="16"/>
      <c r="Z7" s="16"/>
    </row>
    <row r="8" spans="1:26" x14ac:dyDescent="0.25">
      <c r="A8">
        <v>5</v>
      </c>
      <c r="B8" s="16">
        <f>('B Fasad och del av utemiljö'!$C$56*(1/(1+'B Fasad och del av utemiljö'!$C$11)^A8))*(('B Fasad och del av utemiljö'!$C$13+1)^NuvFasadUtemiljö!A8)</f>
        <v>110922.64527559366</v>
      </c>
      <c r="C8" s="16">
        <f>IF('B Fasad och del av utemiljö'!$C$8+1&gt;A8,B8,0)</f>
        <v>110922.64527559366</v>
      </c>
      <c r="D8" s="16">
        <f>('B Fasad och del av utemiljö'!$C$57*(1/(1+'B Fasad och del av utemiljö'!$C$11)^A8))*((1+'B Fasad och del av utemiljö'!$C$13)^NuvFasadUtemiljö!A8)</f>
        <v>79929.830874434076</v>
      </c>
      <c r="E8" s="16">
        <f>IF('B Fasad och del av utemiljö'!$C$8+1&gt;A8,D8,0)</f>
        <v>79929.830874434076</v>
      </c>
      <c r="F8" s="16"/>
      <c r="G8" s="16"/>
      <c r="H8" s="80">
        <f>IF(A8=('B Fasad och del av utemiljö'!$C$8+1),('B Fasad och del av utemiljö'!$C$49/'B Fasad och del av utemiljö'!$C$10)*('B Fasad och del av utemiljö'!$C$10-'B Fasad och del av utemiljö'!$C$8),0)</f>
        <v>0</v>
      </c>
      <c r="I8" s="80">
        <f>H8*(1/(1+'B Fasad och del av utemiljö'!$C$11)^A8)</f>
        <v>0</v>
      </c>
      <c r="J8" s="16">
        <f>'B Fasad och del av utemiljö'!$C$43/(POWER(1+'B Fasad och del av utemiljö'!$C$11,A8))</f>
        <v>841.97316685852422</v>
      </c>
      <c r="K8" s="16">
        <f>IF('B Fasad och del av utemiljö'!$C$8+1&gt;A8,J8,0)</f>
        <v>841.97316685852422</v>
      </c>
      <c r="L8" s="16">
        <f>'B Fasad och del av utemiljö'!$C$44/(POWER(1+'B Fasad och del av utemiljö'!$C$11,A8))</f>
        <v>0</v>
      </c>
      <c r="M8" s="16">
        <f>IF('B Fasad och del av utemiljö'!$C$8+1&gt;A8,L8,0)</f>
        <v>0</v>
      </c>
      <c r="N8" s="16"/>
      <c r="O8" s="115">
        <v>5</v>
      </c>
      <c r="P8" s="116">
        <f t="shared" si="0"/>
        <v>110922.64527559366</v>
      </c>
      <c r="Q8" s="116">
        <f t="shared" si="1"/>
        <v>79929.830874434076</v>
      </c>
      <c r="R8" s="116"/>
      <c r="S8" s="116"/>
      <c r="T8" s="116">
        <f t="shared" si="2"/>
        <v>0</v>
      </c>
      <c r="U8" s="116">
        <f t="shared" si="3"/>
        <v>-841.97316685852422</v>
      </c>
      <c r="Y8" s="16"/>
      <c r="Z8" s="16"/>
    </row>
    <row r="9" spans="1:26" x14ac:dyDescent="0.25">
      <c r="A9">
        <v>6</v>
      </c>
      <c r="B9" s="16">
        <f>('B Fasad och del av utemiljö'!$C$56*(1/(1+'B Fasad och del av utemiljö'!$C$11)^A9))*(('B Fasad och del av utemiljö'!$C$13+1)^NuvFasadUtemiljö!A9)</f>
        <v>108404.11178382898</v>
      </c>
      <c r="C9" s="16">
        <f>IF('B Fasad och del av utemiljö'!$C$8+1&gt;A9,B9,0)</f>
        <v>108404.11178382898</v>
      </c>
      <c r="D9" s="16">
        <f>('B Fasad och del av utemiljö'!$C$57*(1/(1+'B Fasad och del av utemiljö'!$C$11)^A9))*((1+'B Fasad och del av utemiljö'!$C$13)^NuvFasadUtemiljö!A9)</f>
        <v>78114.998965690887</v>
      </c>
      <c r="E9" s="16">
        <f>IF('B Fasad och del av utemiljö'!$C$8+1&gt;A9,D9,0)</f>
        <v>78114.998965690887</v>
      </c>
      <c r="F9" s="16"/>
      <c r="G9" s="16"/>
      <c r="H9" s="80">
        <f>IF(A9=('B Fasad och del av utemiljö'!$C$8+1),('B Fasad och del av utemiljö'!$C$49/'B Fasad och del av utemiljö'!$C$10)*('B Fasad och del av utemiljö'!$C$10-'B Fasad och del av utemiljö'!$C$8),0)</f>
        <v>0</v>
      </c>
      <c r="I9" s="80">
        <f>H9*(1/(1+'B Fasad och del av utemiljö'!$C$11)^A9)</f>
        <v>0</v>
      </c>
      <c r="J9" s="16">
        <f>'B Fasad och del av utemiljö'!$C$43/(POWER(1+'B Fasad och del av utemiljö'!$C$11,A9))</f>
        <v>813.50064430775274</v>
      </c>
      <c r="K9" s="16">
        <f>IF('B Fasad och del av utemiljö'!$C$8+1&gt;A9,J9,0)</f>
        <v>813.50064430775274</v>
      </c>
      <c r="L9" s="16">
        <f>'B Fasad och del av utemiljö'!$C$44/(POWER(1+'B Fasad och del av utemiljö'!$C$11,A9))</f>
        <v>0</v>
      </c>
      <c r="M9" s="16">
        <f>IF('B Fasad och del av utemiljö'!$C$8+1&gt;A9,L9,0)</f>
        <v>0</v>
      </c>
      <c r="N9" s="16"/>
      <c r="O9" s="115">
        <v>6</v>
      </c>
      <c r="P9" s="116">
        <f t="shared" si="0"/>
        <v>108404.11178382898</v>
      </c>
      <c r="Q9" s="116">
        <f t="shared" si="1"/>
        <v>78114.998965690887</v>
      </c>
      <c r="R9" s="116"/>
      <c r="S9" s="116"/>
      <c r="T9" s="116">
        <f t="shared" si="2"/>
        <v>0</v>
      </c>
      <c r="U9" s="116">
        <f t="shared" si="3"/>
        <v>-813.50064430775274</v>
      </c>
      <c r="Y9" s="16"/>
      <c r="Z9" s="16"/>
    </row>
    <row r="10" spans="1:26" x14ac:dyDescent="0.25">
      <c r="A10">
        <v>7</v>
      </c>
      <c r="B10" s="16">
        <f>('B Fasad och del av utemiljö'!$C$56*(1/(1+'B Fasad och del av utemiljö'!$C$11)^A10))*(('B Fasad och del av utemiljö'!$C$13+1)^NuvFasadUtemiljö!A10)</f>
        <v>105942.76238583868</v>
      </c>
      <c r="C10" s="16">
        <f>IF('B Fasad och del av utemiljö'!$C$8+1&gt;A10,B10,0)</f>
        <v>105942.76238583868</v>
      </c>
      <c r="D10" s="16">
        <f>('B Fasad och del av utemiljö'!$C$57*(1/(1+'B Fasad och del av utemiljö'!$C$11)^A10))*((1+'B Fasad och del av utemiljö'!$C$13)^NuvFasadUtemiljö!A10)</f>
        <v>76341.373385310493</v>
      </c>
      <c r="E10" s="16">
        <f>IF('B Fasad och del av utemiljö'!$C$8+1&gt;A10,D10,0)</f>
        <v>76341.373385310493</v>
      </c>
      <c r="F10" s="16"/>
      <c r="G10" s="16"/>
      <c r="H10" s="80">
        <f>IF(A10=('B Fasad och del av utemiljö'!$C$8+1),('B Fasad och del av utemiljö'!$C$49/'B Fasad och del av utemiljö'!$C$10)*('B Fasad och del av utemiljö'!$C$10-'B Fasad och del av utemiljö'!$C$8),0)</f>
        <v>0</v>
      </c>
      <c r="I10" s="80">
        <f>H10*(1/(1+'B Fasad och del av utemiljö'!$C$11)^A10)</f>
        <v>0</v>
      </c>
      <c r="J10" s="16">
        <f>'B Fasad och del av utemiljö'!$C$43/(POWER(1+'B Fasad och del av utemiljö'!$C$11,A10))</f>
        <v>785.99096068381914</v>
      </c>
      <c r="K10" s="16">
        <f>IF('B Fasad och del av utemiljö'!$C$8+1&gt;A10,J10,0)</f>
        <v>785.99096068381914</v>
      </c>
      <c r="L10" s="16">
        <f>'B Fasad och del av utemiljö'!$C$44/(POWER(1+'B Fasad och del av utemiljö'!$C$11,A10))</f>
        <v>0</v>
      </c>
      <c r="M10" s="16">
        <f>IF('B Fasad och del av utemiljö'!$C$8+1&gt;A10,L10,0)</f>
        <v>0</v>
      </c>
      <c r="N10" s="16"/>
      <c r="O10" s="115">
        <v>7</v>
      </c>
      <c r="P10" s="116">
        <f t="shared" si="0"/>
        <v>105942.76238583868</v>
      </c>
      <c r="Q10" s="116">
        <f t="shared" si="1"/>
        <v>76341.373385310493</v>
      </c>
      <c r="R10" s="116"/>
      <c r="S10" s="116"/>
      <c r="T10" s="116">
        <f t="shared" si="2"/>
        <v>0</v>
      </c>
      <c r="U10" s="116">
        <f t="shared" si="3"/>
        <v>-785.99096068381914</v>
      </c>
      <c r="Y10" s="16"/>
      <c r="Z10" s="16"/>
    </row>
    <row r="11" spans="1:26" x14ac:dyDescent="0.25">
      <c r="A11">
        <v>8</v>
      </c>
      <c r="B11" s="16">
        <f>('B Fasad och del av utemiljö'!$C$56*(1/(1+'B Fasad och del av utemiljö'!$C$11)^A11))*(('B Fasad och del av utemiljö'!$C$13+1)^NuvFasadUtemiljö!A11)</f>
        <v>103537.29869881725</v>
      </c>
      <c r="C11" s="16">
        <f>IF('B Fasad och del av utemiljö'!$C$8+1&gt;A11,B11,0)</f>
        <v>103537.29869881725</v>
      </c>
      <c r="D11" s="16">
        <f>('B Fasad och del av utemiljö'!$C$57*(1/(1+'B Fasad och del av utemiljö'!$C$11)^A11))*((1+'B Fasad och del av utemiljö'!$C$13)^NuvFasadUtemiljö!A11)</f>
        <v>74608.018530668211</v>
      </c>
      <c r="E11" s="16">
        <f>IF('B Fasad och del av utemiljö'!$C$8+1&gt;A11,D11,0)</f>
        <v>74608.018530668211</v>
      </c>
      <c r="F11" s="16"/>
      <c r="G11" s="16"/>
      <c r="H11" s="80">
        <f>IF(A11=('B Fasad och del av utemiljö'!$C$8+1),('B Fasad och del av utemiljö'!$C$49/'B Fasad och del av utemiljö'!$C$10)*('B Fasad och del av utemiljö'!$C$10-'B Fasad och del av utemiljö'!$C$8),0)</f>
        <v>0</v>
      </c>
      <c r="I11" s="80">
        <f>H11*(1/(1+'B Fasad och del av utemiljö'!$C$11)^A11)</f>
        <v>0</v>
      </c>
      <c r="J11" s="16">
        <f>'B Fasad och del av utemiljö'!$C$43/(POWER(1+'B Fasad och del av utemiljö'!$C$11,A11))</f>
        <v>759.41155621625057</v>
      </c>
      <c r="K11" s="16">
        <f>IF('B Fasad och del av utemiljö'!$C$8+1&gt;A11,J11,0)</f>
        <v>759.41155621625057</v>
      </c>
      <c r="L11" s="16">
        <f>'B Fasad och del av utemiljö'!$C$44/(POWER(1+'B Fasad och del av utemiljö'!$C$11,A11))</f>
        <v>0</v>
      </c>
      <c r="M11" s="16">
        <f>IF('B Fasad och del av utemiljö'!$C$8+1&gt;A11,L11,0)</f>
        <v>0</v>
      </c>
      <c r="N11" s="16"/>
      <c r="O11" s="115">
        <v>8</v>
      </c>
      <c r="P11" s="116">
        <f t="shared" si="0"/>
        <v>103537.29869881725</v>
      </c>
      <c r="Q11" s="116">
        <f t="shared" si="1"/>
        <v>74608.018530668211</v>
      </c>
      <c r="R11" s="116"/>
      <c r="S11" s="116"/>
      <c r="T11" s="116">
        <f t="shared" si="2"/>
        <v>0</v>
      </c>
      <c r="U11" s="116">
        <f t="shared" si="3"/>
        <v>-759.41155621625057</v>
      </c>
      <c r="Y11" s="16"/>
      <c r="Z11" s="16"/>
    </row>
    <row r="12" spans="1:26" x14ac:dyDescent="0.25">
      <c r="A12">
        <v>9</v>
      </c>
      <c r="B12" s="16">
        <f>('B Fasad och del av utemiljö'!$C$56*(1/(1+'B Fasad och del av utemiljö'!$C$11)^A12))*(('B Fasad och del av utemiljö'!$C$13+1)^NuvFasadUtemiljö!A12)</f>
        <v>101186.45182014848</v>
      </c>
      <c r="C12" s="16">
        <f>IF('B Fasad och del av utemiljö'!$C$8+1&gt;A12,B12,0)</f>
        <v>101186.45182014848</v>
      </c>
      <c r="D12" s="16">
        <f>('B Fasad och del av utemiljö'!$C$57*(1/(1+'B Fasad och del av utemiljö'!$C$11)^A12))*((1+'B Fasad och del av utemiljö'!$C$13)^NuvFasadUtemiljö!A12)</f>
        <v>72914.020042290722</v>
      </c>
      <c r="E12" s="16">
        <f>IF('B Fasad och del av utemiljö'!$C$8+1&gt;A12,D12,0)</f>
        <v>72914.020042290722</v>
      </c>
      <c r="F12" s="16"/>
      <c r="G12" s="16"/>
      <c r="H12" s="80">
        <f>IF(A12=('B Fasad och del av utemiljö'!$C$8+1),('B Fasad och del av utemiljö'!$C$49/'B Fasad och del av utemiljö'!$C$10)*('B Fasad och del av utemiljö'!$C$10-'B Fasad och del av utemiljö'!$C$8),0)</f>
        <v>0</v>
      </c>
      <c r="I12" s="80">
        <f>H12*(1/(1+'B Fasad och del av utemiljö'!$C$11)^A12)</f>
        <v>0</v>
      </c>
      <c r="J12" s="16">
        <f>'B Fasad och del av utemiljö'!$C$43/(POWER(1+'B Fasad och del av utemiljö'!$C$11,A12))</f>
        <v>733.73097218961414</v>
      </c>
      <c r="K12" s="16">
        <f>IF('B Fasad och del av utemiljö'!$C$8+1&gt;A12,J12,0)</f>
        <v>733.73097218961414</v>
      </c>
      <c r="L12" s="16">
        <f>'B Fasad och del av utemiljö'!$C$44/(POWER(1+'B Fasad och del av utemiljö'!$C$11,A12))</f>
        <v>0</v>
      </c>
      <c r="M12" s="16">
        <f>IF('B Fasad och del av utemiljö'!$C$8+1&gt;A12,L12,0)</f>
        <v>0</v>
      </c>
      <c r="N12" s="16"/>
      <c r="O12" s="115">
        <v>9</v>
      </c>
      <c r="P12" s="116">
        <f t="shared" si="0"/>
        <v>101186.45182014848</v>
      </c>
      <c r="Q12" s="116">
        <f t="shared" si="1"/>
        <v>72914.020042290722</v>
      </c>
      <c r="R12" s="116"/>
      <c r="S12" s="116"/>
      <c r="T12" s="116">
        <f t="shared" si="2"/>
        <v>0</v>
      </c>
      <c r="U12" s="116">
        <f t="shared" si="3"/>
        <v>-733.73097218961414</v>
      </c>
      <c r="Y12" s="16"/>
      <c r="Z12" s="16"/>
    </row>
    <row r="13" spans="1:26" x14ac:dyDescent="0.25">
      <c r="A13">
        <v>10</v>
      </c>
      <c r="B13" s="16">
        <f>('B Fasad och del av utemiljö'!$C$56*(1/(1+'B Fasad och del av utemiljö'!$C$11)^A13))*(('B Fasad och del av utemiljö'!$C$13+1)^NuvFasadUtemiljö!A13)</f>
        <v>98888.981658048506</v>
      </c>
      <c r="C13" s="16">
        <f>IF('B Fasad och del av utemiljö'!$C$8+1&gt;A13,B13,0)</f>
        <v>98888.981658048506</v>
      </c>
      <c r="D13" s="16">
        <f>('B Fasad och del av utemiljö'!$C$57*(1/(1+'B Fasad och del av utemiljö'!$C$11)^A13))*((1+'B Fasad och del av utemiljö'!$C$13)^NuvFasadUtemiljö!A13)</f>
        <v>71258.484321523749</v>
      </c>
      <c r="E13" s="16">
        <f>IF('B Fasad och del av utemiljö'!$C$8+1&gt;A13,D13,0)</f>
        <v>71258.484321523749</v>
      </c>
      <c r="F13" s="16"/>
      <c r="G13" s="16"/>
      <c r="H13" s="80">
        <f>IF(A13=('B Fasad och del av utemiljö'!$C$8+1),('B Fasad och del av utemiljö'!$C$49/'B Fasad och del av utemiljö'!$C$10)*('B Fasad och del av utemiljö'!$C$10-'B Fasad och del av utemiljö'!$C$8),0)</f>
        <v>0</v>
      </c>
      <c r="I13" s="80">
        <f>H13*(1/(1+'B Fasad och del av utemiljö'!$C$11)^A13)</f>
        <v>0</v>
      </c>
      <c r="J13" s="16">
        <f>'B Fasad och del av utemiljö'!$C$43/(POWER(1+'B Fasad och del av utemiljö'!$C$11,A13))</f>
        <v>708.91881370977217</v>
      </c>
      <c r="K13" s="16">
        <f>IF('B Fasad och del av utemiljö'!$C$8+1&gt;A13,J13,0)</f>
        <v>708.91881370977217</v>
      </c>
      <c r="L13" s="16">
        <f>'B Fasad och del av utemiljö'!$C$44/(POWER(1+'B Fasad och del av utemiljö'!$C$11,A13))</f>
        <v>0</v>
      </c>
      <c r="M13" s="16">
        <f>IF('B Fasad och del av utemiljö'!$C$8+1&gt;A13,L13,0)</f>
        <v>0</v>
      </c>
      <c r="N13" s="16"/>
      <c r="O13" s="115">
        <v>10</v>
      </c>
      <c r="P13" s="116">
        <f t="shared" si="0"/>
        <v>98888.981658048506</v>
      </c>
      <c r="Q13" s="116">
        <f t="shared" si="1"/>
        <v>71258.484321523749</v>
      </c>
      <c r="R13" s="116"/>
      <c r="S13" s="116"/>
      <c r="T13" s="116">
        <f t="shared" si="2"/>
        <v>0</v>
      </c>
      <c r="U13" s="116">
        <f t="shared" si="3"/>
        <v>-708.91881370977217</v>
      </c>
      <c r="Y13" s="16"/>
      <c r="Z13" s="16"/>
    </row>
    <row r="14" spans="1:26" x14ac:dyDescent="0.25">
      <c r="A14">
        <v>11</v>
      </c>
      <c r="B14" s="16">
        <f>('B Fasad och del av utemiljö'!$C$56*(1/(1+'B Fasad och del av utemiljö'!$C$11)^A14))*(('B Fasad och del av utemiljö'!$C$13+1)^NuvFasadUtemiljö!A14)</f>
        <v>96643.676277406819</v>
      </c>
      <c r="C14" s="16">
        <f>IF('B Fasad och del av utemiljö'!$C$8+1&gt;A14,B14,0)</f>
        <v>96643.676277406819</v>
      </c>
      <c r="D14" s="16">
        <f>('B Fasad och del av utemiljö'!$C$57*(1/(1+'B Fasad och del av utemiljö'!$C$11)^A14))*((1+'B Fasad och del av utemiljö'!$C$13)^NuvFasadUtemiljö!A14)</f>
        <v>69640.538059150989</v>
      </c>
      <c r="E14" s="16">
        <f>IF('B Fasad och del av utemiljö'!$C$8+1&gt;A14,D14,0)</f>
        <v>69640.538059150989</v>
      </c>
      <c r="F14" s="16"/>
      <c r="G14" s="16"/>
      <c r="H14" s="80">
        <f>IF(A14=('B Fasad och del av utemiljö'!$C$8+1),('B Fasad och del av utemiljö'!$C$49/'B Fasad och del av utemiljö'!$C$10)*('B Fasad och del av utemiljö'!$C$10-'B Fasad och del av utemiljö'!$C$8),0)</f>
        <v>0</v>
      </c>
      <c r="I14" s="80">
        <f>H14*(1/(1+'B Fasad och del av utemiljö'!$C$11)^A14)</f>
        <v>0</v>
      </c>
      <c r="J14" s="16">
        <f>'B Fasad och del av utemiljö'!$C$43/(POWER(1+'B Fasad och del av utemiljö'!$C$11,A14))</f>
        <v>684.9457137292485</v>
      </c>
      <c r="K14" s="16">
        <f>IF('B Fasad och del av utemiljö'!$C$8+1&gt;A14,J14,0)</f>
        <v>684.9457137292485</v>
      </c>
      <c r="L14" s="16">
        <f>'B Fasad och del av utemiljö'!$C$44/(POWER(1+'B Fasad och del av utemiljö'!$C$11,A14))</f>
        <v>0</v>
      </c>
      <c r="M14" s="16">
        <f>IF('B Fasad och del av utemiljö'!$C$8+1&gt;A14,L14,0)</f>
        <v>0</v>
      </c>
      <c r="N14" s="16"/>
      <c r="O14" s="115">
        <v>11</v>
      </c>
      <c r="P14" s="116">
        <f t="shared" si="0"/>
        <v>96643.676277406819</v>
      </c>
      <c r="Q14" s="116">
        <f t="shared" si="1"/>
        <v>69640.538059150989</v>
      </c>
      <c r="R14" s="116"/>
      <c r="S14" s="116"/>
      <c r="T14" s="116">
        <f t="shared" si="2"/>
        <v>0</v>
      </c>
      <c r="U14" s="116">
        <f t="shared" si="3"/>
        <v>-684.9457137292485</v>
      </c>
      <c r="Y14" s="16"/>
      <c r="Z14" s="16"/>
    </row>
    <row r="15" spans="1:26" x14ac:dyDescent="0.25">
      <c r="A15">
        <v>12</v>
      </c>
      <c r="B15" s="16">
        <f>('B Fasad och del av utemiljö'!$C$56*(1/(1+'B Fasad och del av utemiljö'!$C$11)^A15))*(('B Fasad och del av utemiljö'!$C$13+1)^NuvFasadUtemiljö!A15)</f>
        <v>94449.351260480209</v>
      </c>
      <c r="C15" s="16">
        <f>IF('B Fasad och del av utemiljö'!$C$8+1&gt;A15,B15,0)</f>
        <v>94449.351260480209</v>
      </c>
      <c r="D15" s="16">
        <f>('B Fasad och del av utemiljö'!$C$57*(1/(1+'B Fasad och del av utemiljö'!$C$11)^A15))*((1+'B Fasad och del av utemiljö'!$C$13)^NuvFasadUtemiljö!A15)</f>
        <v>68059.327774716163</v>
      </c>
      <c r="E15" s="16">
        <f>IF('B Fasad och del av utemiljö'!$C$8+1&gt;A15,D15,0)</f>
        <v>68059.327774716163</v>
      </c>
      <c r="F15" s="16"/>
      <c r="G15" s="16"/>
      <c r="H15" s="80">
        <f>IF(A15=('B Fasad och del av utemiljö'!$C$8+1),('B Fasad och del av utemiljö'!$C$49/'B Fasad och del av utemiljö'!$C$10)*('B Fasad och del av utemiljö'!$C$10-'B Fasad och del av utemiljö'!$C$8),0)</f>
        <v>0</v>
      </c>
      <c r="I15" s="80">
        <f>H15*(1/(1+'B Fasad och del av utemiljö'!$C$11)^A15)</f>
        <v>0</v>
      </c>
      <c r="J15" s="16">
        <f>'B Fasad och del av utemiljö'!$C$43/(POWER(1+'B Fasad och del av utemiljö'!$C$11,A15))</f>
        <v>661.78329828912899</v>
      </c>
      <c r="K15" s="16">
        <f>IF('B Fasad och del av utemiljö'!$C$8+1&gt;A15,J15,0)</f>
        <v>661.78329828912899</v>
      </c>
      <c r="L15" s="16">
        <f>'B Fasad och del av utemiljö'!$C$44/(POWER(1+'B Fasad och del av utemiljö'!$C$11,A15))</f>
        <v>0</v>
      </c>
      <c r="M15" s="16">
        <f>IF('B Fasad och del av utemiljö'!$C$8+1&gt;A15,L15,0)</f>
        <v>0</v>
      </c>
      <c r="N15" s="16"/>
      <c r="O15" s="115">
        <v>12</v>
      </c>
      <c r="P15" s="116">
        <f t="shared" si="0"/>
        <v>94449.351260480209</v>
      </c>
      <c r="Q15" s="116">
        <f t="shared" si="1"/>
        <v>68059.327774716163</v>
      </c>
      <c r="R15" s="116"/>
      <c r="S15" s="116"/>
      <c r="T15" s="116">
        <f t="shared" si="2"/>
        <v>0</v>
      </c>
      <c r="U15" s="116">
        <f t="shared" si="3"/>
        <v>-661.78329828912899</v>
      </c>
      <c r="Y15" s="16"/>
      <c r="Z15" s="16"/>
    </row>
    <row r="16" spans="1:26" x14ac:dyDescent="0.25">
      <c r="A16">
        <v>13</v>
      </c>
      <c r="B16" s="16">
        <f>('B Fasad och del av utemiljö'!$C$56*(1/(1+'B Fasad och del av utemiljö'!$C$11)^A16))*(('B Fasad och del av utemiljö'!$C$13+1)^NuvFasadUtemiljö!A16)</f>
        <v>92304.849082102184</v>
      </c>
      <c r="C16" s="16">
        <f>IF('B Fasad och del av utemiljö'!$C$8+1&gt;A16,B16,0)</f>
        <v>92304.849082102184</v>
      </c>
      <c r="D16" s="16">
        <f>('B Fasad och del av utemiljö'!$C$57*(1/(1+'B Fasad och del av utemiljö'!$C$11)^A16))*((1+'B Fasad och del av utemiljö'!$C$13)^NuvFasadUtemiljö!A16)</f>
        <v>66514.019366304754</v>
      </c>
      <c r="E16" s="16">
        <f>IF('B Fasad och del av utemiljö'!$C$8+1&gt;A16,D16,0)</f>
        <v>66514.019366304754</v>
      </c>
      <c r="F16" s="16"/>
      <c r="G16" s="16"/>
      <c r="H16" s="80">
        <f>IF(A16=('B Fasad och del av utemiljö'!$C$8+1),('B Fasad och del av utemiljö'!$C$49/'B Fasad och del av utemiljö'!$C$10)*('B Fasad och del av utemiljö'!$C$10-'B Fasad och del av utemiljö'!$C$8),0)</f>
        <v>0</v>
      </c>
      <c r="I16" s="80">
        <f>H16*(1/(1+'B Fasad och del av utemiljö'!$C$11)^A16)</f>
        <v>0</v>
      </c>
      <c r="J16" s="16">
        <f>'B Fasad och del av utemiljö'!$C$43/(POWER(1+'B Fasad och del av utemiljö'!$C$11,A16))</f>
        <v>639.4041529363567</v>
      </c>
      <c r="K16" s="16">
        <f>IF('B Fasad och del av utemiljö'!$C$8+1&gt;A16,J16,0)</f>
        <v>639.4041529363567</v>
      </c>
      <c r="L16" s="16">
        <f>'B Fasad och del av utemiljö'!$C$44/(POWER(1+'B Fasad och del av utemiljö'!$C$11,A16))</f>
        <v>0</v>
      </c>
      <c r="M16" s="16">
        <f>IF('B Fasad och del av utemiljö'!$C$8+1&gt;A16,L16,0)</f>
        <v>0</v>
      </c>
      <c r="N16" s="16"/>
      <c r="O16" s="115">
        <v>13</v>
      </c>
      <c r="P16" s="116">
        <f t="shared" si="0"/>
        <v>92304.849082102184</v>
      </c>
      <c r="Q16" s="116">
        <f t="shared" si="1"/>
        <v>66514.019366304754</v>
      </c>
      <c r="R16" s="116"/>
      <c r="S16" s="116"/>
      <c r="T16" s="116">
        <f t="shared" si="2"/>
        <v>0</v>
      </c>
      <c r="U16" s="116">
        <f t="shared" si="3"/>
        <v>-639.4041529363567</v>
      </c>
      <c r="Y16" s="16"/>
      <c r="Z16" s="16"/>
    </row>
    <row r="17" spans="1:26" x14ac:dyDescent="0.25">
      <c r="A17">
        <v>14</v>
      </c>
      <c r="B17" s="16">
        <f>('B Fasad och del av utemiljö'!$C$56*(1/(1+'B Fasad och del av utemiljö'!$C$11)^A17))*(('B Fasad och del av utemiljö'!$C$13+1)^NuvFasadUtemiljö!A17)</f>
        <v>90209.038499078597</v>
      </c>
      <c r="C17" s="16">
        <f>IF('B Fasad och del av utemiljö'!$C$8+1&gt;A17,B17,0)</f>
        <v>90209.038499078597</v>
      </c>
      <c r="D17" s="16">
        <f>('B Fasad och del av utemiljö'!$C$57*(1/(1+'B Fasad och del av utemiljö'!$C$11)^A17))*((1+'B Fasad och del av utemiljö'!$C$13)^NuvFasadUtemiljö!A17)</f>
        <v>65003.797670548076</v>
      </c>
      <c r="E17" s="16">
        <f>IF('B Fasad och del av utemiljö'!$C$8+1&gt;A17,D17,0)</f>
        <v>65003.797670548076</v>
      </c>
      <c r="F17" s="16"/>
      <c r="G17" s="16"/>
      <c r="H17" s="80">
        <f>IF(A17=('B Fasad och del av utemiljö'!$C$8+1),('B Fasad och del av utemiljö'!$C$49/'B Fasad och del av utemiljö'!$C$10)*('B Fasad och del av utemiljö'!$C$10-'B Fasad och del av utemiljö'!$C$8),0)</f>
        <v>0</v>
      </c>
      <c r="I17" s="80">
        <f>H17*(1/(1+'B Fasad och del av utemiljö'!$C$11)^A17)</f>
        <v>0</v>
      </c>
      <c r="J17" s="16">
        <f>'B Fasad och del av utemiljö'!$C$43/(POWER(1+'B Fasad och del av utemiljö'!$C$11,A17))</f>
        <v>617.78179027667306</v>
      </c>
      <c r="K17" s="16">
        <f>IF('B Fasad och del av utemiljö'!$C$8+1&gt;A17,J17,0)</f>
        <v>617.78179027667306</v>
      </c>
      <c r="L17" s="16">
        <f>'B Fasad och del av utemiljö'!$C$44/(POWER(1+'B Fasad och del av utemiljö'!$C$11,A17))</f>
        <v>0</v>
      </c>
      <c r="M17" s="16">
        <f>IF('B Fasad och del av utemiljö'!$C$8+1&gt;A17,L17,0)</f>
        <v>0</v>
      </c>
      <c r="N17" s="16"/>
      <c r="O17" s="115">
        <v>14</v>
      </c>
      <c r="P17" s="116">
        <f t="shared" si="0"/>
        <v>90209.038499078597</v>
      </c>
      <c r="Q17" s="116">
        <f t="shared" si="1"/>
        <v>65003.797670548076</v>
      </c>
      <c r="R17" s="116"/>
      <c r="S17" s="116"/>
      <c r="T17" s="116">
        <f t="shared" si="2"/>
        <v>0</v>
      </c>
      <c r="U17" s="116">
        <f t="shared" si="3"/>
        <v>-617.78179027667306</v>
      </c>
      <c r="Y17" s="16"/>
      <c r="Z17" s="16"/>
    </row>
    <row r="18" spans="1:26" x14ac:dyDescent="0.25">
      <c r="A18">
        <v>15</v>
      </c>
      <c r="B18" s="16">
        <f>('B Fasad och del av utemiljö'!$C$56*(1/(1+'B Fasad och del av utemiljö'!$C$11)^A18))*(('B Fasad och del av utemiljö'!$C$13+1)^NuvFasadUtemiljö!A18)</f>
        <v>88160.813953447388</v>
      </c>
      <c r="C18" s="16">
        <f>IF('B Fasad och del av utemiljö'!$C$8+1&gt;A18,B18,0)</f>
        <v>88160.813953447388</v>
      </c>
      <c r="D18" s="16">
        <f>('B Fasad och del av utemiljö'!$C$57*(1/(1+'B Fasad och del av utemiljö'!$C$11)^A18))*((1+'B Fasad och del av utemiljö'!$C$13)^NuvFasadUtemiljö!A18)</f>
        <v>63527.866032617778</v>
      </c>
      <c r="E18" s="16">
        <f>IF('B Fasad och del av utemiljö'!$C$8+1&gt;A18,D18,0)</f>
        <v>63527.866032617778</v>
      </c>
      <c r="F18" s="16"/>
      <c r="G18" s="16"/>
      <c r="H18" s="80">
        <f>IF(A18=('B Fasad och del av utemiljö'!$C$8+1),('B Fasad och del av utemiljö'!$C$49/'B Fasad och del av utemiljö'!$C$10)*('B Fasad och del av utemiljö'!$C$10-'B Fasad och del av utemiljö'!$C$8),0)</f>
        <v>0</v>
      </c>
      <c r="I18" s="80">
        <f>H18*(1/(1+'B Fasad och del av utemiljö'!$C$11)^A18)</f>
        <v>0</v>
      </c>
      <c r="J18" s="16">
        <f>'B Fasad och del av utemiljö'!$C$43/(POWER(1+'B Fasad och del av utemiljö'!$C$11,A18))</f>
        <v>596.89061862480492</v>
      </c>
      <c r="K18" s="16">
        <f>IF('B Fasad och del av utemiljö'!$C$8+1&gt;A18,J18,0)</f>
        <v>596.89061862480492</v>
      </c>
      <c r="L18" s="16">
        <f>'B Fasad och del av utemiljö'!$C$44/(POWER(1+'B Fasad och del av utemiljö'!$C$11,A18))</f>
        <v>0</v>
      </c>
      <c r="M18" s="16">
        <f>IF('B Fasad och del av utemiljö'!$C$8+1&gt;A18,L18,0)</f>
        <v>0</v>
      </c>
      <c r="N18" s="16"/>
      <c r="O18" s="115">
        <v>15</v>
      </c>
      <c r="P18" s="116">
        <f t="shared" si="0"/>
        <v>88160.813953447388</v>
      </c>
      <c r="Q18" s="116">
        <f t="shared" si="1"/>
        <v>63527.866032617778</v>
      </c>
      <c r="R18" s="116"/>
      <c r="S18" s="116"/>
      <c r="T18" s="116">
        <f t="shared" si="2"/>
        <v>0</v>
      </c>
      <c r="U18" s="116">
        <f t="shared" si="3"/>
        <v>-596.89061862480492</v>
      </c>
      <c r="Y18" s="16"/>
      <c r="Z18" s="16"/>
    </row>
    <row r="19" spans="1:26" x14ac:dyDescent="0.25">
      <c r="A19">
        <v>16</v>
      </c>
      <c r="B19" s="16">
        <f>('B Fasad och del av utemiljö'!$C$56*(1/(1+'B Fasad och del av utemiljö'!$C$11)^A19))*(('B Fasad och del av utemiljö'!$C$13+1)^NuvFasadUtemiljö!A19)</f>
        <v>86159.094989286998</v>
      </c>
      <c r="C19" s="16">
        <f>IF('B Fasad och del av utemiljö'!$C$8+1&gt;A19,B19,0)</f>
        <v>86159.094989286998</v>
      </c>
      <c r="D19" s="16">
        <f>('B Fasad och del av utemiljö'!$C$57*(1/(1+'B Fasad och del av utemiljö'!$C$11)^A19))*((1+'B Fasad och del av utemiljö'!$C$13)^NuvFasadUtemiljö!A19)</f>
        <v>62085.445885983478</v>
      </c>
      <c r="E19" s="16">
        <f>IF('B Fasad och del av utemiljö'!$C$8+1&gt;A19,D19,0)</f>
        <v>62085.445885983478</v>
      </c>
      <c r="F19" s="16"/>
      <c r="G19" s="16"/>
      <c r="H19" s="80">
        <f>IF(A19=('B Fasad och del av utemiljö'!$C$8+1),('B Fasad och del av utemiljö'!$C$49/'B Fasad och del av utemiljö'!$C$10)*('B Fasad och del av utemiljö'!$C$10-'B Fasad och del av utemiljö'!$C$8),0)</f>
        <v>0</v>
      </c>
      <c r="I19" s="80">
        <f>H19*(1/(1+'B Fasad och del av utemiljö'!$C$11)^A19)</f>
        <v>0</v>
      </c>
      <c r="J19" s="16">
        <f>'B Fasad och del av utemiljö'!$C$43/(POWER(1+'B Fasad och del av utemiljö'!$C$11,A19))</f>
        <v>576.70591171478748</v>
      </c>
      <c r="K19" s="16">
        <f>IF('B Fasad och del av utemiljö'!$C$8+1&gt;A19,J19,0)</f>
        <v>576.70591171478748</v>
      </c>
      <c r="L19" s="16">
        <f>'B Fasad och del av utemiljö'!$C$44/(POWER(1+'B Fasad och del av utemiljö'!$C$11,A19))</f>
        <v>0</v>
      </c>
      <c r="M19" s="16">
        <f>IF('B Fasad och del av utemiljö'!$C$8+1&gt;A19,L19,0)</f>
        <v>0</v>
      </c>
      <c r="N19" s="16"/>
      <c r="O19" s="115">
        <v>16</v>
      </c>
      <c r="P19" s="116">
        <f t="shared" si="0"/>
        <v>86159.094989286998</v>
      </c>
      <c r="Q19" s="116">
        <f t="shared" si="1"/>
        <v>62085.445885983478</v>
      </c>
      <c r="R19" s="116"/>
      <c r="S19" s="116"/>
      <c r="T19" s="116">
        <f t="shared" si="2"/>
        <v>0</v>
      </c>
      <c r="U19" s="116">
        <f t="shared" si="3"/>
        <v>-576.70591171478748</v>
      </c>
      <c r="Y19" s="16"/>
      <c r="Z19" s="16"/>
    </row>
    <row r="20" spans="1:26" x14ac:dyDescent="0.25">
      <c r="A20">
        <v>17</v>
      </c>
      <c r="B20" s="16">
        <f>('B Fasad och del av utemiljö'!$C$56*(1/(1+'B Fasad och del av utemiljö'!$C$11)^A20))*(('B Fasad och del av utemiljö'!$C$13+1)^NuvFasadUtemiljö!A20)</f>
        <v>84202.825682766983</v>
      </c>
      <c r="C20" s="16">
        <f>IF('B Fasad och del av utemiljö'!$C$8+1&gt;A20,B20,0)</f>
        <v>84202.825682766983</v>
      </c>
      <c r="D20" s="16">
        <f>('B Fasad och del av utemiljö'!$C$57*(1/(1+'B Fasad och del av utemiljö'!$C$11)^A20))*((1+'B Fasad och del av utemiljö'!$C$13)^NuvFasadUtemiljö!A20)</f>
        <v>60675.776341712364</v>
      </c>
      <c r="E20" s="16">
        <f>IF('B Fasad och del av utemiljö'!$C$8+1&gt;A20,D20,0)</f>
        <v>60675.776341712364</v>
      </c>
      <c r="F20" s="16"/>
      <c r="G20" s="16"/>
      <c r="H20" s="80">
        <f>IF(A20=('B Fasad och del av utemiljö'!$C$8+1),('B Fasad och del av utemiljö'!$C$49/'B Fasad och del av utemiljö'!$C$10)*('B Fasad och del av utemiljö'!$C$10-'B Fasad och del av utemiljö'!$C$8),0)</f>
        <v>0</v>
      </c>
      <c r="I20" s="80">
        <f>H20*(1/(1+'B Fasad och del av utemiljö'!$C$11)^A20)</f>
        <v>0</v>
      </c>
      <c r="J20" s="16">
        <f>'B Fasad och del av utemiljö'!$C$43/(POWER(1+'B Fasad och del av utemiljö'!$C$11,A20))</f>
        <v>557.20377943457731</v>
      </c>
      <c r="K20" s="16">
        <f>IF('B Fasad och del av utemiljö'!$C$8+1&gt;A20,J20,0)</f>
        <v>557.20377943457731</v>
      </c>
      <c r="L20" s="16">
        <f>'B Fasad och del av utemiljö'!$C$44/(POWER(1+'B Fasad och del av utemiljö'!$C$11,A20))</f>
        <v>0</v>
      </c>
      <c r="M20" s="16">
        <f>IF('B Fasad och del av utemiljö'!$C$8+1&gt;A20,L20,0)</f>
        <v>0</v>
      </c>
      <c r="N20" s="16"/>
      <c r="O20" s="115">
        <v>17</v>
      </c>
      <c r="P20" s="116">
        <f t="shared" si="0"/>
        <v>84202.825682766983</v>
      </c>
      <c r="Q20" s="116">
        <f t="shared" si="1"/>
        <v>60675.776341712364</v>
      </c>
      <c r="R20" s="116"/>
      <c r="S20" s="116"/>
      <c r="T20" s="116">
        <f t="shared" si="2"/>
        <v>0</v>
      </c>
      <c r="U20" s="116">
        <f t="shared" si="3"/>
        <v>-557.20377943457731</v>
      </c>
      <c r="Y20" s="16"/>
      <c r="Z20" s="16"/>
    </row>
    <row r="21" spans="1:26" x14ac:dyDescent="0.25">
      <c r="A21">
        <v>18</v>
      </c>
      <c r="B21" s="16">
        <f>('B Fasad och del av utemiljö'!$C$56*(1/(1+'B Fasad och del av utemiljö'!$C$11)^A21))*(('B Fasad och del av utemiljö'!$C$13+1)^NuvFasadUtemiljö!A21)</f>
        <v>82290.974085138936</v>
      </c>
      <c r="C21" s="16">
        <f>IF('B Fasad och del av utemiljö'!$C$8+1&gt;A21,B21,0)</f>
        <v>82290.974085138936</v>
      </c>
      <c r="D21" s="16">
        <f>('B Fasad och del av utemiljö'!$C$57*(1/(1+'B Fasad och del av utemiljö'!$C$11)^A21))*((1+'B Fasad och del av utemiljö'!$C$13)^NuvFasadUtemiljö!A21)</f>
        <v>59298.113787093782</v>
      </c>
      <c r="E21" s="16">
        <f>IF('B Fasad och del av utemiljö'!$C$8+1&gt;A21,D21,0)</f>
        <v>59298.113787093782</v>
      </c>
      <c r="F21" s="16"/>
      <c r="G21" s="16"/>
      <c r="H21" s="80">
        <f>IF(A21=('B Fasad och del av utemiljö'!$C$8+1),('B Fasad och del av utemiljö'!$C$49/'B Fasad och del av utemiljö'!$C$10)*('B Fasad och del av utemiljö'!$C$10-'B Fasad och del av utemiljö'!$C$8),0)</f>
        <v>0</v>
      </c>
      <c r="I21" s="80">
        <f>H21*(1/(1+'B Fasad och del av utemiljö'!$C$11)^A21)</f>
        <v>0</v>
      </c>
      <c r="J21" s="16">
        <f>'B Fasad och del av utemiljö'!$C$43/(POWER(1+'B Fasad och del av utemiljö'!$C$11,A21))</f>
        <v>538.36113955031624</v>
      </c>
      <c r="K21" s="16">
        <f>IF('B Fasad och del av utemiljö'!$C$8+1&gt;A21,J21,0)</f>
        <v>538.36113955031624</v>
      </c>
      <c r="L21" s="16">
        <f>'B Fasad och del av utemiljö'!$C$44/(POWER(1+'B Fasad och del av utemiljö'!$C$11,A21))</f>
        <v>0</v>
      </c>
      <c r="M21" s="16">
        <f>IF('B Fasad och del av utemiljö'!$C$8+1&gt;A21,L21,0)</f>
        <v>0</v>
      </c>
      <c r="N21" s="16"/>
      <c r="O21" s="115">
        <v>18</v>
      </c>
      <c r="P21" s="116">
        <f t="shared" si="0"/>
        <v>82290.974085138936</v>
      </c>
      <c r="Q21" s="116">
        <f t="shared" si="1"/>
        <v>59298.113787093782</v>
      </c>
      <c r="R21" s="116"/>
      <c r="S21" s="116"/>
      <c r="T21" s="116">
        <f t="shared" si="2"/>
        <v>0</v>
      </c>
      <c r="U21" s="116">
        <f t="shared" si="3"/>
        <v>-538.36113955031624</v>
      </c>
      <c r="Y21" s="16"/>
      <c r="Z21" s="16"/>
    </row>
    <row r="22" spans="1:26" x14ac:dyDescent="0.25">
      <c r="A22">
        <v>19</v>
      </c>
      <c r="B22" s="16">
        <f>('B Fasad och del av utemiljö'!$C$56*(1/(1+'B Fasad och del av utemiljö'!$C$11)^A22))*(('B Fasad och del av utemiljö'!$C$13+1)^NuvFasadUtemiljö!A22)</f>
        <v>80422.531678374944</v>
      </c>
      <c r="C22" s="16">
        <f>IF('B Fasad och del av utemiljö'!$C$8+1&gt;A22,B22,0)</f>
        <v>80422.531678374944</v>
      </c>
      <c r="D22" s="16">
        <f>('B Fasad och del av utemiljö'!$C$57*(1/(1+'B Fasad och del av utemiljö'!$C$11)^A22))*((1+'B Fasad och del av utemiljö'!$C$13)^NuvFasadUtemiljö!A22)</f>
        <v>57951.731493377178</v>
      </c>
      <c r="E22" s="16">
        <f>IF('B Fasad och del av utemiljö'!$C$8+1&gt;A22,D22,0)</f>
        <v>57951.731493377178</v>
      </c>
      <c r="F22" s="16"/>
      <c r="G22" s="16"/>
      <c r="H22" s="80">
        <f>IF(A22=('B Fasad och del av utemiljö'!$C$8+1),('B Fasad och del av utemiljö'!$C$49/'B Fasad och del av utemiljö'!$C$10)*('B Fasad och del av utemiljö'!$C$10-'B Fasad och del av utemiljö'!$C$8),0)</f>
        <v>0</v>
      </c>
      <c r="I22" s="80">
        <f>H22*(1/(1+'B Fasad och del av utemiljö'!$C$11)^A22)</f>
        <v>0</v>
      </c>
      <c r="J22" s="16">
        <f>'B Fasad och del av utemiljö'!$C$43/(POWER(1+'B Fasad och del av utemiljö'!$C$11,A22))</f>
        <v>520.15569038677904</v>
      </c>
      <c r="K22" s="16">
        <f>IF('B Fasad och del av utemiljö'!$C$8+1&gt;A22,J22,0)</f>
        <v>520.15569038677904</v>
      </c>
      <c r="L22" s="16">
        <f>'B Fasad och del av utemiljö'!$C$44/(POWER(1+'B Fasad och del av utemiljö'!$C$11,A22))</f>
        <v>0</v>
      </c>
      <c r="M22" s="16">
        <f>IF('B Fasad och del av utemiljö'!$C$8+1&gt;A22,L22,0)</f>
        <v>0</v>
      </c>
      <c r="N22" s="16"/>
      <c r="O22" s="115">
        <v>19</v>
      </c>
      <c r="P22" s="116">
        <f t="shared" si="0"/>
        <v>80422.531678374944</v>
      </c>
      <c r="Q22" s="116">
        <f t="shared" si="1"/>
        <v>57951.731493377178</v>
      </c>
      <c r="R22" s="116"/>
      <c r="S22" s="116"/>
      <c r="T22" s="116">
        <f t="shared" si="2"/>
        <v>0</v>
      </c>
      <c r="U22" s="116">
        <f t="shared" si="3"/>
        <v>-520.15569038677904</v>
      </c>
      <c r="Y22" s="16"/>
      <c r="Z22" s="16"/>
    </row>
    <row r="23" spans="1:26" x14ac:dyDescent="0.25">
      <c r="A23">
        <v>20</v>
      </c>
      <c r="B23" s="16">
        <f>('B Fasad och del av utemiljö'!$C$56*(1/(1+'B Fasad och del av utemiljö'!$C$11)^A23))*(('B Fasad och del av utemiljö'!$C$13+1)^NuvFasadUtemiljö!A23)</f>
        <v>78596.512843165459</v>
      </c>
      <c r="C23" s="16">
        <f>IF('B Fasad och del av utemiljö'!$C$8+1&gt;A23,B23,0)</f>
        <v>78596.512843165459</v>
      </c>
      <c r="D23" s="16">
        <f>('B Fasad och del av utemiljö'!$C$57*(1/(1+'B Fasad och del av utemiljö'!$C$11)^A23))*((1+'B Fasad och del av utemiljö'!$C$13)^NuvFasadUtemiljö!A23)</f>
        <v>56635.91923241644</v>
      </c>
      <c r="E23" s="16">
        <f>IF('B Fasad och del av utemiljö'!$C$8+1&gt;A23,D23,0)</f>
        <v>56635.91923241644</v>
      </c>
      <c r="F23" s="16"/>
      <c r="G23" s="16"/>
      <c r="H23" s="80">
        <f>IF(A23=('B Fasad och del av utemiljö'!$C$8+1),('B Fasad och del av utemiljö'!$C$49/'B Fasad och del av utemiljö'!$C$10)*('B Fasad och del av utemiljö'!$C$10-'B Fasad och del av utemiljö'!$C$8),0)</f>
        <v>0</v>
      </c>
      <c r="I23" s="80">
        <f>H23*(1/(1+'B Fasad och del av utemiljö'!$C$11)^A23)</f>
        <v>0</v>
      </c>
      <c r="J23" s="16">
        <f>'B Fasad och del av utemiljö'!$C$43/(POWER(1+'B Fasad och del av utemiljö'!$C$11,A23))</f>
        <v>502.56588443167067</v>
      </c>
      <c r="K23" s="16">
        <f>IF('B Fasad och del av utemiljö'!$C$8+1&gt;A23,J23,0)</f>
        <v>502.56588443167067</v>
      </c>
      <c r="L23" s="16">
        <f>'B Fasad och del av utemiljö'!$C$44/(POWER(1+'B Fasad och del av utemiljö'!$C$11,A23))</f>
        <v>0</v>
      </c>
      <c r="M23" s="16">
        <f>IF('B Fasad och del av utemiljö'!$C$8+1&gt;A23,L23,0)</f>
        <v>0</v>
      </c>
      <c r="N23" s="16"/>
      <c r="O23" s="115">
        <v>20</v>
      </c>
      <c r="P23" s="116">
        <f t="shared" si="0"/>
        <v>78596.512843165459</v>
      </c>
      <c r="Q23" s="116">
        <f t="shared" si="1"/>
        <v>56635.91923241644</v>
      </c>
      <c r="R23" s="116"/>
      <c r="S23" s="116"/>
      <c r="T23" s="116">
        <f t="shared" si="2"/>
        <v>0</v>
      </c>
      <c r="U23" s="116">
        <f t="shared" si="3"/>
        <v>-502.56588443167067</v>
      </c>
      <c r="Y23" s="16"/>
      <c r="Z23" s="16"/>
    </row>
    <row r="24" spans="1:26" x14ac:dyDescent="0.25">
      <c r="A24">
        <v>21</v>
      </c>
      <c r="B24" s="16">
        <f>('B Fasad och del av utemiljö'!$C$56*(1/(1+'B Fasad och del av utemiljö'!$C$11)^A24))*(('B Fasad och del av utemiljö'!$C$13+1)^NuvFasadUtemiljö!A24)</f>
        <v>76811.954338996991</v>
      </c>
      <c r="C24" s="16">
        <f>IF('B Fasad och del av utemiljö'!$C$8+1&gt;A24,B24,0)</f>
        <v>0</v>
      </c>
      <c r="D24" s="16">
        <f>('B Fasad och del av utemiljö'!$C$57*(1/(1+'B Fasad och del av utemiljö'!$C$11)^A24))*((1+'B Fasad och del av utemiljö'!$C$13)^NuvFasadUtemiljö!A24)</f>
        <v>55349.982902018601</v>
      </c>
      <c r="E24" s="16">
        <f>IF('B Fasad och del av utemiljö'!$C$8+1&gt;A24,D24,0)</f>
        <v>0</v>
      </c>
      <c r="F24" s="16"/>
      <c r="G24" s="16"/>
      <c r="H24" s="80">
        <f>IF(A24=('B Fasad och del av utemiljö'!$C$8+1),('B Fasad och del av utemiljö'!$C$49/'B Fasad och del av utemiljö'!$C$10)*('B Fasad och del av utemiljö'!$C$10-'B Fasad och del av utemiljö'!$C$8),0)</f>
        <v>320000</v>
      </c>
      <c r="I24" s="80">
        <f>H24*(1/(1+'B Fasad och del av utemiljö'!$C$11)^A24)</f>
        <v>155382.68890641027</v>
      </c>
      <c r="J24" s="16">
        <f>'B Fasad och del av utemiljö'!$C$43/(POWER(1+'B Fasad och del av utemiljö'!$C$11,A24))</f>
        <v>485.57090283253211</v>
      </c>
      <c r="K24" s="16">
        <f>IF('B Fasad och del av utemiljö'!$C$8+1&gt;A24,J24,0)</f>
        <v>0</v>
      </c>
      <c r="L24" s="16">
        <f>'B Fasad och del av utemiljö'!$C$44/(POWER(1+'B Fasad och del av utemiljö'!$C$11,A24))</f>
        <v>0</v>
      </c>
      <c r="M24" s="16">
        <f>IF('B Fasad och del av utemiljö'!$C$8+1&gt;A24,L24,0)</f>
        <v>0</v>
      </c>
      <c r="N24" s="16"/>
      <c r="O24" s="115">
        <v>21</v>
      </c>
      <c r="P24" s="116">
        <f t="shared" si="0"/>
        <v>0</v>
      </c>
      <c r="Q24" s="116">
        <f t="shared" si="1"/>
        <v>0</v>
      </c>
      <c r="R24" s="116"/>
      <c r="S24" s="116"/>
      <c r="T24" s="116">
        <f t="shared" si="2"/>
        <v>155382.68890641027</v>
      </c>
      <c r="U24" s="116">
        <f t="shared" si="3"/>
        <v>0</v>
      </c>
      <c r="Y24" s="16"/>
      <c r="Z24" s="16"/>
    </row>
    <row r="25" spans="1:26" x14ac:dyDescent="0.25">
      <c r="A25">
        <v>22</v>
      </c>
      <c r="B25" s="16">
        <f>('B Fasad och del av utemiljö'!$C$56*(1/(1+'B Fasad och del av utemiljö'!$C$11)^A25))*(('B Fasad och del av utemiljö'!$C$13+1)^NuvFasadUtemiljö!A25)</f>
        <v>75067.914796034253</v>
      </c>
      <c r="C25" s="16">
        <f>IF('B Fasad och del av utemiljö'!$C$8+1&gt;A25,B25,0)</f>
        <v>0</v>
      </c>
      <c r="D25" s="16">
        <f>('B Fasad och del av utemiljö'!$C$57*(1/(1+'B Fasad och del av utemiljö'!$C$11)^A25))*((1+'B Fasad och del av utemiljö'!$C$13)^NuvFasadUtemiljö!A25)</f>
        <v>54093.244159798851</v>
      </c>
      <c r="E25" s="16">
        <f>IF('B Fasad och del av utemiljö'!$C$8+1&gt;A25,D25,0)</f>
        <v>0</v>
      </c>
      <c r="F25" s="16"/>
      <c r="G25" s="16"/>
      <c r="H25" s="80">
        <f>IF(A25=('B Fasad och del av utemiljö'!$C$8+1),('B Fasad och del av utemiljö'!$C$49/'B Fasad och del av utemiljö'!$C$10)*('B Fasad och del av utemiljö'!$C$10-'B Fasad och del av utemiljö'!$C$8),0)</f>
        <v>0</v>
      </c>
      <c r="I25" s="80">
        <f>H25*(1/(1+'B Fasad och del av utemiljö'!$C$11)^A25)</f>
        <v>0</v>
      </c>
      <c r="J25" s="16">
        <f>'B Fasad och del av utemiljö'!$C$43/(POWER(1+'B Fasad och del av utemiljö'!$C$11,A25))</f>
        <v>469.15063075606969</v>
      </c>
      <c r="K25" s="16">
        <f>IF('B Fasad och del av utemiljö'!$C$8+1&gt;A25,J25,0)</f>
        <v>0</v>
      </c>
      <c r="L25" s="16">
        <f>'B Fasad och del av utemiljö'!$C$44/(POWER(1+'B Fasad och del av utemiljö'!$C$11,A25))</f>
        <v>0</v>
      </c>
      <c r="M25" s="16">
        <f>IF('B Fasad och del av utemiljö'!$C$8+1&gt;A25,L25,0)</f>
        <v>0</v>
      </c>
      <c r="N25" s="16"/>
      <c r="O25" s="115">
        <v>22</v>
      </c>
      <c r="P25" s="116">
        <f t="shared" si="0"/>
        <v>0</v>
      </c>
      <c r="Q25" s="116">
        <f t="shared" si="1"/>
        <v>0</v>
      </c>
      <c r="R25" s="116"/>
      <c r="S25" s="116"/>
      <c r="T25" s="116">
        <f t="shared" si="2"/>
        <v>0</v>
      </c>
      <c r="U25" s="116">
        <f t="shared" si="3"/>
        <v>0</v>
      </c>
      <c r="Y25" s="16"/>
      <c r="Z25" s="16"/>
    </row>
    <row r="26" spans="1:26" x14ac:dyDescent="0.25">
      <c r="A26">
        <v>23</v>
      </c>
      <c r="B26" s="16">
        <f>('B Fasad och del av utemiljö'!$C$56*(1/(1+'B Fasad och del av utemiljö'!$C$11)^A26))*(('B Fasad och del av utemiljö'!$C$13+1)^NuvFasadUtemiljö!A26)</f>
        <v>73363.474218539777</v>
      </c>
      <c r="C26" s="16">
        <f>IF('B Fasad och del av utemiljö'!$C$8+1&gt;A26,B26,0)</f>
        <v>0</v>
      </c>
      <c r="D26" s="16">
        <f>('B Fasad och del av utemiljö'!$C$57*(1/(1+'B Fasad och del av utemiljö'!$C$11)^A26))*((1+'B Fasad och del av utemiljö'!$C$13)^NuvFasadUtemiljö!A26)</f>
        <v>52865.04006534932</v>
      </c>
      <c r="E26" s="16">
        <f>IF('B Fasad och del av utemiljö'!$C$8+1&gt;A26,D26,0)</f>
        <v>0</v>
      </c>
      <c r="F26" s="16"/>
      <c r="G26" s="16"/>
      <c r="H26" s="80">
        <f>IF(A26=('B Fasad och del av utemiljö'!$C$8+1),('B Fasad och del av utemiljö'!$C$49/'B Fasad och del av utemiljö'!$C$10)*('B Fasad och del av utemiljö'!$C$10-'B Fasad och del av utemiljö'!$C$8),0)</f>
        <v>0</v>
      </c>
      <c r="I26" s="80">
        <f>H26*(1/(1+'B Fasad och del av utemiljö'!$C$11)^A26)</f>
        <v>0</v>
      </c>
      <c r="J26" s="16">
        <f>'B Fasad och del av utemiljö'!$C$43/(POWER(1+'B Fasad och del av utemiljö'!$C$11,A26))</f>
        <v>453.28563358074365</v>
      </c>
      <c r="K26" s="16">
        <f>IF('B Fasad och del av utemiljö'!$C$8+1&gt;A26,J26,0)</f>
        <v>0</v>
      </c>
      <c r="L26" s="16">
        <f>'B Fasad och del av utemiljö'!$C$44/(POWER(1+'B Fasad och del av utemiljö'!$C$11,A26))</f>
        <v>0</v>
      </c>
      <c r="M26" s="16">
        <f>IF('B Fasad och del av utemiljö'!$C$8+1&gt;A26,L26,0)</f>
        <v>0</v>
      </c>
      <c r="N26" s="16"/>
      <c r="O26" s="115">
        <v>23</v>
      </c>
      <c r="P26" s="116">
        <f t="shared" si="0"/>
        <v>0</v>
      </c>
      <c r="Q26" s="116">
        <f t="shared" si="1"/>
        <v>0</v>
      </c>
      <c r="R26" s="116"/>
      <c r="S26" s="116"/>
      <c r="T26" s="116">
        <f t="shared" si="2"/>
        <v>0</v>
      </c>
      <c r="U26" s="116">
        <f t="shared" si="3"/>
        <v>0</v>
      </c>
      <c r="Y26" s="16"/>
      <c r="Z26" s="16"/>
    </row>
    <row r="27" spans="1:26" x14ac:dyDescent="0.25">
      <c r="A27">
        <v>24</v>
      </c>
      <c r="B27" s="16">
        <f>('B Fasad och del av utemiljö'!$C$56*(1/(1+'B Fasad och del av utemiljö'!$C$11)^A27))*(('B Fasad och del av utemiljö'!$C$13+1)^NuvFasadUtemiljö!A27)</f>
        <v>71697.73349956813</v>
      </c>
      <c r="C27" s="16">
        <f>IF('B Fasad och del av utemiljö'!$C$8+1&gt;A27,B27,0)</f>
        <v>0</v>
      </c>
      <c r="D27" s="16">
        <f>('B Fasad och del av utemiljö'!$C$57*(1/(1+'B Fasad och del av utemiljö'!$C$11)^A27))*((1+'B Fasad och del av utemiljö'!$C$13)^NuvFasadUtemiljö!A27)</f>
        <v>51664.72273053223</v>
      </c>
      <c r="E27" s="16">
        <f>IF('B Fasad och del av utemiljö'!$C$8+1&gt;A27,D27,0)</f>
        <v>0</v>
      </c>
      <c r="F27" s="16"/>
      <c r="G27" s="16"/>
      <c r="H27" s="80">
        <f>IF(A27=('B Fasad och del av utemiljö'!$C$8+1),('B Fasad och del av utemiljö'!$C$49/'B Fasad och del av utemiljö'!$C$10)*('B Fasad och del av utemiljö'!$C$10-'B Fasad och del av utemiljö'!$C$8),0)</f>
        <v>0</v>
      </c>
      <c r="I27" s="80">
        <f>H27*(1/(1+'B Fasad och del av utemiljö'!$C$11)^A27)</f>
        <v>0</v>
      </c>
      <c r="J27" s="16">
        <f>'B Fasad och del av utemiljö'!$C$43/(POWER(1+'B Fasad och del av utemiljö'!$C$11,A27))</f>
        <v>437.95713389443841</v>
      </c>
      <c r="K27" s="16">
        <f>IF('B Fasad och del av utemiljö'!$C$8+1&gt;A27,J27,0)</f>
        <v>0</v>
      </c>
      <c r="L27" s="16">
        <f>'B Fasad och del av utemiljö'!$C$44/(POWER(1+'B Fasad och del av utemiljö'!$C$11,A27))</f>
        <v>0</v>
      </c>
      <c r="M27" s="16">
        <f>IF('B Fasad och del av utemiljö'!$C$8+1&gt;A27,L27,0)</f>
        <v>0</v>
      </c>
      <c r="N27" s="16"/>
      <c r="O27" s="115">
        <v>24</v>
      </c>
      <c r="P27" s="116">
        <f t="shared" si="0"/>
        <v>0</v>
      </c>
      <c r="Q27" s="116">
        <f t="shared" si="1"/>
        <v>0</v>
      </c>
      <c r="R27" s="116"/>
      <c r="S27" s="116"/>
      <c r="T27" s="116">
        <f t="shared" si="2"/>
        <v>0</v>
      </c>
      <c r="U27" s="116">
        <f t="shared" si="3"/>
        <v>0</v>
      </c>
      <c r="Y27" s="16"/>
      <c r="Z27" s="16"/>
    </row>
    <row r="28" spans="1:26" x14ac:dyDescent="0.25">
      <c r="A28">
        <v>25</v>
      </c>
      <c r="B28" s="16">
        <f>('B Fasad och del av utemiljö'!$C$56*(1/(1+'B Fasad och del av utemiljö'!$C$11)^A28))*(('B Fasad och del av utemiljö'!$C$13+1)^NuvFasadUtemiljö!A28)</f>
        <v>70069.813946679395</v>
      </c>
      <c r="C28" s="16">
        <f>IF('B Fasad och del av utemiljö'!$C$8+1&gt;A28,B28,0)</f>
        <v>0</v>
      </c>
      <c r="D28" s="16">
        <f>('B Fasad och del av utemiljö'!$C$57*(1/(1+'B Fasad och del av utemiljö'!$C$11)^A28))*((1+'B Fasad och del av utemiljö'!$C$13)^NuvFasadUtemiljö!A28)</f>
        <v>50491.658977713392</v>
      </c>
      <c r="E28" s="16">
        <f>IF('B Fasad och del av utemiljö'!$C$8+1&gt;A28,D28,0)</f>
        <v>0</v>
      </c>
      <c r="F28" s="16"/>
      <c r="G28" s="16"/>
      <c r="H28" s="80">
        <f>IF(A28=('B Fasad och del av utemiljö'!$C$8+1),('B Fasad och del av utemiljö'!$C$49/'B Fasad och del av utemiljö'!$C$10)*('B Fasad och del av utemiljö'!$C$10-'B Fasad och del av utemiljö'!$C$8),0)</f>
        <v>0</v>
      </c>
      <c r="I28" s="80">
        <f>H28*(1/(1+'B Fasad och del av utemiljö'!$C$11)^A28)</f>
        <v>0</v>
      </c>
      <c r="J28" s="16">
        <f>'B Fasad och del av utemiljö'!$C$43/(POWER(1+'B Fasad och del av utemiljö'!$C$11,A28))</f>
        <v>423.14698926998881</v>
      </c>
      <c r="K28" s="16">
        <f>IF('B Fasad och del av utemiljö'!$C$8+1&gt;A28,J28,0)</f>
        <v>0</v>
      </c>
      <c r="L28" s="16">
        <f>'B Fasad och del av utemiljö'!$C$44/(POWER(1+'B Fasad och del av utemiljö'!$C$11,A28))</f>
        <v>0</v>
      </c>
      <c r="M28" s="16">
        <f>IF('B Fasad och del av utemiljö'!$C$8+1&gt;A28,L28,0)</f>
        <v>0</v>
      </c>
      <c r="N28" s="16"/>
      <c r="O28" s="115">
        <v>25</v>
      </c>
      <c r="P28" s="116">
        <f t="shared" si="0"/>
        <v>0</v>
      </c>
      <c r="Q28" s="116">
        <f t="shared" si="1"/>
        <v>0</v>
      </c>
      <c r="R28" s="116"/>
      <c r="S28" s="116"/>
      <c r="T28" s="116">
        <f t="shared" si="2"/>
        <v>0</v>
      </c>
      <c r="U28" s="116">
        <f t="shared" si="3"/>
        <v>0</v>
      </c>
      <c r="Y28" s="16"/>
      <c r="Z28" s="16"/>
    </row>
    <row r="29" spans="1:26" x14ac:dyDescent="0.25">
      <c r="A29">
        <v>26</v>
      </c>
      <c r="B29" s="16">
        <f>('B Fasad och del av utemiljö'!$C$56*(1/(1+'B Fasad och del av utemiljö'!$C$11)^A29))*(('B Fasad och del av utemiljö'!$C$13+1)^NuvFasadUtemiljö!A29)</f>
        <v>68478.856818421467</v>
      </c>
      <c r="C29" s="16">
        <f>IF('B Fasad och del av utemiljö'!$C$8+1&gt;A29,B29,0)</f>
        <v>0</v>
      </c>
      <c r="D29" s="16">
        <f>('B Fasad och del av utemiljö'!$C$57*(1/(1+'B Fasad och del av utemiljö'!$C$11)^A29))*((1+'B Fasad och del av utemiljö'!$C$13)^NuvFasadUtemiljö!A29)</f>
        <v>49345.230005755664</v>
      </c>
      <c r="E29" s="16">
        <f>IF('B Fasad och del av utemiljö'!$C$8+1&gt;A29,D29,0)</f>
        <v>0</v>
      </c>
      <c r="F29" s="16"/>
      <c r="G29" s="16"/>
      <c r="H29" s="80">
        <f>IF(A29=('B Fasad och del av utemiljö'!$C$8+1),('B Fasad och del av utemiljö'!$C$49/'B Fasad och del av utemiljö'!$C$10)*('B Fasad och del av utemiljö'!$C$10-'B Fasad och del av utemiljö'!$C$8),0)</f>
        <v>0</v>
      </c>
      <c r="I29" s="80">
        <f>H29*(1/(1+'B Fasad och del av utemiljö'!$C$11)^A29)</f>
        <v>0</v>
      </c>
      <c r="J29" s="16">
        <f>'B Fasad och del av utemiljö'!$C$43/(POWER(1+'B Fasad och del av utemiljö'!$C$11,A29))</f>
        <v>408.83767079225976</v>
      </c>
      <c r="K29" s="16">
        <f>IF('B Fasad och del av utemiljö'!$C$8+1&gt;A29,J29,0)</f>
        <v>0</v>
      </c>
      <c r="L29" s="16">
        <f>'B Fasad och del av utemiljö'!$C$44/(POWER(1+'B Fasad och del av utemiljö'!$C$11,A29))</f>
        <v>0</v>
      </c>
      <c r="M29" s="16">
        <f>IF('B Fasad och del av utemiljö'!$C$8+1&gt;A29,L29,0)</f>
        <v>0</v>
      </c>
      <c r="N29" s="16"/>
      <c r="O29" s="115">
        <v>26</v>
      </c>
      <c r="P29" s="116">
        <f t="shared" si="0"/>
        <v>0</v>
      </c>
      <c r="Q29" s="116">
        <f t="shared" si="1"/>
        <v>0</v>
      </c>
      <c r="R29" s="116"/>
      <c r="S29" s="116"/>
      <c r="T29" s="116">
        <f t="shared" si="2"/>
        <v>0</v>
      </c>
      <c r="U29" s="116">
        <f t="shared" si="3"/>
        <v>0</v>
      </c>
      <c r="Y29" s="16"/>
      <c r="Z29" s="16"/>
    </row>
    <row r="30" spans="1:26" x14ac:dyDescent="0.25">
      <c r="A30">
        <v>27</v>
      </c>
      <c r="B30" s="16">
        <f>('B Fasad och del av utemiljö'!$C$56*(1/(1+'B Fasad och del av utemiljö'!$C$11)^A30))*(('B Fasad och del av utemiljö'!$C$13+1)^NuvFasadUtemiljö!A30)</f>
        <v>66924.022871336521</v>
      </c>
      <c r="C30" s="16">
        <f>IF('B Fasad och del av utemiljö'!$C$8+1&gt;A30,B30,0)</f>
        <v>0</v>
      </c>
      <c r="D30" s="16">
        <f>('B Fasad och del av utemiljö'!$C$57*(1/(1+'B Fasad och del av utemiljö'!$C$11)^A30))*((1+'B Fasad och del av utemiljö'!$C$13)^NuvFasadUtemiljö!A30)</f>
        <v>48224.831063595986</v>
      </c>
      <c r="E30" s="16">
        <f>IF('B Fasad och del av utemiljö'!$C$8+1&gt;A30,D30,0)</f>
        <v>0</v>
      </c>
      <c r="F30" s="16"/>
      <c r="G30" s="16"/>
      <c r="H30" s="80">
        <f>IF(A30=('B Fasad och del av utemiljö'!$C$8+1),('B Fasad och del av utemiljö'!$C$49/'B Fasad och del av utemiljö'!$C$10)*('B Fasad och del av utemiljö'!$C$10-'B Fasad och del av utemiljö'!$C$8),0)</f>
        <v>0</v>
      </c>
      <c r="I30" s="80">
        <f>H30*(1/(1+'B Fasad och del av utemiljö'!$C$11)^A30)</f>
        <v>0</v>
      </c>
      <c r="J30" s="16">
        <f>'B Fasad och del av utemiljö'!$C$43/(POWER(1+'B Fasad och del av utemiljö'!$C$11,A30))</f>
        <v>395.01224231136206</v>
      </c>
      <c r="K30" s="16">
        <f>IF('B Fasad och del av utemiljö'!$C$8+1&gt;A30,J30,0)</f>
        <v>0</v>
      </c>
      <c r="L30" s="16">
        <f>'B Fasad och del av utemiljö'!$C$44/(POWER(1+'B Fasad och del av utemiljö'!$C$11,A30))</f>
        <v>0</v>
      </c>
      <c r="M30" s="16">
        <f>IF('B Fasad och del av utemiljö'!$C$8+1&gt;A30,L30,0)</f>
        <v>0</v>
      </c>
      <c r="N30" s="16"/>
      <c r="O30" s="115">
        <v>27</v>
      </c>
      <c r="P30" s="116">
        <f t="shared" si="0"/>
        <v>0</v>
      </c>
      <c r="Q30" s="116">
        <f t="shared" si="1"/>
        <v>0</v>
      </c>
      <c r="R30" s="116"/>
      <c r="S30" s="116"/>
      <c r="T30" s="116">
        <f t="shared" si="2"/>
        <v>0</v>
      </c>
      <c r="U30" s="116">
        <f t="shared" si="3"/>
        <v>0</v>
      </c>
      <c r="Y30" s="16"/>
      <c r="Z30" s="16"/>
    </row>
    <row r="31" spans="1:26" x14ac:dyDescent="0.25">
      <c r="A31">
        <v>28</v>
      </c>
      <c r="B31" s="16">
        <f>('B Fasad och del av utemiljö'!$C$56*(1/(1+'B Fasad och del av utemiljö'!$C$11)^A31))*(('B Fasad och del av utemiljö'!$C$13+1)^NuvFasadUtemiljö!A31)</f>
        <v>65404.49191725305</v>
      </c>
      <c r="C31" s="16">
        <f>IF('B Fasad och del av utemiljö'!$C$8+1&gt;A31,B31,0)</f>
        <v>0</v>
      </c>
      <c r="D31" s="16">
        <f>('B Fasad och del av utemiljö'!$C$57*(1/(1+'B Fasad och del av utemiljö'!$C$11)^A31))*((1+'B Fasad och del av utemiljö'!$C$13)^NuvFasadUtemiljö!A31)</f>
        <v>47129.871131234147</v>
      </c>
      <c r="E31" s="16">
        <f>IF('B Fasad och del av utemiljö'!$C$8+1&gt;A31,D31,0)</f>
        <v>0</v>
      </c>
      <c r="F31" s="16"/>
      <c r="G31" s="16"/>
      <c r="H31" s="80">
        <f>IF(A31=('B Fasad och del av utemiljö'!$C$8+1),('B Fasad och del av utemiljö'!$C$49/'B Fasad och del av utemiljö'!$C$10)*('B Fasad och del av utemiljö'!$C$10-'B Fasad och del av utemiljö'!$C$8),0)</f>
        <v>0</v>
      </c>
      <c r="I31" s="80">
        <f>H31*(1/(1+'B Fasad och del av utemiljö'!$C$11)^A31)</f>
        <v>0</v>
      </c>
      <c r="J31" s="16">
        <f>'B Fasad och del av utemiljö'!$C$43/(POWER(1+'B Fasad och del av utemiljö'!$C$11,A31))</f>
        <v>381.65434039745128</v>
      </c>
      <c r="K31" s="16">
        <f>IF('B Fasad och del av utemiljö'!$C$8+1&gt;A31,J31,0)</f>
        <v>0</v>
      </c>
      <c r="L31" s="16">
        <f>'B Fasad och del av utemiljö'!$C$44/(POWER(1+'B Fasad och del av utemiljö'!$C$11,A31))</f>
        <v>0</v>
      </c>
      <c r="M31" s="16">
        <f>IF('B Fasad och del av utemiljö'!$C$8+1&gt;A31,L31,0)</f>
        <v>0</v>
      </c>
      <c r="N31" s="16"/>
      <c r="O31" s="115">
        <v>28</v>
      </c>
      <c r="P31" s="116">
        <f t="shared" si="0"/>
        <v>0</v>
      </c>
      <c r="Q31" s="116">
        <f t="shared" si="1"/>
        <v>0</v>
      </c>
      <c r="R31" s="116"/>
      <c r="S31" s="116"/>
      <c r="T31" s="116">
        <f t="shared" si="2"/>
        <v>0</v>
      </c>
      <c r="U31" s="116">
        <f t="shared" si="3"/>
        <v>0</v>
      </c>
      <c r="Y31" s="16"/>
      <c r="Z31" s="16"/>
    </row>
    <row r="32" spans="1:26" x14ac:dyDescent="0.25">
      <c r="A32">
        <v>29</v>
      </c>
      <c r="B32" s="16">
        <f>('B Fasad och del av utemiljö'!$C$56*(1/(1+'B Fasad och del av utemiljö'!$C$11)^A32))*(('B Fasad och del av utemiljö'!$C$13+1)^NuvFasadUtemiljö!A32)</f>
        <v>63919.462390629451</v>
      </c>
      <c r="C32" s="16">
        <f>IF('B Fasad och del av utemiljö'!$C$8+1&gt;A32,B32,0)</f>
        <v>0</v>
      </c>
      <c r="D32" s="16">
        <f>('B Fasad och del av utemiljö'!$C$57*(1/(1+'B Fasad och del av utemiljö'!$C$11)^A32))*((1+'B Fasad och del av utemiljö'!$C$13)^NuvFasadUtemiljö!A32)</f>
        <v>46059.772607964602</v>
      </c>
      <c r="E32" s="16">
        <f>IF('B Fasad och del av utemiljö'!$C$8+1&gt;A32,D32,0)</f>
        <v>0</v>
      </c>
      <c r="F32" s="16"/>
      <c r="G32" s="16"/>
      <c r="H32" s="80">
        <f>IF(A32=('B Fasad och del av utemiljö'!$C$8+1),('B Fasad och del av utemiljö'!$C$49/'B Fasad och del av utemiljö'!$C$10)*('B Fasad och del av utemiljö'!$C$10-'B Fasad och del av utemiljö'!$C$8),0)</f>
        <v>0</v>
      </c>
      <c r="I32" s="80">
        <f>H32*(1/(1+'B Fasad och del av utemiljö'!$C$11)^A32)</f>
        <v>0</v>
      </c>
      <c r="J32" s="16">
        <f>'B Fasad och del av utemiljö'!$C$43/(POWER(1+'B Fasad och del av utemiljö'!$C$11,A32))</f>
        <v>368.74815497338295</v>
      </c>
      <c r="K32" s="16">
        <f>IF('B Fasad och del av utemiljö'!$C$8+1&gt;A32,J32,0)</f>
        <v>0</v>
      </c>
      <c r="L32" s="16">
        <f>'B Fasad och del av utemiljö'!$C$44/(POWER(1+'B Fasad och del av utemiljö'!$C$11,A32))</f>
        <v>0</v>
      </c>
      <c r="M32" s="16">
        <f>IF('B Fasad och del av utemiljö'!$C$8+1&gt;A32,L32,0)</f>
        <v>0</v>
      </c>
      <c r="N32" s="16"/>
      <c r="O32" s="115">
        <v>29</v>
      </c>
      <c r="P32" s="116">
        <f t="shared" si="0"/>
        <v>0</v>
      </c>
      <c r="Q32" s="116">
        <f t="shared" si="1"/>
        <v>0</v>
      </c>
      <c r="R32" s="116"/>
      <c r="S32" s="116"/>
      <c r="T32" s="116">
        <f t="shared" si="2"/>
        <v>0</v>
      </c>
      <c r="U32" s="116">
        <f t="shared" si="3"/>
        <v>0</v>
      </c>
      <c r="Y32" s="16"/>
      <c r="Z32" s="16"/>
    </row>
    <row r="33" spans="1:26" x14ac:dyDescent="0.25">
      <c r="A33">
        <v>30</v>
      </c>
      <c r="B33" s="16">
        <f>('B Fasad och del av utemiljö'!$C$56*(1/(1+'B Fasad och del av utemiljö'!$C$11)^A33))*(('B Fasad och del av utemiljö'!$C$13+1)^NuvFasadUtemiljö!A33)</f>
        <v>62468.150925721435</v>
      </c>
      <c r="C33" s="16">
        <f>IF('B Fasad och del av utemiljö'!$C$8+1&gt;A33,B33,0)</f>
        <v>0</v>
      </c>
      <c r="D33" s="16">
        <f>('B Fasad och del av utemiljö'!$C$57*(1/(1+'B Fasad och del av utemiljö'!$C$11)^A33))*((1+'B Fasad och del av utemiljö'!$C$13)^NuvFasadUtemiljö!A33)</f>
        <v>45013.971007687134</v>
      </c>
      <c r="E33" s="16">
        <f>IF('B Fasad och del av utemiljö'!$C$8+1&gt;A33,D33,0)</f>
        <v>0</v>
      </c>
      <c r="F33" s="16"/>
      <c r="G33" s="16"/>
      <c r="H33" s="80">
        <f>IF(A33=('B Fasad och del av utemiljö'!$C$8+1),('B Fasad och del av utemiljö'!$C$49/'B Fasad och del av utemiljö'!$C$10)*('B Fasad och del av utemiljö'!$C$10-'B Fasad och del av utemiljö'!$C$8),0)</f>
        <v>0</v>
      </c>
      <c r="I33" s="80">
        <f>H33*(1/(1+'B Fasad och del av utemiljö'!$C$11)^A33)</f>
        <v>0</v>
      </c>
      <c r="J33" s="16">
        <f>'B Fasad och del av utemiljö'!$C$43/(POWER(1+'B Fasad och del av utemiljö'!$C$11,A33))</f>
        <v>356.27841060230236</v>
      </c>
      <c r="K33" s="16">
        <f>IF('B Fasad och del av utemiljö'!$C$8+1&gt;A33,J33,0)</f>
        <v>0</v>
      </c>
      <c r="L33" s="16">
        <f>'B Fasad och del av utemiljö'!$C$44/(POWER(1+'B Fasad och del av utemiljö'!$C$11,A33))</f>
        <v>0</v>
      </c>
      <c r="M33" s="16">
        <f>IF('B Fasad och del av utemiljö'!$C$8+1&gt;A33,L33,0)</f>
        <v>0</v>
      </c>
      <c r="N33" s="16"/>
      <c r="O33" s="115">
        <v>30</v>
      </c>
      <c r="P33" s="116">
        <f t="shared" si="0"/>
        <v>0</v>
      </c>
      <c r="Q33" s="116">
        <f t="shared" si="1"/>
        <v>0</v>
      </c>
      <c r="R33" s="116"/>
      <c r="S33" s="116"/>
      <c r="T33" s="116">
        <f t="shared" si="2"/>
        <v>0</v>
      </c>
      <c r="U33" s="116">
        <f t="shared" si="3"/>
        <v>0</v>
      </c>
      <c r="Y33" s="16"/>
      <c r="Z33" s="16"/>
    </row>
    <row r="34" spans="1:26" x14ac:dyDescent="0.25">
      <c r="A34">
        <v>31</v>
      </c>
      <c r="B34" s="16">
        <f>('B Fasad och del av utemiljö'!$C$56*(1/(1+'B Fasad och del av utemiljö'!$C$11)^A34))*(('B Fasad och del av utemiljö'!$C$13+1)^NuvFasadUtemiljö!A34)</f>
        <v>61049.791943350006</v>
      </c>
      <c r="C34" s="16">
        <f>IF('B Fasad och del av utemiljö'!$C$8+1&gt;A34,B34,0)</f>
        <v>0</v>
      </c>
      <c r="D34" s="16">
        <f>('B Fasad och del av utemiljö'!$C$57*(1/(1+'B Fasad och del av utemiljö'!$C$11)^A34))*((1+'B Fasad och del av utemiljö'!$C$13)^NuvFasadUtemiljö!A34)</f>
        <v>43991.914661135801</v>
      </c>
      <c r="E34" s="16">
        <f>IF('B Fasad och del av utemiljö'!$C$8+1&gt;A34,D34,0)</f>
        <v>0</v>
      </c>
      <c r="F34" s="16"/>
      <c r="G34" s="16"/>
      <c r="H34" s="80">
        <f>IF(A34=('B Fasad och del av utemiljö'!$C$8+1),('B Fasad och del av utemiljö'!$C$49/'B Fasad och del av utemiljö'!$C$10)*('B Fasad och del av utemiljö'!$C$10-'B Fasad och del av utemiljö'!$C$8),0)</f>
        <v>0</v>
      </c>
      <c r="I34" s="80">
        <f>H34*(1/(1+'B Fasad och del av utemiljö'!$C$11)^A34)</f>
        <v>0</v>
      </c>
      <c r="J34" s="16">
        <f>'B Fasad och del av utemiljö'!$C$43/(POWER(1+'B Fasad och del av utemiljö'!$C$11,A34))</f>
        <v>344.23034840802165</v>
      </c>
      <c r="K34" s="16">
        <f>IF('B Fasad och del av utemiljö'!$C$8+1&gt;A34,J34,0)</f>
        <v>0</v>
      </c>
      <c r="L34" s="16">
        <f>'B Fasad och del av utemiljö'!$C$44/(POWER(1+'B Fasad och del av utemiljö'!$C$11,A34))</f>
        <v>0</v>
      </c>
      <c r="M34" s="16">
        <f>IF('B Fasad och del av utemiljö'!$C$8+1&gt;A34,L34,0)</f>
        <v>0</v>
      </c>
      <c r="N34" s="16"/>
      <c r="O34" s="116"/>
      <c r="U34" s="116"/>
      <c r="Y34" s="16"/>
      <c r="Z34" s="16"/>
    </row>
    <row r="35" spans="1:26" x14ac:dyDescent="0.25">
      <c r="A35">
        <v>32</v>
      </c>
      <c r="B35" s="16">
        <f>('B Fasad och del av utemiljö'!$C$56*(1/(1+'B Fasad och del av utemiljö'!$C$11)^A35))*(('B Fasad och del av utemiljö'!$C$13+1)^NuvFasadUtemiljö!A35)</f>
        <v>59663.637247051738</v>
      </c>
      <c r="C35" s="16">
        <f>IF('B Fasad och del av utemiljö'!$C$8+1&gt;A35,B35,0)</f>
        <v>0</v>
      </c>
      <c r="D35" s="16">
        <f>('B Fasad och del av utemiljö'!$C$57*(1/(1+'B Fasad och del av utemiljö'!$C$11)^A35))*((1+'B Fasad och del av utemiljö'!$C$13)^NuvFasadUtemiljö!A35)</f>
        <v>42993.064424868484</v>
      </c>
      <c r="E35" s="16">
        <f>IF('B Fasad och del av utemiljö'!$C$8+1&gt;A35,D35,0)</f>
        <v>0</v>
      </c>
      <c r="F35" s="16"/>
      <c r="G35" s="16"/>
      <c r="H35" s="80">
        <f>IF(A35=('B Fasad och del av utemiljö'!$C$8+1),('B Fasad och del av utemiljö'!$C$49/'B Fasad och del av utemiljö'!$C$10)*('B Fasad och del av utemiljö'!$C$10-'B Fasad och del av utemiljö'!$C$8),0)</f>
        <v>0</v>
      </c>
      <c r="I35" s="80">
        <f>H35*(1/(1+'B Fasad och del av utemiljö'!$C$11)^A35)</f>
        <v>0</v>
      </c>
      <c r="J35" s="16">
        <f>'B Fasad och del av utemiljö'!$C$43/(POWER(1+'B Fasad och del av utemiljö'!$C$11,A35))</f>
        <v>332.58970860678426</v>
      </c>
      <c r="K35" s="16">
        <f>IF('B Fasad och del av utemiljö'!$C$8+1&gt;A35,J35,0)</f>
        <v>0</v>
      </c>
      <c r="L35" s="16">
        <f>'B Fasad och del av utemiljö'!$C$44/(POWER(1+'B Fasad och del av utemiljö'!$C$11,A35))</f>
        <v>0</v>
      </c>
      <c r="M35" s="16">
        <f>IF('B Fasad och del av utemiljö'!$C$8+1&gt;A35,L35,0)</f>
        <v>0</v>
      </c>
      <c r="N35" s="16"/>
      <c r="O35" s="116" t="s">
        <v>151</v>
      </c>
      <c r="P35" s="116">
        <f t="shared" ref="P35:U35" si="4">SUM(P3:P34)</f>
        <v>1972388.670266279</v>
      </c>
      <c r="Q35" s="116">
        <f t="shared" si="4"/>
        <v>1421285.008497016</v>
      </c>
      <c r="R35" s="116">
        <f t="shared" si="4"/>
        <v>-261566.4</v>
      </c>
      <c r="S35" s="116">
        <f t="shared" si="4"/>
        <v>-1152000</v>
      </c>
      <c r="T35" s="116">
        <f t="shared" si="4"/>
        <v>155382.68890641027</v>
      </c>
      <c r="U35" s="116">
        <f t="shared" si="4"/>
        <v>-14212.403301952299</v>
      </c>
      <c r="Y35" s="16"/>
      <c r="Z35" s="16"/>
    </row>
    <row r="36" spans="1:26" x14ac:dyDescent="0.25">
      <c r="A36">
        <v>33</v>
      </c>
      <c r="B36" s="16">
        <f>('B Fasad och del av utemiljö'!$C$56*(1/(1+'B Fasad och del av utemiljö'!$C$11)^A36))*(('B Fasad och del av utemiljö'!$C$13+1)^NuvFasadUtemiljö!A36)</f>
        <v>58308.955628398879</v>
      </c>
      <c r="C36" s="16">
        <f>IF('B Fasad och del av utemiljö'!$C$8+1&gt;A36,B36,0)</f>
        <v>0</v>
      </c>
      <c r="D36" s="16">
        <f>('B Fasad och del av utemiljö'!$C$57*(1/(1+'B Fasad och del av utemiljö'!$C$11)^A36))*((1+'B Fasad och del av utemiljö'!$C$13)^NuvFasadUtemiljö!A36)</f>
        <v>42016.89339686423</v>
      </c>
      <c r="E36" s="16">
        <f>IF('B Fasad och del av utemiljö'!$C$8+1&gt;A36,D36,0)</f>
        <v>0</v>
      </c>
      <c r="F36" s="16"/>
      <c r="G36" s="16"/>
      <c r="H36" s="80">
        <f>IF(A36=('B Fasad och del av utemiljö'!$C$8+1),('B Fasad och del av utemiljö'!$C$49/'B Fasad och del av utemiljö'!$C$10)*('B Fasad och del av utemiljö'!$C$10-'B Fasad och del av utemiljö'!$C$8),0)</f>
        <v>0</v>
      </c>
      <c r="I36" s="80">
        <f>H36*(1/(1+'B Fasad och del av utemiljö'!$C$11)^A36)</f>
        <v>0</v>
      </c>
      <c r="J36" s="16">
        <f>'B Fasad och del av utemiljö'!$C$43/(POWER(1+'B Fasad och del av utemiljö'!$C$11,A36))</f>
        <v>321.34271362974329</v>
      </c>
      <c r="K36" s="16">
        <f>IF('B Fasad och del av utemiljö'!$C$8+1&gt;A36,J36,0)</f>
        <v>0</v>
      </c>
      <c r="L36" s="16">
        <f>'B Fasad och del av utemiljö'!$C$44/(POWER(1+'B Fasad och del av utemiljö'!$C$11,A36))</f>
        <v>0</v>
      </c>
      <c r="M36" s="16">
        <f>IF('B Fasad och del av utemiljö'!$C$8+1&gt;A36,L36,0)</f>
        <v>0</v>
      </c>
      <c r="N36" s="16"/>
      <c r="O36" s="116"/>
      <c r="Y36" s="16"/>
      <c r="Z36" s="16"/>
    </row>
    <row r="37" spans="1:26" x14ac:dyDescent="0.25">
      <c r="A37">
        <v>34</v>
      </c>
      <c r="B37" s="16">
        <f>('B Fasad och del av utemiljö'!$C$56*(1/(1+'B Fasad och del av utemiljö'!$C$11)^A37))*(('B Fasad och del av utemiljö'!$C$13+1)^NuvFasadUtemiljö!A37)</f>
        <v>56985.032481280665</v>
      </c>
      <c r="C37" s="16">
        <f>IF('B Fasad och del av utemiljö'!$C$8+1&gt;A37,B37,0)</f>
        <v>0</v>
      </c>
      <c r="D37" s="16">
        <f>('B Fasad och del av utemiljö'!$C$57*(1/(1+'B Fasad och del av utemiljö'!$C$11)^A37))*((1+'B Fasad och del av utemiljö'!$C$13)^NuvFasadUtemiljö!A37)</f>
        <v>41062.886638577947</v>
      </c>
      <c r="E37" s="16">
        <f>IF('B Fasad och del av utemiljö'!$C$8+1&gt;A37,D37,0)</f>
        <v>0</v>
      </c>
      <c r="F37" s="16"/>
      <c r="G37" s="16"/>
      <c r="H37" s="80">
        <f>IF(A37=('B Fasad och del av utemiljö'!$C$8+1),('B Fasad och del av utemiljö'!$C$49/'B Fasad och del av utemiljö'!$C$10)*('B Fasad och del av utemiljö'!$C$10-'B Fasad och del av utemiljö'!$C$8),0)</f>
        <v>0</v>
      </c>
      <c r="I37" s="80">
        <f>H37*(1/(1+'B Fasad och del av utemiljö'!$C$11)^A37)</f>
        <v>0</v>
      </c>
      <c r="J37" s="16">
        <f>'B Fasad och del av utemiljö'!$C$43/(POWER(1+'B Fasad och del av utemiljö'!$C$11,A37))</f>
        <v>310.47605181617712</v>
      </c>
      <c r="K37" s="16">
        <f>IF('B Fasad och del av utemiljö'!$C$8+1&gt;A37,J37,0)</f>
        <v>0</v>
      </c>
      <c r="L37" s="16">
        <f>'B Fasad och del av utemiljö'!$C$44/(POWER(1+'B Fasad och del av utemiljö'!$C$11,A37))</f>
        <v>0</v>
      </c>
      <c r="M37" s="16">
        <f>IF('B Fasad och del av utemiljö'!$C$8+1&gt;A37,L37,0)</f>
        <v>0</v>
      </c>
      <c r="N37" s="16"/>
      <c r="O37" s="116"/>
      <c r="Y37" s="16"/>
      <c r="Z37" s="16"/>
    </row>
    <row r="38" spans="1:26" x14ac:dyDescent="0.25">
      <c r="A38">
        <v>35</v>
      </c>
      <c r="B38" s="16">
        <f>('B Fasad och del av utemiljö'!$C$56*(1/(1+'B Fasad och del av utemiljö'!$C$11)^A38))*(('B Fasad och del av utemiljö'!$C$13+1)^NuvFasadUtemiljö!A38)</f>
        <v>55691.169424942418</v>
      </c>
      <c r="C38" s="16">
        <f>IF('B Fasad och del av utemiljö'!$C$8+1&gt;A38,B38,0)</f>
        <v>0</v>
      </c>
      <c r="D38" s="16">
        <f>('B Fasad och del av utemiljö'!$C$57*(1/(1+'B Fasad och del av utemiljö'!$C$11)^A38))*((1+'B Fasad och del av utemiljö'!$C$13)^NuvFasadUtemiljö!A38)</f>
        <v>40130.54090330589</v>
      </c>
      <c r="E38" s="16">
        <f>IF('B Fasad och del av utemiljö'!$C$8+1&gt;A38,D38,0)</f>
        <v>0</v>
      </c>
      <c r="F38" s="16"/>
      <c r="G38" s="16"/>
      <c r="H38" s="80">
        <f>IF(A38=('B Fasad och del av utemiljö'!$C$8+1),('B Fasad och del av utemiljö'!$C$49/'B Fasad och del av utemiljö'!$C$10)*('B Fasad och del av utemiljö'!$C$10-'B Fasad och del av utemiljö'!$C$8),0)</f>
        <v>0</v>
      </c>
      <c r="I38" s="80">
        <f>H38*(1/(1+'B Fasad och del av utemiljö'!$C$11)^A38)</f>
        <v>0</v>
      </c>
      <c r="J38" s="16">
        <f>'B Fasad och del av utemiljö'!$C$43/(POWER(1+'B Fasad och del av utemiljö'!$C$11,A38))</f>
        <v>299.97686165814218</v>
      </c>
      <c r="K38" s="16">
        <f>IF('B Fasad och del av utemiljö'!$C$8+1&gt;A38,J38,0)</f>
        <v>0</v>
      </c>
      <c r="L38" s="16">
        <f>'B Fasad och del av utemiljö'!$C$44/(POWER(1+'B Fasad och del av utemiljö'!$C$11,A38))</f>
        <v>0</v>
      </c>
      <c r="M38" s="16">
        <f>IF('B Fasad och del av utemiljö'!$C$8+1&gt;A38,L38,0)</f>
        <v>0</v>
      </c>
      <c r="N38" s="16"/>
      <c r="O38" s="116"/>
      <c r="Y38" s="16"/>
      <c r="Z38" s="16"/>
    </row>
    <row r="39" spans="1:26" x14ac:dyDescent="0.25">
      <c r="A39">
        <v>36</v>
      </c>
      <c r="B39" s="16">
        <f>('B Fasad och del av utemiljö'!$C$56*(1/(1+'B Fasad och del av utemiljö'!$C$11)^A39))*(('B Fasad och del av utemiljö'!$C$13+1)^NuvFasadUtemiljö!A39)</f>
        <v>54426.683935583824</v>
      </c>
      <c r="C39" s="16">
        <f>IF('B Fasad och del av utemiljö'!$C$8+1&gt;A39,B39,0)</f>
        <v>0</v>
      </c>
      <c r="D39" s="16">
        <f>('B Fasad och del av utemiljö'!$C$57*(1/(1+'B Fasad och del av utemiljö'!$C$11)^A39))*((1+'B Fasad och del av utemiljö'!$C$13)^NuvFasadUtemiljö!A39)</f>
        <v>39219.364370718758</v>
      </c>
      <c r="E39" s="16">
        <f>IF('B Fasad och del av utemiljö'!$C$8+1&gt;A39,D39,0)</f>
        <v>0</v>
      </c>
      <c r="F39" s="16"/>
      <c r="G39" s="16"/>
      <c r="H39" s="80">
        <f>IF(A39=('B Fasad och del av utemiljö'!$C$8+1),('B Fasad och del av utemiljö'!$C$49/'B Fasad och del av utemiljö'!$C$10)*('B Fasad och del av utemiljö'!$C$10-'B Fasad och del av utemiljö'!$C$8),0)</f>
        <v>0</v>
      </c>
      <c r="I39" s="80">
        <f>H39*(1/(1+'B Fasad och del av utemiljö'!$C$11)^A39)</f>
        <v>0</v>
      </c>
      <c r="J39" s="16">
        <f>'B Fasad och del av utemiljö'!$C$43/(POWER(1+'B Fasad och del av utemiljö'!$C$11,A39))</f>
        <v>289.83271657791516</v>
      </c>
      <c r="K39" s="16">
        <f>IF('B Fasad och del av utemiljö'!$C$8+1&gt;A39,J39,0)</f>
        <v>0</v>
      </c>
      <c r="L39" s="16">
        <f>'B Fasad och del av utemiljö'!$C$44/(POWER(1+'B Fasad och del av utemiljö'!$C$11,A39))</f>
        <v>0</v>
      </c>
      <c r="M39" s="16">
        <f>IF('B Fasad och del av utemiljö'!$C$8+1&gt;A39,L39,0)</f>
        <v>0</v>
      </c>
      <c r="N39" s="16"/>
      <c r="O39" s="116"/>
      <c r="Y39" s="16"/>
      <c r="Z39" s="16"/>
    </row>
    <row r="40" spans="1:26" x14ac:dyDescent="0.25">
      <c r="A40">
        <v>37</v>
      </c>
      <c r="B40" s="16">
        <f>('B Fasad och del av utemiljö'!$C$56*(1/(1+'B Fasad och del av utemiljö'!$C$11)^A40))*(('B Fasad och del av utemiljö'!$C$13+1)^NuvFasadUtemiljö!A40)</f>
        <v>53190.908986321774</v>
      </c>
      <c r="C40" s="16">
        <f>IF('B Fasad och del av utemiljö'!$C$8+1&gt;A40,B40,0)</f>
        <v>0</v>
      </c>
      <c r="D40" s="16">
        <f>('B Fasad och del av utemiljö'!$C$57*(1/(1+'B Fasad och del av utemiljö'!$C$11)^A40))*((1+'B Fasad och del av utemiljö'!$C$13)^NuvFasadUtemiljö!A40)</f>
        <v>38328.87638742225</v>
      </c>
      <c r="E40" s="16">
        <f>IF('B Fasad och del av utemiljö'!$C$8+1&gt;A40,D40,0)</f>
        <v>0</v>
      </c>
      <c r="F40" s="16"/>
      <c r="G40" s="16"/>
      <c r="H40" s="80">
        <f>IF(A40=('B Fasad och del av utemiljö'!$C$8+1),('B Fasad och del av utemiljö'!$C$49/'B Fasad och del av utemiljö'!$C$10)*('B Fasad och del av utemiljö'!$C$10-'B Fasad och del av utemiljö'!$C$8),0)</f>
        <v>0</v>
      </c>
      <c r="I40" s="80">
        <f>H40*(1/(1+'B Fasad och del av utemiljö'!$C$11)^A40)</f>
        <v>0</v>
      </c>
      <c r="J40" s="16">
        <f>'B Fasad och del av utemiljö'!$C$43/(POWER(1+'B Fasad och del av utemiljö'!$C$11,A40))</f>
        <v>280.03161022020788</v>
      </c>
      <c r="K40" s="16">
        <f>IF('B Fasad och del av utemiljö'!$C$8+1&gt;A40,J40,0)</f>
        <v>0</v>
      </c>
      <c r="L40" s="16">
        <f>'B Fasad och del av utemiljö'!$C$44/(POWER(1+'B Fasad och del av utemiljö'!$C$11,A40))</f>
        <v>0</v>
      </c>
      <c r="M40" s="16">
        <f>IF('B Fasad och del av utemiljö'!$C$8+1&gt;A40,L40,0)</f>
        <v>0</v>
      </c>
      <c r="N40" s="16"/>
      <c r="O40" s="116"/>
      <c r="Y40" s="16"/>
      <c r="Z40" s="16"/>
    </row>
    <row r="41" spans="1:26" x14ac:dyDescent="0.25">
      <c r="A41">
        <v>38</v>
      </c>
      <c r="B41" s="16">
        <f>('B Fasad och del av utemiljö'!$C$56*(1/(1+'B Fasad och del av utemiljö'!$C$11)^A41))*(('B Fasad och del av utemiljö'!$C$13+1)^NuvFasadUtemiljö!A41)</f>
        <v>51983.192695327998</v>
      </c>
      <c r="C41" s="16">
        <f>IF('B Fasad och del av utemiljö'!$C$8+1&gt;A41,B41,0)</f>
        <v>0</v>
      </c>
      <c r="D41" s="16">
        <f>('B Fasad och del av utemiljö'!$C$57*(1/(1+'B Fasad och del av utemiljö'!$C$11)^A41))*((1+'B Fasad och del av utemiljö'!$C$13)^NuvFasadUtemiljö!A41)</f>
        <v>37458.607213408315</v>
      </c>
      <c r="E41" s="16">
        <f>IF('B Fasad och del av utemiljö'!$C$8+1&gt;A41,D41,0)</f>
        <v>0</v>
      </c>
      <c r="F41" s="16"/>
      <c r="G41" s="16"/>
      <c r="H41" s="80">
        <f>IF(A41=('B Fasad och del av utemiljö'!$C$8+1),('B Fasad och del av utemiljö'!$C$49/'B Fasad och del av utemiljö'!$C$10)*('B Fasad och del av utemiljö'!$C$10-'B Fasad och del av utemiljö'!$C$8),0)</f>
        <v>0</v>
      </c>
      <c r="I41" s="80">
        <f>H41*(1/(1+'B Fasad och del av utemiljö'!$C$11)^A41)</f>
        <v>0</v>
      </c>
      <c r="J41" s="16">
        <f>'B Fasad och del av utemiljö'!$C$43/(POWER(1+'B Fasad och del av utemiljö'!$C$11,A41))</f>
        <v>270.56194224174675</v>
      </c>
      <c r="K41" s="16">
        <f>IF('B Fasad och del av utemiljö'!$C$8+1&gt;A41,J41,0)</f>
        <v>0</v>
      </c>
      <c r="L41" s="16">
        <f>'B Fasad och del av utemiljö'!$C$44/(POWER(1+'B Fasad och del av utemiljö'!$C$11,A41))</f>
        <v>0</v>
      </c>
      <c r="M41" s="16">
        <f>IF('B Fasad och del av utemiljö'!$C$8+1&gt;A41,L41,0)</f>
        <v>0</v>
      </c>
      <c r="N41" s="16"/>
      <c r="O41" s="116"/>
      <c r="Y41" s="16"/>
      <c r="Z41" s="16"/>
    </row>
    <row r="42" spans="1:26" x14ac:dyDescent="0.25">
      <c r="A42">
        <v>39</v>
      </c>
      <c r="B42" s="16">
        <f>('B Fasad och del av utemiljö'!$C$56*(1/(1+'B Fasad och del av utemiljö'!$C$11)^A42))*(('B Fasad och del av utemiljö'!$C$13+1)^NuvFasadUtemiljö!A42)</f>
        <v>50802.897981955844</v>
      </c>
      <c r="C42" s="16">
        <f>IF('B Fasad och del av utemiljö'!$C$8+1&gt;A42,B42,0)</f>
        <v>0</v>
      </c>
      <c r="D42" s="16">
        <f>('B Fasad och del av utemiljö'!$C$57*(1/(1+'B Fasad och del av utemiljö'!$C$11)^A42))*((1+'B Fasad och del av utemiljö'!$C$13)^NuvFasadUtemiljö!A42)</f>
        <v>36608.097774263311</v>
      </c>
      <c r="E42" s="16">
        <f>IF('B Fasad och del av utemiljö'!$C$8+1&gt;A42,D42,0)</f>
        <v>0</v>
      </c>
      <c r="F42" s="16"/>
      <c r="G42" s="16"/>
      <c r="H42" s="80">
        <f>IF(A42=('B Fasad och del av utemiljö'!$C$8+1),('B Fasad och del av utemiljö'!$C$49/'B Fasad och del av utemiljö'!$C$10)*('B Fasad och del av utemiljö'!$C$10-'B Fasad och del av utemiljö'!$C$8),0)</f>
        <v>0</v>
      </c>
      <c r="I42" s="80">
        <f>H42*(1/(1+'B Fasad och del av utemiljö'!$C$11)^A42)</f>
        <v>0</v>
      </c>
      <c r="J42" s="16">
        <f>'B Fasad och del av utemiljö'!$C$43/(POWER(1+'B Fasad och del av utemiljö'!$C$11,A42))</f>
        <v>261.41250458139785</v>
      </c>
      <c r="K42" s="16">
        <f>IF('B Fasad och del av utemiljö'!$C$8+1&gt;A42,J42,0)</f>
        <v>0</v>
      </c>
      <c r="L42" s="16">
        <f>'B Fasad och del av utemiljö'!$C$44/(POWER(1+'B Fasad och del av utemiljö'!$C$11,A42))</f>
        <v>0</v>
      </c>
      <c r="M42" s="16">
        <f>IF('B Fasad och del av utemiljö'!$C$8+1&gt;A42,L42,0)</f>
        <v>0</v>
      </c>
      <c r="N42" s="16"/>
      <c r="O42" s="116"/>
      <c r="Y42" s="16"/>
      <c r="Z42" s="16"/>
    </row>
    <row r="43" spans="1:26" x14ac:dyDescent="0.25">
      <c r="A43">
        <v>40</v>
      </c>
      <c r="B43" s="16">
        <f>('B Fasad och del av utemiljö'!$C$56*(1/(1+'B Fasad och del av utemiljö'!$C$11)^A43))*(('B Fasad och del av utemiljö'!$C$13+1)^NuvFasadUtemiljö!A43)</f>
        <v>49649.402230674728</v>
      </c>
      <c r="C43" s="16">
        <f>IF('B Fasad och del av utemiljö'!$C$8+1&gt;A43,B43,0)</f>
        <v>0</v>
      </c>
      <c r="D43" s="16">
        <f>('B Fasad och del av utemiljö'!$C$57*(1/(1+'B Fasad och del av utemiljö'!$C$11)^A43))*((1+'B Fasad och del av utemiljö'!$C$13)^NuvFasadUtemiljö!A43)</f>
        <v>35776.899419002271</v>
      </c>
      <c r="E43" s="16">
        <f>IF('B Fasad och del av utemiljö'!$C$8+1&gt;A43,D43,0)</f>
        <v>0</v>
      </c>
      <c r="F43" s="16"/>
      <c r="G43" s="16"/>
      <c r="H43" s="80">
        <f>IF(A43=('B Fasad och del av utemiljö'!$C$8+1),('B Fasad och del av utemiljö'!$C$49/'B Fasad och del av utemiljö'!$C$10)*('B Fasad och del av utemiljö'!$C$10-'B Fasad och del av utemiljö'!$C$8),0)</f>
        <v>0</v>
      </c>
      <c r="I43" s="80">
        <f>H43*(1/(1+'B Fasad och del av utemiljö'!$C$11)^A43)</f>
        <v>0</v>
      </c>
      <c r="J43" s="16">
        <f>'B Fasad och del av utemiljö'!$C$43/(POWER(1+'B Fasad och del av utemiljö'!$C$11,A43))</f>
        <v>252.57246819458734</v>
      </c>
      <c r="K43" s="16">
        <f>IF('B Fasad och del av utemiljö'!$C$8+1&gt;A43,J43,0)</f>
        <v>0</v>
      </c>
      <c r="L43" s="16">
        <f>'B Fasad och del av utemiljö'!$C$44/(POWER(1+'B Fasad och del av utemiljö'!$C$11,A43))</f>
        <v>0</v>
      </c>
      <c r="M43" s="16">
        <f>IF('B Fasad och del av utemiljö'!$C$8+1&gt;A43,L43,0)</f>
        <v>0</v>
      </c>
      <c r="N43" s="16"/>
      <c r="O43" s="116"/>
      <c r="Y43" s="16"/>
      <c r="Z43" s="16"/>
    </row>
    <row r="44" spans="1:26" x14ac:dyDescent="0.25">
      <c r="A44">
        <v>41</v>
      </c>
      <c r="B44" s="16">
        <f>('B Fasad och del av utemiljö'!$C$56*(1/(1+'B Fasad och del av utemiljö'!$C$11)^A44))*(('B Fasad och del av utemiljö'!$C$13+1)^40)</f>
        <v>47970.43693784999</v>
      </c>
      <c r="C44" s="16">
        <f>IF('B Fasad och del av utemiljö'!$C$8+1&gt;A44,B44,0)</f>
        <v>0</v>
      </c>
      <c r="D44" s="16">
        <f>('B Fasad och del av utemiljö'!$C$57*(1/(1+'B Fasad och del av utemiljö'!$C$11)^A44))*((1+'B Fasad och del av utemiljö'!$C$13)^40)</f>
        <v>34567.052578746159</v>
      </c>
      <c r="E44" s="16">
        <f>IF('B Fasad och del av utemiljö'!$C$8+1&gt;A44,D44,0)</f>
        <v>0</v>
      </c>
      <c r="F44" s="16"/>
      <c r="G44" s="16"/>
      <c r="H44" s="80">
        <f>IF(A44=('B Fasad och del av utemiljö'!$C$8+1),('B Fasad och del av utemiljö'!$C$49/'B Fasad och del av utemiljö'!$C$10)*('B Fasad och del av utemiljö'!$C$10-'B Fasad och del av utemiljö'!$C$8),0)</f>
        <v>0</v>
      </c>
      <c r="I44" s="80">
        <f>H44*(1/(1+'B Fasad och del av utemiljö'!$C$11)^A44)</f>
        <v>0</v>
      </c>
      <c r="J44" s="16">
        <f>'B Fasad och del av utemiljö'!$C$43/(POWER(1+'B Fasad och del av utemiljö'!$C$11,A44))</f>
        <v>244.03137023631632</v>
      </c>
      <c r="K44" s="16">
        <f>IF('B Fasad och del av utemiljö'!$C$8+1&gt;A44,J44,0)</f>
        <v>0</v>
      </c>
      <c r="L44" s="16">
        <f>'B Fasad och del av utemiljö'!$C$44/(POWER(1+'B Fasad och del av utemiljö'!$C$11,A44))</f>
        <v>0</v>
      </c>
      <c r="M44" s="16">
        <f>IF('B Fasad och del av utemiljö'!$C$8+1&gt;A44,L44,0)</f>
        <v>0</v>
      </c>
      <c r="N44" s="16"/>
      <c r="O44" s="116"/>
      <c r="Y44" s="16"/>
      <c r="Z44" s="16"/>
    </row>
    <row r="45" spans="1:26" x14ac:dyDescent="0.25">
      <c r="A45">
        <v>42</v>
      </c>
      <c r="B45" s="16">
        <f>('B Fasad och del av utemiljö'!$C$56*(1/(1+'B Fasad och del av utemiljö'!$C$11)^A45))*(('B Fasad och del av utemiljö'!$C$13+1)^40)</f>
        <v>46348.248249130425</v>
      </c>
      <c r="C45" s="16">
        <f>IF('B Fasad och del av utemiljö'!$C$8+1&gt;A45,B45,0)</f>
        <v>0</v>
      </c>
      <c r="D45" s="16">
        <f>('B Fasad och del av utemiljö'!$C$57*(1/(1+'B Fasad och del av utemiljö'!$C$11)^A45))*((1+'B Fasad och del av utemiljö'!$C$13)^NuvFasadUtemiljö!A45)</f>
        <v>34170.692058706147</v>
      </c>
      <c r="E45" s="16">
        <f>IF('B Fasad och del av utemiljö'!$C$8+1&gt;A45,D45,0)</f>
        <v>0</v>
      </c>
      <c r="F45" s="16"/>
      <c r="G45" s="16"/>
      <c r="H45" s="80">
        <f>IF(A45=('B Fasad och del av utemiljö'!$C$8+1),('B Fasad och del av utemiljö'!$C$49/'B Fasad och del av utemiljö'!$C$10)*('B Fasad och del av utemiljö'!$C$10-'B Fasad och del av utemiljö'!$C$8),0)</f>
        <v>0</v>
      </c>
      <c r="I45" s="80">
        <f>H45*(1/(1+'B Fasad och del av utemiljö'!$C$11)^A45)</f>
        <v>0</v>
      </c>
      <c r="J45" s="16">
        <f>'B Fasad och del av utemiljö'!$C$43/(POWER(1+'B Fasad och del av utemiljö'!$C$11,A45))</f>
        <v>235.77910167760029</v>
      </c>
      <c r="K45" s="16">
        <f>IF('B Fasad och del av utemiljö'!$C$8+1&gt;A45,J45,0)</f>
        <v>0</v>
      </c>
      <c r="L45" s="16">
        <f>'B Fasad och del av utemiljö'!$C$44/(POWER(1+'B Fasad och del av utemiljö'!$C$11,A45))</f>
        <v>0</v>
      </c>
      <c r="M45" s="16">
        <f>IF('B Fasad och del av utemiljö'!$C$8+1&gt;A45,L45,0)</f>
        <v>0</v>
      </c>
      <c r="N45" s="16"/>
      <c r="O45" s="116"/>
      <c r="Y45" s="16"/>
      <c r="Z45" s="16"/>
    </row>
    <row r="46" spans="1:26" x14ac:dyDescent="0.25">
      <c r="A46">
        <v>43</v>
      </c>
      <c r="B46" s="16">
        <f>('B Fasad och del av utemiljö'!$C$56*(1/(1+'B Fasad och del av utemiljö'!$C$11)^A46))*(('B Fasad och del av utemiljö'!$C$13+1)^40)</f>
        <v>44780.916182734705</v>
      </c>
      <c r="C46" s="16">
        <f>IF('B Fasad och del av utemiljö'!$C$8+1&gt;A46,B46,0)</f>
        <v>0</v>
      </c>
      <c r="D46" s="16">
        <f>('B Fasad och del av utemiljö'!$C$57*(1/(1+'B Fasad och del av utemiljö'!$C$11)^A46))*((1+'B Fasad och del av utemiljö'!$C$13)^NuvFasadUtemiljö!A46)</f>
        <v>33394.835765585769</v>
      </c>
      <c r="E46" s="16">
        <f>IF('B Fasad och del av utemiljö'!$C$8+1&gt;A46,D46,0)</f>
        <v>0</v>
      </c>
      <c r="F46" s="16"/>
      <c r="G46" s="16"/>
      <c r="H46" s="80">
        <f>IF(A46=('B Fasad och del av utemiljö'!$C$8+1),('B Fasad och del av utemiljö'!$C$49/'B Fasad och del av utemiljö'!$C$10)*('B Fasad och del av utemiljö'!$C$10-'B Fasad och del av utemiljö'!$C$8),0)</f>
        <v>0</v>
      </c>
      <c r="I46" s="80">
        <f>H46*(1/(1+'B Fasad och del av utemiljö'!$C$11)^A46)</f>
        <v>0</v>
      </c>
      <c r="J46" s="16">
        <f>'B Fasad och del av utemiljö'!$C$43/(POWER(1+'B Fasad och del av utemiljö'!$C$11,A46))</f>
        <v>227.80589534067661</v>
      </c>
      <c r="K46" s="16">
        <f>IF('B Fasad och del av utemiljö'!$C$8+1&gt;A46,J46,0)</f>
        <v>0</v>
      </c>
      <c r="L46" s="16">
        <f>'B Fasad och del av utemiljö'!$C$44/(POWER(1+'B Fasad och del av utemiljö'!$C$11,A46))</f>
        <v>0</v>
      </c>
      <c r="M46" s="16">
        <f>IF('B Fasad och del av utemiljö'!$C$8+1&gt;A46,L46,0)</f>
        <v>0</v>
      </c>
      <c r="N46" s="16"/>
      <c r="O46" s="116"/>
      <c r="Y46" s="16"/>
      <c r="Z46" s="16"/>
    </row>
    <row r="47" spans="1:26" x14ac:dyDescent="0.25">
      <c r="A47">
        <v>44</v>
      </c>
      <c r="B47" s="16">
        <f>('B Fasad och del av utemiljö'!$C$56*(1/(1+'B Fasad och del av utemiljö'!$C$11)^A47))*(('B Fasad och del av utemiljö'!$C$13+1)^40)</f>
        <v>43266.585683801655</v>
      </c>
      <c r="C47" s="16">
        <f>IF('B Fasad och del av utemiljö'!$C$8+1&gt;A47,B47,0)</f>
        <v>0</v>
      </c>
      <c r="D47" s="16">
        <f>('B Fasad och del av utemiljö'!$C$57*(1/(1+'B Fasad och del av utemiljö'!$C$11)^A47))*((1+'B Fasad och del av utemiljö'!$C$13)^NuvFasadUtemiljö!A47)</f>
        <v>32636.595533227068</v>
      </c>
      <c r="E47" s="16">
        <f>IF('B Fasad och del av utemiljö'!$C$8+1&gt;A47,D47,0)</f>
        <v>0</v>
      </c>
      <c r="F47" s="16"/>
      <c r="G47" s="16"/>
      <c r="H47" s="80">
        <f>IF(A47=('B Fasad och del av utemiljö'!$C$8+1),('B Fasad och del av utemiljö'!$C$49/'B Fasad och del av utemiljö'!$C$10)*('B Fasad och del av utemiljö'!$C$10-'B Fasad och del av utemiljö'!$C$8),0)</f>
        <v>0</v>
      </c>
      <c r="I47" s="80">
        <f>H47*(1/(1+'B Fasad och del av utemiljö'!$C$11)^A47)</f>
        <v>0</v>
      </c>
      <c r="J47" s="16">
        <f>'B Fasad och del av utemiljö'!$C$43/(POWER(1+'B Fasad och del av utemiljö'!$C$11,A47))</f>
        <v>220.10231433881802</v>
      </c>
      <c r="K47" s="16">
        <f>IF('B Fasad och del av utemiljö'!$C$8+1&gt;A47,J47,0)</f>
        <v>0</v>
      </c>
      <c r="L47" s="16">
        <f>'B Fasad och del av utemiljö'!$C$44/(POWER(1+'B Fasad och del av utemiljö'!$C$11,A47))</f>
        <v>0</v>
      </c>
      <c r="M47" s="16">
        <f>IF('B Fasad och del av utemiljö'!$C$8+1&gt;A47,L47,0)</f>
        <v>0</v>
      </c>
      <c r="N47" s="16"/>
      <c r="O47" s="116"/>
      <c r="Y47" s="16"/>
      <c r="Z47" s="16"/>
    </row>
    <row r="48" spans="1:26" x14ac:dyDescent="0.25">
      <c r="A48">
        <v>45</v>
      </c>
      <c r="B48" s="16">
        <f>('B Fasad och del av utemiljö'!$C$56*(1/(1+'B Fasad och del av utemiljö'!$C$11)^A48))*(('B Fasad och del av utemiljö'!$C$13+1)^40)</f>
        <v>41803.464428793872</v>
      </c>
      <c r="C48" s="16">
        <f>IF('B Fasad och del av utemiljö'!$C$8+1&gt;A48,B48,0)</f>
        <v>0</v>
      </c>
      <c r="D48" s="16">
        <f>('B Fasad och del av utemiljö'!$C$57*(1/(1+'B Fasad och del av utemiljö'!$C$11)^A48))*((1+'B Fasad och del av utemiljö'!$C$13)^NuvFasadUtemiljö!A48)</f>
        <v>31895.571383438819</v>
      </c>
      <c r="E48" s="16">
        <f>IF('B Fasad och del av utemiljö'!$C$8+1&gt;A48,D48,0)</f>
        <v>0</v>
      </c>
      <c r="F48" s="16"/>
      <c r="G48" s="16"/>
      <c r="H48" s="80">
        <f>IF(A48=('B Fasad och del av utemiljö'!$C$8+1),('B Fasad och del av utemiljö'!$C$49/'B Fasad och del av utemiljö'!$C$10)*('B Fasad och del av utemiljö'!$C$10-'B Fasad och del av utemiljö'!$C$8),0)</f>
        <v>0</v>
      </c>
      <c r="I48" s="80">
        <f>H48*(1/(1+'B Fasad och del av utemiljö'!$C$11)^A48)</f>
        <v>0</v>
      </c>
      <c r="J48" s="16">
        <f>'B Fasad och del av utemiljö'!$C$43/(POWER(1+'B Fasad och del av utemiljö'!$C$11,A48))</f>
        <v>212.65924090707057</v>
      </c>
      <c r="K48" s="16">
        <f>IF('B Fasad och del av utemiljö'!$C$8+1&gt;A48,J48,0)</f>
        <v>0</v>
      </c>
      <c r="L48" s="16">
        <f>'B Fasad och del av utemiljö'!$C$44/(POWER(1+'B Fasad och del av utemiljö'!$C$11,A48))</f>
        <v>0</v>
      </c>
      <c r="M48" s="16">
        <f>IF('B Fasad och del av utemiljö'!$C$8+1&gt;A48,L48,0)</f>
        <v>0</v>
      </c>
      <c r="N48" s="16"/>
      <c r="O48" s="116"/>
      <c r="Y48" s="16"/>
      <c r="Z48" s="16"/>
    </row>
    <row r="49" spans="1:26" x14ac:dyDescent="0.25">
      <c r="A49">
        <v>46</v>
      </c>
      <c r="B49" s="16">
        <f>('B Fasad och del av utemiljö'!$C$56*(1/(1+'B Fasad och del av utemiljö'!$C$11)^A49))*(('B Fasad och del av utemiljö'!$C$13+1)^40)</f>
        <v>40389.820704148668</v>
      </c>
      <c r="C49" s="16">
        <f>IF('B Fasad och del av utemiljö'!$C$8+1&gt;A49,B49,0)</f>
        <v>0</v>
      </c>
      <c r="D49" s="16">
        <f>('B Fasad och del av utemiljö'!$C$57*(1/(1+'B Fasad och del av utemiljö'!$C$11)^A49))*((1+'B Fasad och del av utemiljö'!$C$13)^NuvFasadUtemiljö!A49)</f>
        <v>31171.37241966026</v>
      </c>
      <c r="E49" s="16">
        <f>IF('B Fasad och del av utemiljö'!$C$8+1&gt;A49,D49,0)</f>
        <v>0</v>
      </c>
      <c r="F49" s="16"/>
      <c r="G49" s="16"/>
      <c r="H49" s="80">
        <f>IF(A49=('B Fasad och del av utemiljö'!$C$8+1),('B Fasad och del av utemiljö'!$C$49/'B Fasad och del av utemiljö'!$C$10)*('B Fasad och del av utemiljö'!$C$10-'B Fasad och del av utemiljö'!$C$8),0)</f>
        <v>0</v>
      </c>
      <c r="I49" s="80">
        <f>H49*(1/(1+'B Fasad och del av utemiljö'!$C$11)^A49)</f>
        <v>0</v>
      </c>
      <c r="J49" s="16">
        <f>'B Fasad och del av utemiljö'!$C$43/(POWER(1+'B Fasad och del av utemiljö'!$C$11,A49))</f>
        <v>205.46786561069618</v>
      </c>
      <c r="K49" s="16">
        <f>IF('B Fasad och del av utemiljö'!$C$8+1&gt;A49,J49,0)</f>
        <v>0</v>
      </c>
      <c r="L49" s="16">
        <f>'B Fasad och del av utemiljö'!$C$44/(POWER(1+'B Fasad och del av utemiljö'!$C$11,A49))</f>
        <v>0</v>
      </c>
      <c r="M49" s="16">
        <f>IF('B Fasad och del av utemiljö'!$C$8+1&gt;A49,L49,0)</f>
        <v>0</v>
      </c>
      <c r="N49" s="16"/>
      <c r="O49" s="116"/>
      <c r="Y49" s="16"/>
      <c r="Z49" s="16"/>
    </row>
    <row r="50" spans="1:26" x14ac:dyDescent="0.25">
      <c r="A50">
        <v>47</v>
      </c>
      <c r="B50" s="16">
        <f>('B Fasad och del av utemiljö'!$C$56*(1/(1+'B Fasad och del av utemiljö'!$C$11)^A50))*(('B Fasad och del av utemiljö'!$C$13+1)^40)</f>
        <v>39023.98135666539</v>
      </c>
      <c r="C50" s="16">
        <f>IF('B Fasad och del av utemiljö'!$C$8+1&gt;A50,B50,0)</f>
        <v>0</v>
      </c>
      <c r="D50" s="16">
        <f>('B Fasad och del av utemiljö'!$C$57*(1/(1+'B Fasad och del av utemiljö'!$C$11)^A50))*((1+'B Fasad och del av utemiljö'!$C$13)^NuvFasadUtemiljö!A50)</f>
        <v>30463.616620759771</v>
      </c>
      <c r="E50" s="16">
        <f>IF('B Fasad och del av utemiljö'!$C$8+1&gt;A50,D50,0)</f>
        <v>0</v>
      </c>
      <c r="F50" s="16"/>
      <c r="G50" s="16"/>
      <c r="H50" s="80">
        <f>IF(A50=('B Fasad och del av utemiljö'!$C$8+1),('B Fasad och del av utemiljö'!$C$49/'B Fasad och del av utemiljö'!$C$10)*('B Fasad och del av utemiljö'!$C$10-'B Fasad och del av utemiljö'!$C$8),0)</f>
        <v>0</v>
      </c>
      <c r="I50" s="80">
        <f>H50*(1/(1+'B Fasad och del av utemiljö'!$C$11)^A50)</f>
        <v>0</v>
      </c>
      <c r="J50" s="16">
        <f>'B Fasad och del av utemiljö'!$C$43/(POWER(1+'B Fasad och del av utemiljö'!$C$11,A50))</f>
        <v>198.51967691854708</v>
      </c>
      <c r="K50" s="16">
        <f>IF('B Fasad och del av utemiljö'!$C$8+1&gt;A50,J50,0)</f>
        <v>0</v>
      </c>
      <c r="L50" s="16">
        <f>'B Fasad och del av utemiljö'!$C$44/(POWER(1+'B Fasad och del av utemiljö'!$C$11,A50))</f>
        <v>0</v>
      </c>
      <c r="M50" s="16">
        <f>IF('B Fasad och del av utemiljö'!$C$8+1&gt;A50,L50,0)</f>
        <v>0</v>
      </c>
      <c r="N50" s="16"/>
      <c r="O50" s="116"/>
      <c r="Y50" s="16"/>
      <c r="Z50" s="16"/>
    </row>
    <row r="51" spans="1:26" x14ac:dyDescent="0.25">
      <c r="A51">
        <v>48</v>
      </c>
      <c r="B51" s="16">
        <f>('B Fasad och del av utemiljö'!$C$56*(1/(1+'B Fasad och del av utemiljö'!$C$11)^A51))*(('B Fasad och del av utemiljö'!$C$13+1)^40)</f>
        <v>37704.32981320328</v>
      </c>
      <c r="C51" s="16">
        <f>IF('B Fasad och del av utemiljö'!$C$8+1&gt;A51,B51,0)</f>
        <v>0</v>
      </c>
      <c r="D51" s="16">
        <f>('B Fasad och del av utemiljö'!$C$57*(1/(1+'B Fasad och del av utemiljö'!$C$11)^A51))*((1+'B Fasad och del av utemiljö'!$C$13)^NuvFasadUtemiljö!A51)</f>
        <v>29771.930639515478</v>
      </c>
      <c r="E51" s="16">
        <f>IF('B Fasad och del av utemiljö'!$C$8+1&gt;A51,D51,0)</f>
        <v>0</v>
      </c>
      <c r="F51" s="16"/>
      <c r="G51" s="16"/>
      <c r="H51" s="80">
        <f>IF(A51=('B Fasad och del av utemiljö'!$C$8+1),('B Fasad och del av utemiljö'!$C$49/'B Fasad och del av utemiljö'!$C$10)*('B Fasad och del av utemiljö'!$C$10-'B Fasad och del av utemiljö'!$C$8),0)</f>
        <v>0</v>
      </c>
      <c r="I51" s="80">
        <f>H51*(1/(1+'B Fasad och del av utemiljö'!$C$11)^A51)</f>
        <v>0</v>
      </c>
      <c r="J51" s="16">
        <f>'B Fasad och del av utemiljö'!$C$43/(POWER(1+'B Fasad och del av utemiljö'!$C$11,A51))</f>
        <v>191.80645112903102</v>
      </c>
      <c r="K51" s="16">
        <f>IF('B Fasad och del av utemiljö'!$C$8+1&gt;A51,J51,0)</f>
        <v>0</v>
      </c>
      <c r="L51" s="16">
        <f>'B Fasad och del av utemiljö'!$C$44/(POWER(1+'B Fasad och del av utemiljö'!$C$11,A51))</f>
        <v>0</v>
      </c>
      <c r="M51" s="16">
        <f>IF('B Fasad och del av utemiljö'!$C$8+1&gt;A51,L51,0)</f>
        <v>0</v>
      </c>
      <c r="N51" s="16"/>
      <c r="O51" s="116"/>
      <c r="Y51" s="16"/>
      <c r="Z51" s="16"/>
    </row>
    <row r="52" spans="1:26" x14ac:dyDescent="0.25">
      <c r="A52">
        <v>49</v>
      </c>
      <c r="B52" s="16">
        <f>('B Fasad och del av utemiljö'!$C$56*(1/(1+'B Fasad och del av utemiljö'!$C$11)^A52))*(('B Fasad och del av utemiljö'!$C$13+1)^40)</f>
        <v>36429.30416734617</v>
      </c>
      <c r="C52" s="16">
        <f>IF('B Fasad och del av utemiljö'!$C$8+1&gt;A52,B52,0)</f>
        <v>0</v>
      </c>
      <c r="D52" s="16">
        <f>('B Fasad och del av utemiljö'!$C$57*(1/(1+'B Fasad och del av utemiljö'!$C$11)^A52))*((1+'B Fasad och del av utemiljö'!$C$13)^NuvFasadUtemiljö!A52)</f>
        <v>29095.949605671416</v>
      </c>
      <c r="E52" s="16">
        <f>IF('B Fasad och del av utemiljö'!$C$8+1&gt;A52,D52,0)</f>
        <v>0</v>
      </c>
      <c r="F52" s="16"/>
      <c r="G52" s="16"/>
      <c r="H52" s="80">
        <f>IF(A52=('B Fasad och del av utemiljö'!$C$8+1),('B Fasad och del av utemiljö'!$C$49/'B Fasad och del av utemiljö'!$C$10)*('B Fasad och del av utemiljö'!$C$10-'B Fasad och del av utemiljö'!$C$8),0)</f>
        <v>0</v>
      </c>
      <c r="I52" s="80">
        <f>H52*(1/(1+'B Fasad och del av utemiljö'!$C$11)^A52)</f>
        <v>0</v>
      </c>
      <c r="J52" s="16">
        <f>'B Fasad och del av utemiljö'!$C$43/(POWER(1+'B Fasad och del av utemiljö'!$C$11,A52))</f>
        <v>185.32024263674498</v>
      </c>
      <c r="K52" s="16">
        <f>IF('B Fasad och del av utemiljö'!$C$8+1&gt;A52,J52,0)</f>
        <v>0</v>
      </c>
      <c r="L52" s="16">
        <f>'B Fasad och del av utemiljö'!$C$44/(POWER(1+'B Fasad och del av utemiljö'!$C$11,A52))</f>
        <v>0</v>
      </c>
      <c r="M52" s="16">
        <f>IF('B Fasad och del av utemiljö'!$C$8+1&gt;A52,L52,0)</f>
        <v>0</v>
      </c>
      <c r="N52" s="16"/>
      <c r="O52" s="116"/>
      <c r="Y52" s="16"/>
      <c r="Z52" s="16"/>
    </row>
    <row r="53" spans="1:26" x14ac:dyDescent="0.25">
      <c r="A53">
        <v>50</v>
      </c>
      <c r="B53" s="16">
        <f>('B Fasad och del av utemiljö'!$C$56*(1/(1+'B Fasad och del av utemiljö'!$C$11)^A53))*(('B Fasad och del av utemiljö'!$C$13+1)^40)</f>
        <v>35197.395330769243</v>
      </c>
      <c r="C53" s="16">
        <f>IF('B Fasad och del av utemiljö'!$C$8+1&gt;A53,B53,0)</f>
        <v>0</v>
      </c>
      <c r="D53" s="16">
        <f>('B Fasad och del av utemiljö'!$C$57*(1/(1+'B Fasad och del av utemiljö'!$C$11)^A53))*((1+'B Fasad och del av utemiljö'!$C$13)^NuvFasadUtemiljö!A53)</f>
        <v>28435.316933465347</v>
      </c>
      <c r="E53" s="16">
        <f>IF('B Fasad och del av utemiljö'!$C$8+1&gt;A53,D53,0)</f>
        <v>0</v>
      </c>
      <c r="F53" s="16"/>
      <c r="G53" s="16"/>
      <c r="H53" s="80">
        <f>IF(A53=('B Fasad och del av utemiljö'!$C$8+1),('B Fasad och del av utemiljö'!$C$49/'B Fasad och del av utemiljö'!$C$10)*('B Fasad och del av utemiljö'!$C$10-'B Fasad och del av utemiljö'!$C$8),0)</f>
        <v>0</v>
      </c>
      <c r="I53" s="80">
        <f>H53*(1/(1+'B Fasad och del av utemiljö'!$C$11)^A53)</f>
        <v>0</v>
      </c>
      <c r="J53" s="16">
        <f>'B Fasad och del av utemiljö'!$C$43/(POWER(1+'B Fasad och del av utemiljö'!$C$11,A53))</f>
        <v>179.05337452825603</v>
      </c>
      <c r="K53" s="16">
        <f>IF('B Fasad och del av utemiljö'!$C$8+1&gt;A53,J53,0)</f>
        <v>0</v>
      </c>
      <c r="L53" s="16">
        <f>'B Fasad och del av utemiljö'!$C$44/(POWER(1+'B Fasad och del av utemiljö'!$C$11,A53))</f>
        <v>0</v>
      </c>
      <c r="M53" s="16">
        <f>IF('B Fasad och del av utemiljö'!$C$8+1&gt;A53,L53,0)</f>
        <v>0</v>
      </c>
      <c r="N53" s="16"/>
      <c r="O53" s="116"/>
      <c r="Y53" s="16"/>
      <c r="Z53" s="16"/>
    </row>
    <row r="54" spans="1:26" x14ac:dyDescent="0.25">
      <c r="A54">
        <v>51</v>
      </c>
      <c r="B54" s="16">
        <f>('B Fasad och del av utemiljö'!$C$56*(1/(1+'B Fasad och del av utemiljö'!$C$11)^A54))*(('B Fasad och del av utemiljö'!$C$13+1)^40)</f>
        <v>34007.145247120046</v>
      </c>
      <c r="C54" s="16">
        <f>IF('B Fasad och del av utemiljö'!$C$8+1&gt;A54,B54,0)</f>
        <v>0</v>
      </c>
      <c r="D54" s="16">
        <f>('B Fasad och del av utemiljö'!$C$57*(1/(1+'B Fasad och del av utemiljö'!$C$11)^A54))*((1+'B Fasad och del av utemiljö'!$C$13)^NuvFasadUtemiljö!A54)</f>
        <v>27789.684133526771</v>
      </c>
      <c r="E54" s="16">
        <f>IF('B Fasad och del av utemiljö'!$C$8+1&gt;A54,D54,0)</f>
        <v>0</v>
      </c>
      <c r="F54" s="16"/>
      <c r="G54" s="16"/>
      <c r="H54" s="80">
        <f>IF(A54=('B Fasad och del av utemiljö'!$C$8+1),('B Fasad och del av utemiljö'!$C$49/'B Fasad och del av utemiljö'!$C$10)*('B Fasad och del av utemiljö'!$C$10-'B Fasad och del av utemiljö'!$C$8),0)</f>
        <v>0</v>
      </c>
      <c r="I54" s="80">
        <f>H54*(1/(1+'B Fasad och del av utemiljö'!$C$11)^A54)</f>
        <v>0</v>
      </c>
      <c r="J54" s="16">
        <f>'B Fasad och del av utemiljö'!$C$43/(POWER(1+'B Fasad och del av utemiljö'!$C$11,A54))</f>
        <v>172.99842949589956</v>
      </c>
      <c r="K54" s="16">
        <f>IF('B Fasad och del av utemiljö'!$C$8+1&gt;A54,J54,0)</f>
        <v>0</v>
      </c>
      <c r="L54" s="16">
        <f>'B Fasad och del av utemiljö'!$C$44/(POWER(1+'B Fasad och del av utemiljö'!$C$11,A54))</f>
        <v>0</v>
      </c>
      <c r="M54" s="16">
        <f>IF('B Fasad och del av utemiljö'!$C$8+1&gt;A54,L54,0)</f>
        <v>0</v>
      </c>
      <c r="N54" s="16"/>
      <c r="O54" s="116"/>
      <c r="Y54" s="16"/>
      <c r="Z54" s="16"/>
    </row>
    <row r="55" spans="1:26" x14ac:dyDescent="0.25">
      <c r="A55">
        <v>52</v>
      </c>
      <c r="B55" s="16">
        <f>('B Fasad och del av utemiljö'!$C$56*(1/(1+'B Fasad och del av utemiljö'!$C$11)^A55))*(('B Fasad och del av utemiljö'!$C$13+1)^40)</f>
        <v>32857.145166299561</v>
      </c>
      <c r="C55" s="16">
        <f>IF('B Fasad och del av utemiljö'!$C$8+1&gt;A55,B55,0)</f>
        <v>0</v>
      </c>
      <c r="D55" s="16">
        <f>('B Fasad och del av utemiljö'!$C$57*(1/(1+'B Fasad och del av utemiljö'!$C$11)^A55))*((1+'B Fasad och del av utemiljö'!$C$13)^NuvFasadUtemiljö!A55)</f>
        <v>27158.71062904573</v>
      </c>
      <c r="E55" s="16">
        <f>IF('B Fasad och del av utemiljö'!$C$8+1&gt;A55,D55,0)</f>
        <v>0</v>
      </c>
      <c r="F55" s="16"/>
      <c r="G55" s="16"/>
      <c r="H55" s="80">
        <f>IF(A55=('B Fasad och del av utemiljö'!$C$8+1),('B Fasad och del av utemiljö'!$C$49/'B Fasad och del av utemiljö'!$C$10)*('B Fasad och del av utemiljö'!$C$10-'B Fasad och del av utemiljö'!$C$8),0)</f>
        <v>0</v>
      </c>
      <c r="I55" s="80">
        <f>H55*(1/(1+'B Fasad och del av utemiljö'!$C$11)^A55)</f>
        <v>0</v>
      </c>
      <c r="J55" s="16">
        <f>'B Fasad och del av utemiljö'!$C$43/(POWER(1+'B Fasad och del av utemiljö'!$C$11,A55))</f>
        <v>167.14824105884017</v>
      </c>
      <c r="K55" s="16">
        <f>IF('B Fasad och del av utemiljö'!$C$8+1&gt;A55,J55,0)</f>
        <v>0</v>
      </c>
      <c r="L55" s="16">
        <f>'B Fasad och del av utemiljö'!$C$44/(POWER(1+'B Fasad och del av utemiljö'!$C$11,A55))</f>
        <v>0</v>
      </c>
      <c r="M55" s="16">
        <f>IF('B Fasad och del av utemiljö'!$C$8+1&gt;A55,L55,0)</f>
        <v>0</v>
      </c>
      <c r="N55" s="16"/>
      <c r="O55" s="116"/>
      <c r="Y55" s="16"/>
      <c r="Z55" s="16"/>
    </row>
    <row r="56" spans="1:26" x14ac:dyDescent="0.25">
      <c r="A56">
        <v>53</v>
      </c>
      <c r="B56" s="16">
        <f>('B Fasad och del av utemiljö'!$C$56*(1/(1+'B Fasad och del av utemiljö'!$C$11)^A56))*(('B Fasad och del av utemiljö'!$C$13+1)^40)</f>
        <v>31746.033977101037</v>
      </c>
      <c r="C56" s="16">
        <f>IF('B Fasad och del av utemiljö'!$C$8+1&gt;A56,B56,0)</f>
        <v>0</v>
      </c>
      <c r="D56" s="16">
        <f>('B Fasad och del av utemiljö'!$C$57*(1/(1+'B Fasad och del av utemiljö'!$C$11)^A56))*((1+'B Fasad och del av utemiljö'!$C$13)^NuvFasadUtemiljö!A56)</f>
        <v>26542.063576115714</v>
      </c>
      <c r="E56" s="16">
        <f>IF('B Fasad och del av utemiljö'!$C$8+1&gt;A56,D56,0)</f>
        <v>0</v>
      </c>
      <c r="F56" s="16"/>
      <c r="G56" s="16"/>
      <c r="H56" s="80">
        <f>IF(A56=('B Fasad och del av utemiljö'!$C$8+1),('B Fasad och del av utemiljö'!$C$49/'B Fasad och del av utemiljö'!$C$10)*('B Fasad och del av utemiljö'!$C$10-'B Fasad och del av utemiljö'!$C$8),0)</f>
        <v>0</v>
      </c>
      <c r="I56" s="80">
        <f>H56*(1/(1+'B Fasad och del av utemiljö'!$C$11)^A56)</f>
        <v>0</v>
      </c>
      <c r="J56" s="16">
        <f>'B Fasad och del av utemiljö'!$C$43/(POWER(1+'B Fasad och del av utemiljö'!$C$11,A56))</f>
        <v>161.49588508100501</v>
      </c>
      <c r="K56" s="16">
        <f>IF('B Fasad och del av utemiljö'!$C$8+1&gt;A56,J56,0)</f>
        <v>0</v>
      </c>
      <c r="L56" s="16">
        <f>'B Fasad och del av utemiljö'!$C$44/(POWER(1+'B Fasad och del av utemiljö'!$C$11,A56))</f>
        <v>0</v>
      </c>
      <c r="M56" s="16">
        <f>IF('B Fasad och del av utemiljö'!$C$8+1&gt;A56,L56,0)</f>
        <v>0</v>
      </c>
      <c r="N56" s="16"/>
      <c r="O56" s="116"/>
      <c r="Y56" s="16"/>
      <c r="Z56" s="16"/>
    </row>
    <row r="57" spans="1:26" x14ac:dyDescent="0.25">
      <c r="A57">
        <v>54</v>
      </c>
      <c r="B57" s="16">
        <f>('B Fasad och del av utemiljö'!$C$56*(1/(1+'B Fasad och del av utemiljö'!$C$11)^A57))*(('B Fasad och del av utemiljö'!$C$13+1)^40)</f>
        <v>30672.496596232886</v>
      </c>
      <c r="C57" s="16">
        <f>IF('B Fasad och del av utemiljö'!$C$8+1&gt;A57,B57,0)</f>
        <v>0</v>
      </c>
      <c r="D57" s="16">
        <f>('B Fasad och del av utemiljö'!$C$57*(1/(1+'B Fasad och del av utemiljö'!$C$11)^A57))*((1+'B Fasad och del av utemiljö'!$C$13)^NuvFasadUtemiljö!A57)</f>
        <v>25939.417688155601</v>
      </c>
      <c r="E57" s="16">
        <f>IF('B Fasad och del av utemiljö'!$C$8+1&gt;A57,D57,0)</f>
        <v>0</v>
      </c>
      <c r="F57" s="16"/>
      <c r="G57" s="16"/>
      <c r="H57" s="80">
        <f>IF(A57=('B Fasad och del av utemiljö'!$C$8+1),('B Fasad och del av utemiljö'!$C$49/'B Fasad och del av utemiljö'!$C$10)*('B Fasad och del av utemiljö'!$C$10-'B Fasad och del av utemiljö'!$C$8),0)</f>
        <v>0</v>
      </c>
      <c r="I57" s="80">
        <f>H57*(1/(1+'B Fasad och del av utemiljö'!$C$11)^A57)</f>
        <v>0</v>
      </c>
      <c r="J57" s="16">
        <f>'B Fasad och del av utemiljö'!$C$43/(POWER(1+'B Fasad och del av utemiljö'!$C$11,A57))</f>
        <v>156.03467157585027</v>
      </c>
      <c r="K57" s="16">
        <f>IF('B Fasad och del av utemiljö'!$C$8+1&gt;A57,J57,0)</f>
        <v>0</v>
      </c>
      <c r="L57" s="16">
        <f>'B Fasad och del av utemiljö'!$C$44/(POWER(1+'B Fasad och del av utemiljö'!$C$11,A57))</f>
        <v>0</v>
      </c>
      <c r="M57" s="16">
        <f>IF('B Fasad och del av utemiljö'!$C$8+1&gt;A57,L57,0)</f>
        <v>0</v>
      </c>
      <c r="N57" s="16"/>
      <c r="O57" s="116"/>
      <c r="Y57" s="16"/>
      <c r="Z57" s="16"/>
    </row>
    <row r="58" spans="1:26" x14ac:dyDescent="0.25">
      <c r="A58">
        <v>55</v>
      </c>
      <c r="B58" s="16">
        <f>('B Fasad och del av utemiljö'!$C$56*(1/(1+'B Fasad och del av utemiljö'!$C$11)^A58))*(('B Fasad och del av utemiljö'!$C$13+1)^40)</f>
        <v>29635.262411819211</v>
      </c>
      <c r="C58" s="16">
        <f>IF('B Fasad och del av utemiljö'!$C$8+1&gt;A58,B58,0)</f>
        <v>0</v>
      </c>
      <c r="D58" s="16">
        <f>('B Fasad och del av utemiljö'!$C$57*(1/(1+'B Fasad och del av utemiljö'!$C$11)^A58))*((1+'B Fasad och del av utemiljö'!$C$13)^NuvFasadUtemiljö!A58)</f>
        <v>25350.455064318256</v>
      </c>
      <c r="E58" s="16">
        <f>IF('B Fasad och del av utemiljö'!$C$8+1&gt;A58,D58,0)</f>
        <v>0</v>
      </c>
      <c r="F58" s="16"/>
      <c r="G58" s="16"/>
      <c r="H58" s="80">
        <f>IF(A58=('B Fasad och del av utemiljö'!$C$8+1),('B Fasad och del av utemiljö'!$C$49/'B Fasad och del av utemiljö'!$C$10)*('B Fasad och del av utemiljö'!$C$10-'B Fasad och del av utemiljö'!$C$8),0)</f>
        <v>0</v>
      </c>
      <c r="I58" s="80">
        <f>H58*(1/(1+'B Fasad och del av utemiljö'!$C$11)^A58)</f>
        <v>0</v>
      </c>
      <c r="J58" s="16">
        <f>'B Fasad och del av utemiljö'!$C$43/(POWER(1+'B Fasad och del av utemiljö'!$C$11,A58))</f>
        <v>150.75813678826111</v>
      </c>
      <c r="K58" s="16">
        <f>IF('B Fasad och del av utemiljö'!$C$8+1&gt;A58,J58,0)</f>
        <v>0</v>
      </c>
      <c r="L58" s="16">
        <f>'B Fasad och del av utemiljö'!$C$44/(POWER(1+'B Fasad och del av utemiljö'!$C$11,A58))</f>
        <v>0</v>
      </c>
      <c r="M58" s="16">
        <f>IF('B Fasad och del av utemiljö'!$C$8+1&gt;A58,L58,0)</f>
        <v>0</v>
      </c>
      <c r="N58" s="16"/>
      <c r="O58" s="116"/>
      <c r="Y58" s="16"/>
      <c r="Z58" s="16"/>
    </row>
    <row r="59" spans="1:26" x14ac:dyDescent="0.25">
      <c r="A59">
        <v>56</v>
      </c>
      <c r="B59" s="16">
        <f>('B Fasad och del av utemiljö'!$C$56*(1/(1+'B Fasad och del av utemiljö'!$C$11)^A59))*(('B Fasad och del av utemiljö'!$C$13+1)^40)</f>
        <v>28633.103779535471</v>
      </c>
      <c r="C59" s="16">
        <f>IF('B Fasad och del av utemiljö'!$C$8+1&gt;A59,B59,0)</f>
        <v>0</v>
      </c>
      <c r="D59" s="16">
        <f>('B Fasad och del av utemiljö'!$C$57*(1/(1+'B Fasad och del av utemiljö'!$C$11)^A59))*((1+'B Fasad och del av utemiljö'!$C$13)^NuvFasadUtemiljö!A59)</f>
        <v>24774.865021795096</v>
      </c>
      <c r="E59" s="16">
        <f>IF('B Fasad och del av utemiljö'!$C$8+1&gt;A59,D59,0)</f>
        <v>0</v>
      </c>
      <c r="F59" s="16"/>
      <c r="G59" s="16"/>
      <c r="H59" s="80">
        <f>IF(A59=('B Fasad och del av utemiljö'!$C$8+1),('B Fasad och del av utemiljö'!$C$49/'B Fasad och del av utemiljö'!$C$10)*('B Fasad och del av utemiljö'!$C$10-'B Fasad och del av utemiljö'!$C$8),0)</f>
        <v>0</v>
      </c>
      <c r="I59" s="80">
        <f>H59*(1/(1+'B Fasad och del av utemiljö'!$C$11)^A59)</f>
        <v>0</v>
      </c>
      <c r="J59" s="16">
        <f>'B Fasad och del av utemiljö'!$C$43/(POWER(1+'B Fasad och del av utemiljö'!$C$11,A59))</f>
        <v>145.66003554421368</v>
      </c>
      <c r="K59" s="16">
        <f>IF('B Fasad och del av utemiljö'!$C$8+1&gt;A59,J59,0)</f>
        <v>0</v>
      </c>
      <c r="L59" s="16">
        <f>'B Fasad och del av utemiljö'!$C$44/(POWER(1+'B Fasad och del av utemiljö'!$C$11,A59))</f>
        <v>0</v>
      </c>
      <c r="M59" s="16">
        <f>IF('B Fasad och del av utemiljö'!$C$8+1&gt;A59,L59,0)</f>
        <v>0</v>
      </c>
      <c r="N59" s="16"/>
      <c r="O59" s="116"/>
      <c r="Y59" s="16"/>
      <c r="Z59" s="16"/>
    </row>
    <row r="60" spans="1:26" x14ac:dyDescent="0.25">
      <c r="A60">
        <v>57</v>
      </c>
      <c r="B60" s="16">
        <f>('B Fasad och del av utemiljö'!$C$56*(1/(1+'B Fasad och del av utemiljö'!$C$11)^A60))*(('B Fasad och del av utemiljö'!$C$13+1)^40)</f>
        <v>27664.834569599501</v>
      </c>
      <c r="C60" s="16">
        <f>IF('B Fasad och del av utemiljö'!$C$8+1&gt;A60,B60,0)</f>
        <v>0</v>
      </c>
      <c r="D60" s="16">
        <f>('B Fasad och del av utemiljö'!$C$57*(1/(1+'B Fasad och del av utemiljö'!$C$11)^A60))*((1+'B Fasad och del av utemiljö'!$C$13)^NuvFasadUtemiljö!A60)</f>
        <v>24212.343931928255</v>
      </c>
      <c r="E60" s="16">
        <f>IF('B Fasad och del av utemiljö'!$C$8+1&gt;A60,D60,0)</f>
        <v>0</v>
      </c>
      <c r="F60" s="16"/>
      <c r="G60" s="16"/>
      <c r="H60" s="80">
        <f>IF(A60=('B Fasad och del av utemiljö'!$C$8+1),('B Fasad och del av utemiljö'!$C$49/'B Fasad och del av utemiljö'!$C$10)*('B Fasad och del av utemiljö'!$C$10-'B Fasad och del av utemiljö'!$C$8),0)</f>
        <v>0</v>
      </c>
      <c r="I60" s="80">
        <f>H60*(1/(1+'B Fasad och del av utemiljö'!$C$11)^A60)</f>
        <v>0</v>
      </c>
      <c r="J60" s="16">
        <f>'B Fasad och del av utemiljö'!$C$43/(POWER(1+'B Fasad och del av utemiljö'!$C$11,A60))</f>
        <v>140.73433385914367</v>
      </c>
      <c r="K60" s="16">
        <f>IF('B Fasad och del av utemiljö'!$C$8+1&gt;A60,J60,0)</f>
        <v>0</v>
      </c>
      <c r="L60" s="16">
        <f>'B Fasad och del av utemiljö'!$C$44/(POWER(1+'B Fasad och del av utemiljö'!$C$11,A60))</f>
        <v>0</v>
      </c>
      <c r="M60" s="16">
        <f>IF('B Fasad och del av utemiljö'!$C$8+1&gt;A60,L60,0)</f>
        <v>0</v>
      </c>
      <c r="N60" s="16"/>
      <c r="O60" s="116"/>
      <c r="Y60" s="16"/>
      <c r="Z60" s="16"/>
    </row>
    <row r="61" spans="1:26" x14ac:dyDescent="0.25">
      <c r="A61">
        <v>58</v>
      </c>
      <c r="B61" s="16">
        <f>('B Fasad och del av utemiljö'!$C$56*(1/(1+'B Fasad och del av utemiljö'!$C$11)^A61))*(('B Fasad och del av utemiljö'!$C$13+1)^40)</f>
        <v>26729.308762898065</v>
      </c>
      <c r="C61" s="16">
        <f>IF('B Fasad och del av utemiljö'!$C$8+1&gt;A61,B61,0)</f>
        <v>0</v>
      </c>
      <c r="D61" s="16">
        <f>('B Fasad och del av utemiljö'!$C$57*(1/(1+'B Fasad och del av utemiljö'!$C$11)^A61))*((1+'B Fasad och del av utemiljö'!$C$13)^NuvFasadUtemiljö!A61)</f>
        <v>23662.595060043899</v>
      </c>
      <c r="E61" s="16">
        <f>IF('B Fasad och del av utemiljö'!$C$8+1&gt;A61,D61,0)</f>
        <v>0</v>
      </c>
      <c r="F61" s="16"/>
      <c r="G61" s="16"/>
      <c r="H61" s="80">
        <f>IF(A61=('B Fasad och del av utemiljö'!$C$8+1),('B Fasad och del av utemiljö'!$C$49/'B Fasad och del av utemiljö'!$C$10)*('B Fasad och del av utemiljö'!$C$10-'B Fasad och del av utemiljö'!$C$8),0)</f>
        <v>0</v>
      </c>
      <c r="I61" s="80">
        <f>H61*(1/(1+'B Fasad och del av utemiljö'!$C$11)^A61)</f>
        <v>0</v>
      </c>
      <c r="J61" s="16">
        <f>'B Fasad och del av utemiljö'!$C$43/(POWER(1+'B Fasad och del av utemiljö'!$C$11,A61))</f>
        <v>135.97520179627406</v>
      </c>
      <c r="K61" s="16">
        <f>IF('B Fasad och del av utemiljö'!$C$8+1&gt;A61,J61,0)</f>
        <v>0</v>
      </c>
      <c r="L61" s="16">
        <f>'B Fasad och del av utemiljö'!$C$44/(POWER(1+'B Fasad och del av utemiljö'!$C$11,A61))</f>
        <v>0</v>
      </c>
      <c r="M61" s="16">
        <f>IF('B Fasad och del av utemiljö'!$C$8+1&gt;A61,L61,0)</f>
        <v>0</v>
      </c>
      <c r="N61" s="16"/>
      <c r="O61" s="116"/>
      <c r="Y61" s="16"/>
      <c r="Z61" s="16"/>
    </row>
    <row r="62" spans="1:26" x14ac:dyDescent="0.25">
      <c r="A62">
        <v>59</v>
      </c>
      <c r="B62" s="16">
        <f>('B Fasad och del av utemiljö'!$C$56*(1/(1+'B Fasad och del av utemiljö'!$C$11)^A62))*(('B Fasad och del av utemiljö'!$C$13+1)^40)</f>
        <v>25825.419094587498</v>
      </c>
      <c r="C62" s="16">
        <f>IF('B Fasad och del av utemiljö'!$C$8+1&gt;A62,B62,0)</f>
        <v>0</v>
      </c>
      <c r="D62" s="16">
        <f>('B Fasad och del av utemiljö'!$C$57*(1/(1+'B Fasad och del av utemiljö'!$C$11)^A62))*((1+'B Fasad och del av utemiljö'!$C$13)^NuvFasadUtemiljö!A62)</f>
        <v>23125.328408922123</v>
      </c>
      <c r="E62" s="16">
        <f>IF('B Fasad och del av utemiljö'!$C$8+1&gt;A62,D62,0)</f>
        <v>0</v>
      </c>
      <c r="F62" s="16"/>
      <c r="G62" s="16"/>
      <c r="H62" s="80">
        <f>IF(A62=('B Fasad och del av utemiljö'!$C$8+1),('B Fasad och del av utemiljö'!$C$49/'B Fasad och del av utemiljö'!$C$10)*('B Fasad och del av utemiljö'!$C$10-'B Fasad och del av utemiljö'!$C$8),0)</f>
        <v>0</v>
      </c>
      <c r="I62" s="80">
        <f>H62*(1/(1+'B Fasad och del av utemiljö'!$C$11)^A62)</f>
        <v>0</v>
      </c>
      <c r="J62" s="16">
        <f>'B Fasad och del av utemiljö'!$C$43/(POWER(1+'B Fasad och del av utemiljö'!$C$11,A62))</f>
        <v>131.37700656644836</v>
      </c>
      <c r="K62" s="16">
        <f>IF('B Fasad och del av utemiljö'!$C$8+1&gt;A62,J62,0)</f>
        <v>0</v>
      </c>
      <c r="L62" s="16">
        <f>'B Fasad och del av utemiljö'!$C$44/(POWER(1+'B Fasad och del av utemiljö'!$C$11,A62))</f>
        <v>0</v>
      </c>
      <c r="M62" s="16">
        <f>IF('B Fasad och del av utemiljö'!$C$8+1&gt;A62,L62,0)</f>
        <v>0</v>
      </c>
      <c r="N62" s="16"/>
      <c r="O62" s="116"/>
      <c r="Y62" s="16"/>
      <c r="Z62" s="16"/>
    </row>
    <row r="63" spans="1:26" x14ac:dyDescent="0.25">
      <c r="A63">
        <v>60</v>
      </c>
      <c r="B63" s="16">
        <f>('B Fasad och del av utemiljö'!$C$56*(1/(1+'B Fasad och del av utemiljö'!$C$11)^A63))*(('B Fasad och del av utemiljö'!$C$13+1)^40)</f>
        <v>24952.095743562804</v>
      </c>
      <c r="C63" s="16">
        <f>IF('B Fasad och del av utemiljö'!$C$8+1&gt;A63,B63,0)</f>
        <v>0</v>
      </c>
      <c r="D63" s="16">
        <f>('B Fasad och del av utemiljö'!$C$57*(1/(1+'B Fasad och del av utemiljö'!$C$11)^A63))*((1+'B Fasad och del av utemiljö'!$C$13)^NuvFasadUtemiljö!A63)</f>
        <v>22600.260565820998</v>
      </c>
      <c r="E63" s="16">
        <f>IF('B Fasad och del av utemiljö'!$C$8+1&gt;A63,D63,0)</f>
        <v>0</v>
      </c>
      <c r="F63" s="16"/>
      <c r="G63" s="16"/>
      <c r="H63" s="80">
        <f>IF(A63=('B Fasad och del av utemiljö'!$C$8+1),('B Fasad och del av utemiljö'!$C$49/'B Fasad och del av utemiljö'!$C$10)*('B Fasad och del av utemiljö'!$C$10-'B Fasad och del av utemiljö'!$C$8),0)</f>
        <v>0</v>
      </c>
      <c r="I63" s="80">
        <f>H63*(1/(1+'B Fasad och del av utemiljö'!$C$11)^A63)</f>
        <v>0</v>
      </c>
      <c r="J63" s="16">
        <f>'B Fasad och del av utemiljö'!$C$43/(POWER(1+'B Fasad och del av utemiljö'!$C$11,A63))</f>
        <v>126.93430586130278</v>
      </c>
      <c r="K63" s="16">
        <f>IF('B Fasad och del av utemiljö'!$C$8+1&gt;A63,J63,0)</f>
        <v>0</v>
      </c>
      <c r="L63" s="16">
        <f>'B Fasad och del av utemiljö'!$C$44/(POWER(1+'B Fasad och del av utemiljö'!$C$11,A63))</f>
        <v>0</v>
      </c>
      <c r="M63" s="16">
        <f>IF('B Fasad och del av utemiljö'!$C$8+1&gt;A63,L63,0)</f>
        <v>0</v>
      </c>
      <c r="N63" s="16"/>
      <c r="O63" s="116"/>
      <c r="Y63" s="16"/>
      <c r="Z63" s="16"/>
    </row>
    <row r="64" spans="1:26" x14ac:dyDescent="0.25">
      <c r="B64" s="16"/>
      <c r="C64" s="16">
        <f>SUM(C3:C63)</f>
        <v>1972388.670266279</v>
      </c>
      <c r="D64" s="16"/>
      <c r="E64" s="16">
        <f>SUM(E3:E63)</f>
        <v>1421285.008497016</v>
      </c>
      <c r="F64" s="16"/>
      <c r="G64" s="16"/>
      <c r="H64" s="16">
        <f>SUM(H3:H63)</f>
        <v>320000</v>
      </c>
      <c r="I64" s="16">
        <f>SUM(I3:I63)</f>
        <v>155382.68890641027</v>
      </c>
      <c r="J64" s="16"/>
      <c r="K64" s="16">
        <f>SUM(K4:K63)</f>
        <v>14212.403301952299</v>
      </c>
      <c r="L64" s="16"/>
      <c r="M64" s="16">
        <f>SUM(M3:M63)</f>
        <v>0</v>
      </c>
      <c r="N64" s="16"/>
      <c r="O64" s="116"/>
      <c r="Y64" s="16"/>
      <c r="Z64" s="16"/>
    </row>
    <row r="65" spans="2:15" x14ac:dyDescent="0.25">
      <c r="B65" s="16"/>
      <c r="C65" s="16"/>
      <c r="D65" s="16"/>
      <c r="E65" s="16"/>
      <c r="F65" s="16"/>
      <c r="G65" s="16"/>
      <c r="H65" s="80"/>
      <c r="I65" s="80"/>
      <c r="J65" s="16"/>
      <c r="K65" s="16"/>
      <c r="L65" s="16"/>
      <c r="M65" s="16"/>
      <c r="N65" s="16"/>
      <c r="O65" s="116"/>
    </row>
    <row r="66" spans="2:15" x14ac:dyDescent="0.25">
      <c r="J66" s="16"/>
      <c r="K66" s="16"/>
      <c r="L66" s="16"/>
      <c r="M66" s="16"/>
      <c r="N66" s="16"/>
      <c r="O66" s="116"/>
    </row>
    <row r="67" spans="2:15" x14ac:dyDescent="0.25">
      <c r="B67" s="16"/>
      <c r="C67" s="16"/>
      <c r="D67" s="16"/>
      <c r="E67" s="16"/>
      <c r="F67" s="16"/>
      <c r="G67" s="16"/>
      <c r="H67" s="80"/>
      <c r="I67" s="80"/>
      <c r="J67" s="16"/>
      <c r="K67" s="16"/>
      <c r="L67" s="16"/>
      <c r="M67" s="16"/>
      <c r="N67" s="16"/>
      <c r="O67" s="116"/>
    </row>
    <row r="68" spans="2:15" x14ac:dyDescent="0.25">
      <c r="B68" s="16"/>
      <c r="C68" s="16"/>
      <c r="D68" s="16"/>
      <c r="E68" s="16"/>
      <c r="F68" s="16"/>
      <c r="G68" s="16"/>
      <c r="H68" s="80"/>
      <c r="I68" s="80"/>
      <c r="J68" s="16"/>
      <c r="K68" s="16"/>
    </row>
    <row r="69" spans="2:15" x14ac:dyDescent="0.25">
      <c r="B69" s="16"/>
      <c r="C69" s="16"/>
      <c r="D69" s="16"/>
      <c r="E69" s="16"/>
      <c r="F69" s="16"/>
      <c r="G69" s="16"/>
      <c r="H69" s="80"/>
      <c r="I69" s="80"/>
      <c r="J69" s="16"/>
      <c r="K69" s="16"/>
    </row>
    <row r="70" spans="2:15" x14ac:dyDescent="0.25">
      <c r="B70" s="16"/>
      <c r="C70" s="16"/>
      <c r="D70" s="16"/>
      <c r="E70" s="16"/>
      <c r="F70" s="16"/>
      <c r="G70" s="16"/>
      <c r="H70" s="80"/>
      <c r="I70" s="80"/>
      <c r="J70" s="16"/>
      <c r="K70" s="16"/>
    </row>
    <row r="71" spans="2:15" x14ac:dyDescent="0.25">
      <c r="B71" s="16"/>
      <c r="C71" s="16"/>
      <c r="D71" s="16"/>
      <c r="E71" s="16"/>
      <c r="F71" s="16"/>
      <c r="G71" s="16"/>
      <c r="H71" s="80"/>
      <c r="I71" s="80"/>
      <c r="J71" s="16"/>
      <c r="K71" s="16"/>
    </row>
    <row r="72" spans="2:15" x14ac:dyDescent="0.25">
      <c r="B72" s="16"/>
      <c r="C72" s="16"/>
      <c r="D72" s="16"/>
      <c r="E72" s="16"/>
      <c r="F72" s="16"/>
      <c r="G72" s="16"/>
      <c r="H72" s="80"/>
      <c r="I72" s="80"/>
      <c r="J72" s="16"/>
      <c r="K72" s="16"/>
    </row>
    <row r="73" spans="2:15" x14ac:dyDescent="0.25">
      <c r="B73" s="16"/>
      <c r="C73" s="16"/>
      <c r="D73" s="16"/>
      <c r="E73" s="16"/>
      <c r="F73" s="16"/>
      <c r="G73" s="16"/>
      <c r="H73" s="80"/>
      <c r="I73" s="80"/>
      <c r="J73" s="16"/>
      <c r="K73" s="16"/>
    </row>
    <row r="74" spans="2:15" x14ac:dyDescent="0.25">
      <c r="B74" s="16"/>
      <c r="C74" s="16"/>
      <c r="D74" s="16"/>
      <c r="E74" s="16"/>
      <c r="F74" s="16"/>
      <c r="G74" s="16"/>
      <c r="H74" s="80"/>
      <c r="I74" s="80"/>
      <c r="J74" s="16"/>
      <c r="K74" s="16"/>
    </row>
    <row r="75" spans="2:15" x14ac:dyDescent="0.25">
      <c r="B75" s="16"/>
      <c r="C75" s="16"/>
      <c r="D75" s="16"/>
      <c r="E75" s="16"/>
      <c r="F75" s="16"/>
      <c r="G75" s="16"/>
      <c r="H75" s="80"/>
      <c r="I75" s="80"/>
      <c r="J75" s="16"/>
      <c r="K75" s="16"/>
    </row>
    <row r="76" spans="2:15" x14ac:dyDescent="0.25">
      <c r="B76" s="16"/>
      <c r="C76" s="16"/>
      <c r="D76" s="16"/>
      <c r="E76" s="16"/>
      <c r="F76" s="16"/>
      <c r="G76" s="16"/>
      <c r="H76" s="80"/>
      <c r="I76" s="80"/>
      <c r="J76" s="16"/>
      <c r="K76" s="16"/>
    </row>
    <row r="77" spans="2:15" x14ac:dyDescent="0.25">
      <c r="B77" s="16"/>
      <c r="C77" s="16"/>
      <c r="D77" s="16"/>
      <c r="E77" s="16"/>
      <c r="F77" s="16"/>
      <c r="G77" s="16"/>
      <c r="H77" s="80"/>
      <c r="I77" s="80"/>
      <c r="J77" s="16"/>
      <c r="K77" s="16"/>
    </row>
    <row r="78" spans="2:15" x14ac:dyDescent="0.25">
      <c r="B78" s="16"/>
      <c r="C78" s="16"/>
      <c r="D78" s="16"/>
      <c r="E78" s="16"/>
      <c r="F78" s="16"/>
      <c r="G78" s="16"/>
      <c r="H78" s="80"/>
      <c r="I78" s="80"/>
      <c r="J78" s="16"/>
      <c r="K78" s="16"/>
    </row>
    <row r="79" spans="2:15" x14ac:dyDescent="0.25">
      <c r="B79" s="16"/>
      <c r="C79" s="16"/>
      <c r="D79" s="16"/>
      <c r="E79" s="16"/>
      <c r="F79" s="16"/>
      <c r="G79" s="16"/>
      <c r="H79" s="80"/>
      <c r="I79" s="80"/>
      <c r="J79" s="16"/>
      <c r="K79" s="16"/>
    </row>
    <row r="80" spans="2:15" x14ac:dyDescent="0.25">
      <c r="B80" s="16"/>
      <c r="C80" s="16"/>
      <c r="D80" s="16"/>
      <c r="E80" s="16"/>
      <c r="F80" s="16"/>
      <c r="G80" s="16"/>
      <c r="H80" s="80"/>
      <c r="I80" s="80"/>
      <c r="J80" s="16"/>
      <c r="K80" s="16"/>
    </row>
    <row r="81" spans="2:11" x14ac:dyDescent="0.25">
      <c r="B81" s="16"/>
      <c r="C81" s="16"/>
      <c r="D81" s="16"/>
      <c r="E81" s="16"/>
      <c r="F81" s="16"/>
      <c r="G81" s="16"/>
      <c r="H81" s="80"/>
      <c r="I81" s="80"/>
      <c r="J81" s="16"/>
      <c r="K81" s="16"/>
    </row>
    <row r="82" spans="2:11" x14ac:dyDescent="0.25">
      <c r="B82" s="16"/>
      <c r="C82" s="16"/>
      <c r="D82" s="16"/>
      <c r="E82" s="16"/>
      <c r="F82" s="16"/>
      <c r="G82" s="16"/>
      <c r="H82" s="80"/>
      <c r="I82" s="80"/>
      <c r="J82" s="16"/>
      <c r="K82" s="16"/>
    </row>
    <row r="83" spans="2:11" x14ac:dyDescent="0.25">
      <c r="B83" s="16"/>
      <c r="C83" s="16"/>
      <c r="D83" s="16"/>
      <c r="E83" s="16"/>
      <c r="F83" s="16"/>
      <c r="G83" s="16"/>
      <c r="H83" s="80"/>
      <c r="I83" s="80"/>
      <c r="J83" s="16"/>
      <c r="K83" s="16"/>
    </row>
    <row r="84" spans="2:11" x14ac:dyDescent="0.25">
      <c r="B84" s="16"/>
      <c r="C84" s="16"/>
      <c r="D84" s="16"/>
      <c r="E84" s="16"/>
      <c r="F84" s="16"/>
      <c r="G84" s="16"/>
      <c r="H84" s="80"/>
      <c r="I84" s="80"/>
      <c r="J84" s="16"/>
      <c r="K84" s="16"/>
    </row>
    <row r="85" spans="2:11" x14ac:dyDescent="0.25">
      <c r="B85" s="16"/>
      <c r="C85" s="16"/>
      <c r="D85" s="16"/>
      <c r="E85" s="16"/>
      <c r="F85" s="16"/>
      <c r="G85" s="16"/>
      <c r="H85" s="80"/>
      <c r="I85" s="80"/>
      <c r="J85" s="16"/>
      <c r="K85" s="16"/>
    </row>
    <row r="86" spans="2:11" x14ac:dyDescent="0.25">
      <c r="B86" s="16"/>
      <c r="C86" s="16"/>
      <c r="D86" s="16"/>
      <c r="E86" s="16"/>
      <c r="F86" s="16"/>
      <c r="G86" s="16"/>
      <c r="H86" s="80"/>
      <c r="I86" s="80"/>
      <c r="J86" s="16"/>
      <c r="K86" s="16"/>
    </row>
    <row r="87" spans="2:11" x14ac:dyDescent="0.25">
      <c r="B87" s="16"/>
      <c r="C87" s="16"/>
      <c r="D87" s="16"/>
      <c r="E87" s="16"/>
      <c r="F87" s="16"/>
      <c r="G87" s="16"/>
      <c r="H87" s="80"/>
      <c r="I87" s="80"/>
      <c r="J87" s="16"/>
      <c r="K87" s="16"/>
    </row>
    <row r="88" spans="2:11" x14ac:dyDescent="0.25">
      <c r="B88" s="16"/>
      <c r="C88" s="16"/>
      <c r="D88" s="16"/>
      <c r="E88" s="16"/>
      <c r="F88" s="16"/>
      <c r="G88" s="16"/>
      <c r="H88" s="80"/>
      <c r="I88" s="80"/>
      <c r="J88" s="16"/>
      <c r="K88" s="16"/>
    </row>
    <row r="89" spans="2:11" x14ac:dyDescent="0.25">
      <c r="B89" s="16"/>
      <c r="C89" s="16"/>
      <c r="D89" s="16"/>
      <c r="E89" s="16"/>
      <c r="F89" s="16"/>
      <c r="G89" s="16"/>
      <c r="H89" s="80"/>
      <c r="I89" s="80"/>
      <c r="J89" s="16"/>
      <c r="K89" s="16"/>
    </row>
    <row r="90" spans="2:11" x14ac:dyDescent="0.25">
      <c r="B90" s="16"/>
      <c r="C90" s="16"/>
      <c r="D90" s="16"/>
      <c r="E90" s="16"/>
      <c r="F90" s="16"/>
      <c r="G90" s="16"/>
      <c r="H90" s="80"/>
      <c r="I90" s="80"/>
      <c r="J90" s="16"/>
      <c r="K90" s="16"/>
    </row>
    <row r="91" spans="2:11" x14ac:dyDescent="0.25">
      <c r="B91" s="16"/>
      <c r="C91" s="16"/>
      <c r="D91" s="16"/>
      <c r="E91" s="16"/>
      <c r="F91" s="16"/>
      <c r="G91" s="16"/>
      <c r="H91" s="80"/>
      <c r="I91" s="80"/>
      <c r="J91" s="16"/>
      <c r="K91" s="16"/>
    </row>
    <row r="92" spans="2:11" x14ac:dyDescent="0.25">
      <c r="B92" s="16"/>
      <c r="C92" s="16"/>
      <c r="D92" s="16"/>
      <c r="E92" s="16"/>
      <c r="F92" s="16"/>
      <c r="G92" s="16"/>
      <c r="H92" s="80"/>
      <c r="I92" s="80"/>
      <c r="J92" s="16"/>
      <c r="K92" s="16"/>
    </row>
    <row r="93" spans="2:11" x14ac:dyDescent="0.25">
      <c r="B93" s="16"/>
      <c r="C93" s="16"/>
      <c r="D93" s="16"/>
      <c r="E93" s="16"/>
      <c r="F93" s="16"/>
      <c r="G93" s="16"/>
      <c r="H93" s="80"/>
      <c r="I93" s="80"/>
      <c r="J93" s="16"/>
      <c r="K93" s="16"/>
    </row>
    <row r="94" spans="2:11" x14ac:dyDescent="0.25">
      <c r="B94" s="16"/>
      <c r="C94" s="16"/>
      <c r="D94" s="16"/>
      <c r="E94" s="16"/>
      <c r="F94" s="16"/>
      <c r="G94" s="16"/>
      <c r="H94" s="80"/>
      <c r="I94" s="80"/>
      <c r="J94" s="16"/>
      <c r="K94" s="16"/>
    </row>
    <row r="95" spans="2:11" x14ac:dyDescent="0.25">
      <c r="B95" s="16"/>
      <c r="C95" s="16"/>
      <c r="D95" s="16"/>
      <c r="E95" s="16"/>
      <c r="F95" s="16"/>
      <c r="G95" s="16"/>
      <c r="H95" s="80"/>
      <c r="I95" s="80"/>
      <c r="J95" s="16"/>
      <c r="K95" s="16"/>
    </row>
    <row r="96" spans="2:11" x14ac:dyDescent="0.25">
      <c r="B96" s="16"/>
      <c r="C96" s="16"/>
      <c r="D96" s="16"/>
      <c r="E96" s="16"/>
      <c r="F96" s="16"/>
      <c r="G96" s="16"/>
      <c r="H96" s="80"/>
      <c r="I96" s="80"/>
      <c r="J96" s="16"/>
      <c r="K96" s="16"/>
    </row>
    <row r="97" spans="2:11" x14ac:dyDescent="0.25">
      <c r="B97" s="16"/>
      <c r="C97" s="16"/>
      <c r="D97" s="16"/>
      <c r="E97" s="16"/>
      <c r="F97" s="16"/>
      <c r="G97" s="16"/>
      <c r="H97" s="80"/>
      <c r="I97" s="80"/>
      <c r="J97" s="16"/>
      <c r="K97" s="16"/>
    </row>
    <row r="98" spans="2:11" x14ac:dyDescent="0.25">
      <c r="B98" s="16"/>
      <c r="C98" s="16"/>
      <c r="D98" s="16"/>
      <c r="E98" s="16"/>
      <c r="F98" s="16"/>
      <c r="G98" s="16"/>
      <c r="H98" s="80"/>
      <c r="I98" s="80"/>
      <c r="J98" s="16"/>
      <c r="K98" s="16"/>
    </row>
    <row r="99" spans="2:11" x14ac:dyDescent="0.25">
      <c r="B99" s="16"/>
      <c r="C99" s="16"/>
      <c r="D99" s="16"/>
      <c r="E99" s="16"/>
      <c r="F99" s="16"/>
      <c r="G99" s="16"/>
      <c r="H99" s="80"/>
      <c r="I99" s="80"/>
      <c r="J99" s="16"/>
      <c r="K99" s="16"/>
    </row>
    <row r="100" spans="2:11" x14ac:dyDescent="0.25">
      <c r="B100" s="16"/>
      <c r="C100" s="16"/>
      <c r="D100" s="16"/>
      <c r="E100" s="16"/>
      <c r="F100" s="16"/>
      <c r="G100" s="16"/>
      <c r="H100" s="80"/>
      <c r="I100" s="80"/>
      <c r="J100" s="16"/>
      <c r="K100" s="16"/>
    </row>
    <row r="101" spans="2:11" x14ac:dyDescent="0.25">
      <c r="B101" s="16"/>
      <c r="C101" s="16"/>
      <c r="D101" s="16"/>
      <c r="E101" s="16"/>
      <c r="F101" s="16"/>
      <c r="G101" s="16"/>
      <c r="H101" s="80"/>
      <c r="I101" s="80"/>
      <c r="J101" s="16"/>
      <c r="K101" s="16"/>
    </row>
    <row r="102" spans="2:11" x14ac:dyDescent="0.25">
      <c r="B102" s="16"/>
      <c r="C102" s="16"/>
      <c r="D102" s="16"/>
      <c r="E102" s="16"/>
      <c r="F102" s="16"/>
      <c r="G102" s="16"/>
      <c r="H102" s="80"/>
      <c r="I102" s="80"/>
      <c r="J102" s="16"/>
      <c r="K102" s="16"/>
    </row>
    <row r="103" spans="2:11" x14ac:dyDescent="0.25">
      <c r="B103" s="16"/>
      <c r="C103" s="16"/>
      <c r="D103" s="16"/>
      <c r="E103" s="16"/>
      <c r="F103" s="16"/>
      <c r="G103" s="16"/>
      <c r="H103" s="80"/>
      <c r="I103" s="80"/>
      <c r="J103" s="16"/>
      <c r="K103" s="16"/>
    </row>
    <row r="104" spans="2:11" x14ac:dyDescent="0.25">
      <c r="B104" s="16"/>
      <c r="C104" s="16"/>
      <c r="D104" s="16"/>
      <c r="E104" s="16"/>
      <c r="F104" s="16"/>
      <c r="G104" s="16"/>
      <c r="H104" s="80"/>
      <c r="I104" s="80"/>
      <c r="J104" s="16"/>
      <c r="K104" s="16"/>
    </row>
    <row r="105" spans="2:11" x14ac:dyDescent="0.25">
      <c r="B105" s="16"/>
      <c r="C105" s="16"/>
      <c r="D105" s="16"/>
      <c r="E105" s="16"/>
      <c r="F105" s="16"/>
      <c r="G105" s="16"/>
      <c r="H105" s="80"/>
      <c r="I105" s="80"/>
      <c r="J105" s="16"/>
      <c r="K105" s="16"/>
    </row>
    <row r="106" spans="2:11" x14ac:dyDescent="0.25">
      <c r="B106" s="16"/>
      <c r="C106" s="16"/>
      <c r="D106" s="16"/>
      <c r="E106" s="16"/>
      <c r="F106" s="16"/>
      <c r="G106" s="16"/>
      <c r="H106" s="80"/>
      <c r="I106" s="80"/>
      <c r="J106" s="16"/>
      <c r="K106" s="16"/>
    </row>
    <row r="107" spans="2:11" x14ac:dyDescent="0.25">
      <c r="B107" s="16"/>
      <c r="C107" s="16"/>
      <c r="D107" s="16"/>
      <c r="E107" s="16"/>
      <c r="F107" s="16"/>
      <c r="G107" s="16"/>
      <c r="H107" s="80"/>
      <c r="I107" s="80"/>
      <c r="J107" s="16"/>
      <c r="K107" s="16"/>
    </row>
    <row r="108" spans="2:11" x14ac:dyDescent="0.25">
      <c r="B108" s="16"/>
      <c r="C108" s="16"/>
      <c r="D108" s="16"/>
      <c r="E108" s="16"/>
      <c r="F108" s="16"/>
      <c r="G108" s="16"/>
      <c r="H108" s="80"/>
      <c r="I108" s="80"/>
    </row>
    <row r="109" spans="2:11" x14ac:dyDescent="0.25">
      <c r="B109" s="16"/>
      <c r="H109" s="80"/>
      <c r="I109" s="80"/>
    </row>
    <row r="110" spans="2:11" x14ac:dyDescent="0.25">
      <c r="B110" s="16"/>
      <c r="H110" s="80"/>
      <c r="I110" s="80"/>
    </row>
    <row r="111" spans="2:11" x14ac:dyDescent="0.25">
      <c r="B111" s="16"/>
      <c r="H111" s="80"/>
      <c r="I111" s="80"/>
    </row>
    <row r="112" spans="2:11" x14ac:dyDescent="0.25">
      <c r="B112" s="16"/>
      <c r="H112" s="80"/>
      <c r="I112" s="80"/>
    </row>
    <row r="113" spans="2:9" x14ac:dyDescent="0.25">
      <c r="B113" s="16"/>
      <c r="H113" s="80"/>
      <c r="I113" s="80"/>
    </row>
    <row r="114" spans="2:9" x14ac:dyDescent="0.25">
      <c r="B114" s="16"/>
      <c r="H114" s="80"/>
      <c r="I114" s="80"/>
    </row>
    <row r="115" spans="2:9" x14ac:dyDescent="0.25">
      <c r="B115" s="16"/>
      <c r="H115" s="80"/>
      <c r="I115" s="80"/>
    </row>
    <row r="116" spans="2:9" x14ac:dyDescent="0.25">
      <c r="B116" s="16"/>
      <c r="H116" s="80"/>
      <c r="I116" s="80"/>
    </row>
    <row r="117" spans="2:9" x14ac:dyDescent="0.25">
      <c r="B117" s="16"/>
      <c r="H117" s="80"/>
      <c r="I117" s="80"/>
    </row>
    <row r="118" spans="2:9" x14ac:dyDescent="0.25">
      <c r="B118" s="16"/>
      <c r="H118" s="80"/>
      <c r="I118" s="80"/>
    </row>
    <row r="119" spans="2:9" x14ac:dyDescent="0.25">
      <c r="B119" s="16"/>
      <c r="H119" s="80"/>
      <c r="I119" s="80"/>
    </row>
    <row r="120" spans="2:9" x14ac:dyDescent="0.25">
      <c r="B120" s="16"/>
      <c r="H120" s="80"/>
      <c r="I120" s="80"/>
    </row>
    <row r="121" spans="2:9" x14ac:dyDescent="0.25">
      <c r="B121" s="16"/>
      <c r="H121" s="80"/>
      <c r="I121" s="80"/>
    </row>
    <row r="122" spans="2:9" x14ac:dyDescent="0.25">
      <c r="B122" s="16"/>
      <c r="H122" s="80"/>
      <c r="I122" s="80"/>
    </row>
    <row r="123" spans="2:9" x14ac:dyDescent="0.25">
      <c r="B123" s="16"/>
      <c r="H123" s="80"/>
      <c r="I123" s="80"/>
    </row>
    <row r="124" spans="2:9" x14ac:dyDescent="0.25">
      <c r="B124" s="16"/>
      <c r="H124" s="80"/>
      <c r="I124" s="80"/>
    </row>
    <row r="125" spans="2:9" x14ac:dyDescent="0.25">
      <c r="B125" s="16"/>
      <c r="H125" s="80"/>
      <c r="I125" s="80"/>
    </row>
    <row r="126" spans="2:9" x14ac:dyDescent="0.25">
      <c r="B126" s="16"/>
      <c r="H126" s="80"/>
      <c r="I126" s="80"/>
    </row>
    <row r="127" spans="2:9" x14ac:dyDescent="0.25">
      <c r="B127" s="16"/>
      <c r="H127" s="80"/>
      <c r="I127" s="80"/>
    </row>
    <row r="128" spans="2:9" x14ac:dyDescent="0.25">
      <c r="B128" s="16"/>
      <c r="H128" s="80"/>
      <c r="I128" s="80"/>
    </row>
    <row r="129" spans="2:9" x14ac:dyDescent="0.25">
      <c r="B129" s="16"/>
      <c r="H129" s="80"/>
      <c r="I129" s="80"/>
    </row>
    <row r="130" spans="2:9" x14ac:dyDescent="0.25">
      <c r="B130" s="16"/>
      <c r="H130" s="80"/>
      <c r="I130" s="80"/>
    </row>
    <row r="131" spans="2:9" x14ac:dyDescent="0.25">
      <c r="H131" s="80"/>
      <c r="I131" s="80"/>
    </row>
    <row r="132" spans="2:9" x14ac:dyDescent="0.25">
      <c r="H132" s="80"/>
      <c r="I132" s="80"/>
    </row>
    <row r="133" spans="2:9" x14ac:dyDescent="0.25">
      <c r="H133" s="80"/>
      <c r="I133" s="80"/>
    </row>
    <row r="134" spans="2:9" x14ac:dyDescent="0.25">
      <c r="H134" s="80"/>
      <c r="I134" s="80"/>
    </row>
    <row r="135" spans="2:9" x14ac:dyDescent="0.25">
      <c r="H135" s="80"/>
      <c r="I135" s="80"/>
    </row>
  </sheetData>
  <phoneticPr fontId="0" type="noConversion"/>
  <pageMargins left="0.75" right="0.75" top="1" bottom="1" header="0.5" footer="0.5"/>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130"/>
  <sheetViews>
    <sheetView workbookViewId="0">
      <selection activeCell="G2" sqref="G2"/>
    </sheetView>
  </sheetViews>
  <sheetFormatPr defaultRowHeight="12.5" x14ac:dyDescent="0.25"/>
  <cols>
    <col min="1" max="2" width="7.26953125" customWidth="1"/>
    <col min="3" max="5" width="11.7265625" customWidth="1"/>
    <col min="6" max="6" width="8.7265625" bestFit="1" customWidth="1"/>
    <col min="7" max="7" width="12.26953125" customWidth="1"/>
    <col min="8" max="8" width="4.453125" customWidth="1"/>
    <col min="9" max="9" width="7.26953125" style="115" customWidth="1"/>
    <col min="10" max="12" width="11.7265625" style="115" customWidth="1"/>
    <col min="13" max="13" width="12.26953125" style="115" customWidth="1"/>
  </cols>
  <sheetData>
    <row r="1" spans="1:13" x14ac:dyDescent="0.25">
      <c r="B1" s="38" t="s">
        <v>50</v>
      </c>
      <c r="C1" s="38" t="s">
        <v>50</v>
      </c>
      <c r="D1" s="38" t="s">
        <v>51</v>
      </c>
      <c r="E1" s="38" t="s">
        <v>51</v>
      </c>
      <c r="F1" t="s">
        <v>25</v>
      </c>
      <c r="G1" t="s">
        <v>87</v>
      </c>
    </row>
    <row r="2" spans="1:13" x14ac:dyDescent="0.25">
      <c r="A2" t="s">
        <v>14</v>
      </c>
      <c r="B2" s="38"/>
      <c r="C2" t="s">
        <v>20</v>
      </c>
      <c r="E2" t="s">
        <v>20</v>
      </c>
      <c r="F2" t="s">
        <v>74</v>
      </c>
      <c r="G2" s="38" t="s">
        <v>21</v>
      </c>
      <c r="J2" s="115" t="s">
        <v>50</v>
      </c>
      <c r="K2" s="115" t="s">
        <v>51</v>
      </c>
      <c r="L2" s="116" t="s">
        <v>152</v>
      </c>
      <c r="M2" s="115" t="s">
        <v>87</v>
      </c>
    </row>
    <row r="3" spans="1:13" x14ac:dyDescent="0.25">
      <c r="A3">
        <v>0</v>
      </c>
      <c r="B3">
        <v>0</v>
      </c>
      <c r="C3" s="16">
        <f>IF('B Fasad och del av utemiljö'!$C$8+1&gt;A3,B3,0)</f>
        <v>0</v>
      </c>
      <c r="D3" s="16">
        <v>0</v>
      </c>
      <c r="E3" s="16">
        <v>0</v>
      </c>
      <c r="F3" s="16"/>
      <c r="G3" s="16"/>
      <c r="I3" s="115">
        <v>0</v>
      </c>
      <c r="J3" s="116"/>
      <c r="K3" s="116">
        <v>0</v>
      </c>
      <c r="L3" s="116">
        <f>'C Lång skärm'!D43*-1</f>
        <v>-2821680</v>
      </c>
      <c r="M3" s="116"/>
    </row>
    <row r="4" spans="1:13" x14ac:dyDescent="0.25">
      <c r="A4">
        <v>1</v>
      </c>
      <c r="B4" s="16">
        <f>'C Lång skärm'!$C$49*(1/(1+'C Lång skärm'!$C$10)^A4)*(('C Lång skärm'!$C$12+1)^NuvLångSkärm!A4)</f>
        <v>87213.920659783777</v>
      </c>
      <c r="C4" s="16">
        <f>IF('C Lång skärm'!$C$8+1&gt;A4,B4,0)</f>
        <v>87213.920659783777</v>
      </c>
      <c r="D4" s="16">
        <f>'C Lång skärm'!$C$50*(1/(1+'C Lång skärm'!$C$10)^A4)*(('C Lång skärm'!$C$12+1)^NuvLångSkärm!A4)</f>
        <v>87213.920659783777</v>
      </c>
      <c r="E4" s="16">
        <f>IF('C Lång skärm'!$C$8+1&gt;A4,D4,0)</f>
        <v>87213.920659783777</v>
      </c>
      <c r="F4" s="16">
        <f>'C Lång skärm'!$C$39/(POWER(1+'C Lång skärm'!$C$10,A4))</f>
        <v>35362.318840579712</v>
      </c>
      <c r="G4" s="16">
        <f>IF('C Lång skärm'!$C$8+1&gt;A4,F4,0)</f>
        <v>35362.318840579712</v>
      </c>
      <c r="I4" s="115">
        <v>1</v>
      </c>
      <c r="J4" s="116">
        <f t="shared" ref="J4:J45" si="0">C4</f>
        <v>87213.920659783777</v>
      </c>
      <c r="K4" s="116">
        <f t="shared" ref="K4:K45" si="1">E4</f>
        <v>87213.920659783777</v>
      </c>
      <c r="L4" s="116"/>
      <c r="M4" s="116">
        <f t="shared" ref="M4:M45" si="2">G4*-1</f>
        <v>-35362.318840579712</v>
      </c>
    </row>
    <row r="5" spans="1:13" x14ac:dyDescent="0.25">
      <c r="A5">
        <v>2</v>
      </c>
      <c r="B5" s="16">
        <f>'C Lång skärm'!$C$49*(1/(1+'C Lång skärm'!$C$10)^A5)*(('C Lång skärm'!$C$12+1)^NuvLångSkärm!A5)</f>
        <v>85233.70120518966</v>
      </c>
      <c r="C5" s="16">
        <f>IF('C Lång skärm'!$C$8+1&gt;A5,B5,0)</f>
        <v>85233.70120518966</v>
      </c>
      <c r="D5" s="16">
        <f>'C Lång skärm'!$C$50*(1/(1+'C Lång skärm'!$C$10)^A5)*(('C Lång skärm'!$C$12+1)^NuvLångSkärm!A5)</f>
        <v>85233.70120518966</v>
      </c>
      <c r="E5" s="16">
        <f>IF('C Lång skärm'!$C$8+1&gt;A5,D5,0)</f>
        <v>85233.70120518966</v>
      </c>
      <c r="F5" s="16">
        <f>'C Lång skärm'!$C$39/(POWER(1+'C Lång skärm'!$C$10,A5))</f>
        <v>34166.491633410355</v>
      </c>
      <c r="G5" s="16">
        <f>IF('C Lång skärm'!$C$8+1&gt;A5,F5,0)</f>
        <v>34166.491633410355</v>
      </c>
      <c r="I5" s="115">
        <v>2</v>
      </c>
      <c r="J5" s="116">
        <f t="shared" si="0"/>
        <v>85233.70120518966</v>
      </c>
      <c r="K5" s="116">
        <f t="shared" si="1"/>
        <v>85233.70120518966</v>
      </c>
      <c r="L5" s="116"/>
      <c r="M5" s="116">
        <f t="shared" si="2"/>
        <v>-34166.491633410355</v>
      </c>
    </row>
    <row r="6" spans="1:13" x14ac:dyDescent="0.25">
      <c r="A6">
        <v>3</v>
      </c>
      <c r="B6" s="16">
        <f>'C Lång skärm'!$C$49*(1/(1+'C Lång skärm'!$C$10)^A6)*(('C Lång skärm'!$C$12+1)^NuvLångSkärm!A6)</f>
        <v>83298.443255120175</v>
      </c>
      <c r="C6" s="16">
        <f>IF('C Lång skärm'!$C$8+1&gt;A6,B6,0)</f>
        <v>83298.443255120175</v>
      </c>
      <c r="D6" s="16">
        <f>'C Lång skärm'!$C$50*(1/(1+'C Lång skärm'!$C$10)^A6)*(('C Lång skärm'!$C$12+1)^NuvLångSkärm!A6)</f>
        <v>83298.443255120175</v>
      </c>
      <c r="E6" s="16">
        <f>IF('C Lång skärm'!$C$8+1&gt;A6,D6,0)</f>
        <v>83298.443255120175</v>
      </c>
      <c r="F6" s="16">
        <f>'C Lång skärm'!$C$39/(POWER(1+'C Lång skärm'!$C$10,A6))</f>
        <v>33011.103027449622</v>
      </c>
      <c r="G6" s="16">
        <f>IF('C Lång skärm'!$C$8+1&gt;A6,F6,0)</f>
        <v>33011.103027449622</v>
      </c>
      <c r="I6" s="115">
        <v>3</v>
      </c>
      <c r="J6" s="116">
        <f t="shared" si="0"/>
        <v>83298.443255120175</v>
      </c>
      <c r="K6" s="116">
        <f t="shared" si="1"/>
        <v>83298.443255120175</v>
      </c>
      <c r="L6" s="116"/>
      <c r="M6" s="116">
        <f t="shared" si="2"/>
        <v>-33011.103027449622</v>
      </c>
    </row>
    <row r="7" spans="1:13" x14ac:dyDescent="0.25">
      <c r="A7">
        <v>4</v>
      </c>
      <c r="B7" s="16">
        <f>'C Lång skärm'!$C$49*(1/(1+'C Lång skärm'!$C$10)^A7)*(('C Lång skärm'!$C$12+1)^NuvLångSkärm!A7)</f>
        <v>81407.125944496671</v>
      </c>
      <c r="C7" s="16">
        <f>IF('C Lång skärm'!$C$8+1&gt;A7,B7,0)</f>
        <v>81407.125944496671</v>
      </c>
      <c r="D7" s="16">
        <f>'C Lång skärm'!$C$50*(1/(1+'C Lång skärm'!$C$10)^A7)*(('C Lång skärm'!$C$12+1)^NuvLångSkärm!A7)</f>
        <v>81407.125944496671</v>
      </c>
      <c r="E7" s="16">
        <f>IF('C Lång skärm'!$C$8+1&gt;A7,D7,0)</f>
        <v>81407.125944496671</v>
      </c>
      <c r="F7" s="16">
        <f>'C Lång skärm'!$C$39/(POWER(1+'C Lång skärm'!$C$10,A7))</f>
        <v>31894.78553376775</v>
      </c>
      <c r="G7" s="16">
        <f>IF('C Lång skärm'!$C$8+1&gt;A7,F7,0)</f>
        <v>31894.78553376775</v>
      </c>
      <c r="I7" s="115">
        <v>4</v>
      </c>
      <c r="J7" s="116">
        <f t="shared" si="0"/>
        <v>81407.125944496671</v>
      </c>
      <c r="K7" s="116">
        <f t="shared" si="1"/>
        <v>81407.125944496671</v>
      </c>
      <c r="L7" s="116"/>
      <c r="M7" s="116">
        <f t="shared" si="2"/>
        <v>-31894.78553376775</v>
      </c>
    </row>
    <row r="8" spans="1:13" x14ac:dyDescent="0.25">
      <c r="A8">
        <v>5</v>
      </c>
      <c r="B8" s="16">
        <f>'C Lång skärm'!$C$49*(1/(1+'C Lång skärm'!$C$10)^A8)*(('C Lång skärm'!$C$12+1)^NuvLångSkärm!A8)</f>
        <v>79558.751587302788</v>
      </c>
      <c r="C8" s="16">
        <f>IF('C Lång skärm'!$C$8+1&gt;A8,B8,0)</f>
        <v>79558.751587302788</v>
      </c>
      <c r="D8" s="16">
        <f>'C Lång skärm'!$C$50*(1/(1+'C Lång skärm'!$C$10)^A8)*(('C Lång skärm'!$C$12+1)^NuvLångSkärm!A8)</f>
        <v>79558.751587302788</v>
      </c>
      <c r="E8" s="16">
        <f>IF('C Lång skärm'!$C$8+1&gt;A8,D8,0)</f>
        <v>79558.751587302788</v>
      </c>
      <c r="F8" s="16">
        <f>'C Lång skärm'!$C$39/(POWER(1+'C Lång skärm'!$C$10,A8))</f>
        <v>30816.217907021986</v>
      </c>
      <c r="G8" s="16">
        <f>IF('C Lång skärm'!$C$8+1&gt;A8,F8,0)</f>
        <v>30816.217907021986</v>
      </c>
      <c r="I8" s="115">
        <v>5</v>
      </c>
      <c r="J8" s="116">
        <f t="shared" si="0"/>
        <v>79558.751587302788</v>
      </c>
      <c r="K8" s="116">
        <f t="shared" si="1"/>
        <v>79558.751587302788</v>
      </c>
      <c r="L8" s="116"/>
      <c r="M8" s="116">
        <f t="shared" si="2"/>
        <v>-30816.217907021986</v>
      </c>
    </row>
    <row r="9" spans="1:13" x14ac:dyDescent="0.25">
      <c r="A9">
        <v>6</v>
      </c>
      <c r="B9" s="16">
        <f>'C Lång skärm'!$C$49*(1/(1+'C Lång skärm'!$C$10)^A9)*(('C Lång skärm'!$C$12+1)^NuvLångSkärm!A9)</f>
        <v>77752.345150296402</v>
      </c>
      <c r="C9" s="16">
        <f>IF('C Lång skärm'!$C$8+1&gt;A9,B9,0)</f>
        <v>77752.345150296402</v>
      </c>
      <c r="D9" s="16">
        <f>'C Lång skärm'!$C$50*(1/(1+'C Lång skärm'!$C$10)^A9)*(('C Lång skärm'!$C$12+1)^NuvLångSkärm!A9)</f>
        <v>77752.345150296402</v>
      </c>
      <c r="E9" s="16">
        <f>IF('C Lång skärm'!$C$8+1&gt;A9,D9,0)</f>
        <v>77752.345150296402</v>
      </c>
      <c r="F9" s="16">
        <f>'C Lång skärm'!$C$39/(POWER(1+'C Lång skärm'!$C$10,A9))</f>
        <v>29774.123581663753</v>
      </c>
      <c r="G9" s="16">
        <f>IF('C Lång skärm'!$C$8+1&gt;A9,F9,0)</f>
        <v>29774.123581663753</v>
      </c>
      <c r="I9" s="115">
        <v>6</v>
      </c>
      <c r="J9" s="116">
        <f t="shared" si="0"/>
        <v>77752.345150296402</v>
      </c>
      <c r="K9" s="116">
        <f t="shared" si="1"/>
        <v>77752.345150296402</v>
      </c>
      <c r="L9" s="116"/>
      <c r="M9" s="116">
        <f t="shared" si="2"/>
        <v>-29774.123581663753</v>
      </c>
    </row>
    <row r="10" spans="1:13" x14ac:dyDescent="0.25">
      <c r="A10">
        <v>7</v>
      </c>
      <c r="B10" s="16">
        <f>'C Lång skärm'!$C$49*(1/(1+'C Lång skärm'!$C$10)^A10)*(('C Lång skärm'!$C$12+1)^NuvLångSkärm!A10)</f>
        <v>75986.953738671335</v>
      </c>
      <c r="C10" s="16">
        <f>IF('C Lång skärm'!$C$8+1&gt;A10,B10,0)</f>
        <v>75986.953738671335</v>
      </c>
      <c r="D10" s="16">
        <f>'C Lång skärm'!$C$50*(1/(1+'C Lång skärm'!$C$10)^A10)*(('C Lång skärm'!$C$12+1)^NuvLångSkärm!A10)</f>
        <v>75986.953738671335</v>
      </c>
      <c r="E10" s="16">
        <f>IF('C Lång skärm'!$C$8+1&gt;A10,D10,0)</f>
        <v>75986.953738671335</v>
      </c>
      <c r="F10" s="16">
        <f>'C Lång skärm'!$C$39/(POWER(1+'C Lång skärm'!$C$10,A10))</f>
        <v>28767.269161027783</v>
      </c>
      <c r="G10" s="16">
        <f>IF('C Lång skärm'!$C$8+1&gt;A10,F10,0)</f>
        <v>28767.269161027783</v>
      </c>
      <c r="I10" s="115">
        <v>7</v>
      </c>
      <c r="J10" s="116">
        <f t="shared" si="0"/>
        <v>75986.953738671335</v>
      </c>
      <c r="K10" s="116">
        <f t="shared" si="1"/>
        <v>75986.953738671335</v>
      </c>
      <c r="L10" s="116"/>
      <c r="M10" s="116">
        <f t="shared" si="2"/>
        <v>-28767.269161027783</v>
      </c>
    </row>
    <row r="11" spans="1:13" x14ac:dyDescent="0.25">
      <c r="A11">
        <v>8</v>
      </c>
      <c r="B11" s="16">
        <f>'C Lång skärm'!$C$49*(1/(1+'C Lång skärm'!$C$10)^A11)*(('C Lång skärm'!$C$12+1)^NuvLångSkärm!A11)</f>
        <v>74261.646093397183</v>
      </c>
      <c r="C11" s="16">
        <f>IF('C Lång skärm'!$C$8+1&gt;A11,B11,0)</f>
        <v>74261.646093397183</v>
      </c>
      <c r="D11" s="16">
        <f>'C Lång skärm'!$C$50*(1/(1+'C Lång skärm'!$C$10)^A11)*(('C Lång skärm'!$C$12+1)^NuvLångSkärm!A11)</f>
        <v>74261.646093397183</v>
      </c>
      <c r="E11" s="16">
        <f>IF('C Lång skärm'!$C$8+1&gt;A11,D11,0)</f>
        <v>74261.646093397183</v>
      </c>
      <c r="F11" s="16">
        <f>'C Lång skärm'!$C$39/(POWER(1+'C Lång skärm'!$C$10,A11))</f>
        <v>27794.46295751477</v>
      </c>
      <c r="G11" s="16">
        <f>IF('C Lång skärm'!$C$8+1&gt;A11,F11,0)</f>
        <v>27794.46295751477</v>
      </c>
      <c r="I11" s="115">
        <v>8</v>
      </c>
      <c r="J11" s="116">
        <f t="shared" si="0"/>
        <v>74261.646093397183</v>
      </c>
      <c r="K11" s="116">
        <f t="shared" si="1"/>
        <v>74261.646093397183</v>
      </c>
      <c r="L11" s="116"/>
      <c r="M11" s="116">
        <f t="shared" si="2"/>
        <v>-27794.46295751477</v>
      </c>
    </row>
    <row r="12" spans="1:13" x14ac:dyDescent="0.25">
      <c r="A12">
        <v>9</v>
      </c>
      <c r="B12" s="16">
        <f>'C Lång skärm'!$C$49*(1/(1+'C Lång skärm'!$C$10)^A12)*(('C Lång skärm'!$C$12+1)^NuvLångSkärm!A12)</f>
        <v>72575.512099972228</v>
      </c>
      <c r="C12" s="16">
        <f>IF('C Lång skärm'!$C$8+1&gt;A12,B12,0)</f>
        <v>72575.512099972228</v>
      </c>
      <c r="D12" s="16">
        <f>'C Lång skärm'!$C$50*(1/(1+'C Lång skärm'!$C$10)^A12)*(('C Lång skärm'!$C$12+1)^NuvLångSkärm!A12)</f>
        <v>72575.512099972228</v>
      </c>
      <c r="E12" s="16">
        <f>IF('C Lång skärm'!$C$8+1&gt;A12,D12,0)</f>
        <v>72575.512099972228</v>
      </c>
      <c r="F12" s="16">
        <f>'C Lång skärm'!$C$39/(POWER(1+'C Lång skärm'!$C$10,A12))</f>
        <v>26854.553582139877</v>
      </c>
      <c r="G12" s="16">
        <f>IF('C Lång skärm'!$C$8+1&gt;A12,F12,0)</f>
        <v>26854.553582139877</v>
      </c>
      <c r="I12" s="115">
        <v>9</v>
      </c>
      <c r="J12" s="116">
        <f t="shared" si="0"/>
        <v>72575.512099972228</v>
      </c>
      <c r="K12" s="116">
        <f t="shared" si="1"/>
        <v>72575.512099972228</v>
      </c>
      <c r="L12" s="116"/>
      <c r="M12" s="116">
        <f t="shared" si="2"/>
        <v>-26854.553582139877</v>
      </c>
    </row>
    <row r="13" spans="1:13" x14ac:dyDescent="0.25">
      <c r="A13">
        <v>10</v>
      </c>
      <c r="B13" s="16">
        <f>'C Lång skärm'!$C$49*(1/(1+'C Lång skärm'!$C$10)^A13)*(('C Lång skärm'!$C$12+1)^NuvLångSkärm!A13)</f>
        <v>70927.662308330371</v>
      </c>
      <c r="C13" s="16">
        <f>IF('C Lång skärm'!$C$8+1&gt;A13,B13,0)</f>
        <v>70927.662308330371</v>
      </c>
      <c r="D13" s="16">
        <f>'C Lång skärm'!$C$50*(1/(1+'C Lång skärm'!$C$10)^A13)*(('C Lång skärm'!$C$12+1)^NuvLångSkärm!A13)</f>
        <v>70927.662308330371</v>
      </c>
      <c r="E13" s="16">
        <f>IF('C Lång skärm'!$C$8+1&gt;A13,D13,0)</f>
        <v>70927.662308330371</v>
      </c>
      <c r="F13" s="16">
        <f>'C Lång skärm'!$C$39/(POWER(1+'C Lång skärm'!$C$10,A13))</f>
        <v>25946.428581777662</v>
      </c>
      <c r="G13" s="16">
        <f>IF('C Lång skärm'!$C$8+1&gt;A13,F13,0)</f>
        <v>25946.428581777662</v>
      </c>
      <c r="I13" s="115">
        <v>10</v>
      </c>
      <c r="J13" s="116">
        <f t="shared" si="0"/>
        <v>70927.662308330371</v>
      </c>
      <c r="K13" s="116">
        <f t="shared" si="1"/>
        <v>70927.662308330371</v>
      </c>
      <c r="L13" s="116"/>
      <c r="M13" s="116">
        <f t="shared" si="2"/>
        <v>-25946.428581777662</v>
      </c>
    </row>
    <row r="14" spans="1:13" x14ac:dyDescent="0.25">
      <c r="A14">
        <v>11</v>
      </c>
      <c r="B14" s="16">
        <f>'C Lång skärm'!$C$49*(1/(1+'C Lång skärm'!$C$10)^A14)*(('C Lång skärm'!$C$12+1)^NuvLångSkärm!A14)</f>
        <v>69317.22746364848</v>
      </c>
      <c r="C14" s="16">
        <f>IF('C Lång skärm'!$C$8+1&gt;A14,B14,0)</f>
        <v>69317.22746364848</v>
      </c>
      <c r="D14" s="16">
        <f>'C Lång skärm'!$C$50*(1/(1+'C Lång skärm'!$C$10)^A14)*(('C Lång skärm'!$C$12+1)^NuvLångSkärm!A14)</f>
        <v>69317.22746364848</v>
      </c>
      <c r="E14" s="16">
        <f>IF('C Lång skärm'!$C$8+1&gt;A14,D14,0)</f>
        <v>69317.22746364848</v>
      </c>
      <c r="F14" s="16">
        <f>'C Lång skärm'!$C$39/(POWER(1+'C Lång skärm'!$C$10,A14))</f>
        <v>25069.013122490494</v>
      </c>
      <c r="G14" s="16">
        <f>IF('C Lång skärm'!$C$8+1&gt;A14,F14,0)</f>
        <v>25069.013122490494</v>
      </c>
      <c r="I14" s="115">
        <v>11</v>
      </c>
      <c r="J14" s="116">
        <f t="shared" si="0"/>
        <v>69317.22746364848</v>
      </c>
      <c r="K14" s="116">
        <f t="shared" si="1"/>
        <v>69317.22746364848</v>
      </c>
      <c r="L14" s="116"/>
      <c r="M14" s="116">
        <f t="shared" si="2"/>
        <v>-25069.013122490494</v>
      </c>
    </row>
    <row r="15" spans="1:13" x14ac:dyDescent="0.25">
      <c r="A15">
        <v>12</v>
      </c>
      <c r="B15" s="16">
        <f>'C Lång skärm'!$C$49*(1/(1+'C Lång skärm'!$C$10)^A15)*(('C Lång skärm'!$C$12+1)^NuvLångSkärm!A15)</f>
        <v>67743.358047807182</v>
      </c>
      <c r="C15" s="16">
        <f>IF('C Lång skärm'!$C$8+1&gt;A15,B15,0)</f>
        <v>67743.358047807182</v>
      </c>
      <c r="D15" s="16">
        <f>'C Lång skärm'!$C$50*(1/(1+'C Lång skärm'!$C$10)^A15)*(('C Lång skärm'!$C$12+1)^NuvLångSkärm!A15)</f>
        <v>67743.358047807182</v>
      </c>
      <c r="E15" s="16">
        <f>IF('C Lång skärm'!$C$8+1&gt;A15,D15,0)</f>
        <v>67743.358047807182</v>
      </c>
      <c r="F15" s="16">
        <f>'C Lång skärm'!$C$39/(POWER(1+'C Lång skärm'!$C$10,A15))</f>
        <v>24221.268717382121</v>
      </c>
      <c r="G15" s="16">
        <f>IF('C Lång skärm'!$C$8+1&gt;A15,F15,0)</f>
        <v>24221.268717382121</v>
      </c>
      <c r="I15" s="115">
        <v>12</v>
      </c>
      <c r="J15" s="116">
        <f t="shared" si="0"/>
        <v>67743.358047807182</v>
      </c>
      <c r="K15" s="116">
        <f t="shared" si="1"/>
        <v>67743.358047807182</v>
      </c>
      <c r="L15" s="116"/>
      <c r="M15" s="116">
        <f t="shared" si="2"/>
        <v>-24221.268717382121</v>
      </c>
    </row>
    <row r="16" spans="1:13" x14ac:dyDescent="0.25">
      <c r="A16">
        <v>13</v>
      </c>
      <c r="B16" s="16">
        <f>'C Lång skärm'!$C$49*(1/(1+'C Lång skärm'!$C$10)^A16)*(('C Lång skärm'!$C$12+1)^NuvLångSkärm!A16)</f>
        <v>66205.223831262789</v>
      </c>
      <c r="C16" s="16">
        <f>IF('C Lång skärm'!$C$8+1&gt;A16,B16,0)</f>
        <v>66205.223831262789</v>
      </c>
      <c r="D16" s="16">
        <f>'C Lång skärm'!$C$50*(1/(1+'C Lång skärm'!$C$10)^A16)*(('C Lång skärm'!$C$12+1)^NuvLångSkärm!A16)</f>
        <v>66205.223831262789</v>
      </c>
      <c r="E16" s="16">
        <f>IF('C Lång skärm'!$C$8+1&gt;A16,D16,0)</f>
        <v>66205.223831262789</v>
      </c>
      <c r="F16" s="16">
        <f>'C Lång skärm'!$C$39/(POWER(1+'C Lång skärm'!$C$10,A16))</f>
        <v>23402.191997470654</v>
      </c>
      <c r="G16" s="16">
        <f>IF('C Lång skärm'!$C$8+1&gt;A16,F16,0)</f>
        <v>23402.191997470654</v>
      </c>
      <c r="I16" s="115">
        <v>13</v>
      </c>
      <c r="J16" s="116">
        <f t="shared" si="0"/>
        <v>66205.223831262789</v>
      </c>
      <c r="K16" s="116">
        <f t="shared" si="1"/>
        <v>66205.223831262789</v>
      </c>
      <c r="L16" s="116"/>
      <c r="M16" s="116">
        <f t="shared" si="2"/>
        <v>-23402.191997470654</v>
      </c>
    </row>
    <row r="17" spans="1:13" x14ac:dyDescent="0.25">
      <c r="A17">
        <v>14</v>
      </c>
      <c r="B17" s="16">
        <f>'C Lång skärm'!$C$49*(1/(1+'C Lång skärm'!$C$10)^A17)*(('C Lång skärm'!$C$12+1)^NuvLångSkärm!A17)</f>
        <v>64702.013435094013</v>
      </c>
      <c r="C17" s="16">
        <f>IF('C Lång skärm'!$C$8+1&gt;A17,B17,0)</f>
        <v>64702.013435094013</v>
      </c>
      <c r="D17" s="16">
        <f>'C Lång skärm'!$C$50*(1/(1+'C Lång skärm'!$C$10)^A17)*(('C Lång skärm'!$C$12+1)^NuvLångSkärm!A17)</f>
        <v>64702.013435094013</v>
      </c>
      <c r="E17" s="16">
        <f>IF('C Lång skärm'!$C$8+1&gt;A17,D17,0)</f>
        <v>64702.013435094013</v>
      </c>
      <c r="F17" s="16">
        <f>'C Lång skärm'!$C$39/(POWER(1+'C Lång skärm'!$C$10,A17))</f>
        <v>22610.813524126232</v>
      </c>
      <c r="G17" s="16">
        <f>IF('C Lång skärm'!$C$8+1&gt;A17,F17,0)</f>
        <v>22610.813524126232</v>
      </c>
      <c r="I17" s="115">
        <v>14</v>
      </c>
      <c r="J17" s="116">
        <f t="shared" si="0"/>
        <v>64702.013435094013</v>
      </c>
      <c r="K17" s="116">
        <f t="shared" si="1"/>
        <v>64702.013435094013</v>
      </c>
      <c r="L17" s="116"/>
      <c r="M17" s="116">
        <f t="shared" si="2"/>
        <v>-22610.813524126232</v>
      </c>
    </row>
    <row r="18" spans="1:13" x14ac:dyDescent="0.25">
      <c r="A18">
        <v>15</v>
      </c>
      <c r="B18" s="16">
        <f>'C Lång skärm'!$C$49*(1/(1+'C Lång skärm'!$C$10)^A18)*(('C Lång skärm'!$C$12+1)^NuvLångSkärm!A18)</f>
        <v>63232.933902992874</v>
      </c>
      <c r="C18" s="16">
        <f>IF('C Lång skärm'!$C$8+1&gt;A18,B18,0)</f>
        <v>63232.933902992874</v>
      </c>
      <c r="D18" s="16">
        <f>'C Lång skärm'!$C$50*(1/(1+'C Lång skärm'!$C$10)^A18)*(('C Lång skärm'!$C$12+1)^NuvLångSkärm!A18)</f>
        <v>63232.933902992874</v>
      </c>
      <c r="E18" s="16">
        <f>IF('C Lång skärm'!$C$8+1&gt;A18,D18,0)</f>
        <v>63232.933902992874</v>
      </c>
      <c r="F18" s="16">
        <f>'C Lång skärm'!$C$39/(POWER(1+'C Lång skärm'!$C$10,A18))</f>
        <v>21846.196641667859</v>
      </c>
      <c r="G18" s="16">
        <f>IF('C Lång skärm'!$C$8+1&gt;A18,F18,0)</f>
        <v>21846.196641667859</v>
      </c>
      <c r="I18" s="115">
        <v>15</v>
      </c>
      <c r="J18" s="116">
        <f t="shared" si="0"/>
        <v>63232.933902992874</v>
      </c>
      <c r="K18" s="116">
        <f t="shared" si="1"/>
        <v>63232.933902992874</v>
      </c>
      <c r="L18" s="116"/>
      <c r="M18" s="116">
        <f t="shared" si="2"/>
        <v>-21846.196641667859</v>
      </c>
    </row>
    <row r="19" spans="1:13" x14ac:dyDescent="0.25">
      <c r="A19">
        <v>16</v>
      </c>
      <c r="B19" s="16">
        <f>'C Lång skärm'!$C$49*(1/(1+'C Lång skärm'!$C$10)^A19)*(('C Lång skärm'!$C$12+1)^NuvLångSkärm!A19)</f>
        <v>61797.210282973247</v>
      </c>
      <c r="C19" s="16">
        <f>IF('C Lång skärm'!$C$8+1&gt;A19,B19,0)</f>
        <v>61797.210282973247</v>
      </c>
      <c r="D19" s="16">
        <f>'C Lång skärm'!$C$50*(1/(1+'C Lång skärm'!$C$10)^A19)*(('C Lång skärm'!$C$12+1)^NuvLångSkärm!A19)</f>
        <v>61797.210282973247</v>
      </c>
      <c r="E19" s="16">
        <f>IF('C Lång skärm'!$C$8+1&gt;A19,D19,0)</f>
        <v>61797.210282973247</v>
      </c>
      <c r="F19" s="16">
        <f>'C Lång skärm'!$C$39/(POWER(1+'C Lång skärm'!$C$10,A19))</f>
        <v>21107.436368761224</v>
      </c>
      <c r="G19" s="16">
        <f>IF('C Lång skärm'!$C$8+1&gt;A19,F19,0)</f>
        <v>21107.436368761224</v>
      </c>
      <c r="I19" s="115">
        <v>16</v>
      </c>
      <c r="J19" s="116">
        <f t="shared" si="0"/>
        <v>61797.210282973247</v>
      </c>
      <c r="K19" s="116">
        <f t="shared" si="1"/>
        <v>61797.210282973247</v>
      </c>
      <c r="L19" s="116"/>
      <c r="M19" s="116">
        <f t="shared" si="2"/>
        <v>-21107.436368761224</v>
      </c>
    </row>
    <row r="20" spans="1:13" x14ac:dyDescent="0.25">
      <c r="A20">
        <v>17</v>
      </c>
      <c r="B20" s="16">
        <f>'C Lång skärm'!$C$49*(1/(1+'C Lång skärm'!$C$10)^A20)*(('C Lång skärm'!$C$12+1)^NuvLångSkärm!A20)</f>
        <v>60394.085218577246</v>
      </c>
      <c r="C20" s="16">
        <f>IF('C Lång skärm'!$C$8+1&gt;A20,B20,0)</f>
        <v>60394.085218577246</v>
      </c>
      <c r="D20" s="16">
        <f>'C Lång skärm'!$C$50*(1/(1+'C Lång skärm'!$C$10)^A20)*(('C Lång skärm'!$C$12+1)^NuvLångSkärm!A20)</f>
        <v>60394.085218577246</v>
      </c>
      <c r="E20" s="16">
        <f>IF('C Lång skärm'!$C$8+1&gt;A20,D20,0)</f>
        <v>60394.085218577246</v>
      </c>
      <c r="F20" s="16">
        <f>'C Lång skärm'!$C$39/(POWER(1+'C Lång skärm'!$C$10,A20))</f>
        <v>20393.658327305529</v>
      </c>
      <c r="G20" s="16">
        <f>IF('C Lång skärm'!$C$8+1&gt;A20,F20,0)</f>
        <v>20393.658327305529</v>
      </c>
      <c r="I20" s="115">
        <v>17</v>
      </c>
      <c r="J20" s="116">
        <f t="shared" si="0"/>
        <v>60394.085218577246</v>
      </c>
      <c r="K20" s="116">
        <f t="shared" si="1"/>
        <v>60394.085218577246</v>
      </c>
      <c r="L20" s="116"/>
      <c r="M20" s="116">
        <f t="shared" si="2"/>
        <v>-20393.658327305529</v>
      </c>
    </row>
    <row r="21" spans="1:13" x14ac:dyDescent="0.25">
      <c r="A21">
        <v>18</v>
      </c>
      <c r="B21" s="16">
        <f>'C Lång skärm'!$C$49*(1/(1+'C Lång skärm'!$C$10)^A21)*(('C Lång skärm'!$C$12+1)^NuvLångSkärm!A21)</f>
        <v>59022.818549363175</v>
      </c>
      <c r="C21" s="16">
        <f>IF('C Lång skärm'!$C$8+1&gt;A21,B21,0)</f>
        <v>59022.818549363175</v>
      </c>
      <c r="D21" s="16">
        <f>'C Lång skärm'!$C$50*(1/(1+'C Lång skärm'!$C$10)^A21)*(('C Lång skärm'!$C$12+1)^NuvLångSkärm!A21)</f>
        <v>59022.818549363175</v>
      </c>
      <c r="E21" s="16">
        <f>IF('C Lång skärm'!$C$8+1&gt;A21,D21,0)</f>
        <v>59022.818549363175</v>
      </c>
      <c r="F21" s="16">
        <f>'C Lång skärm'!$C$39/(POWER(1+'C Lång skärm'!$C$10,A21))</f>
        <v>19704.017707541578</v>
      </c>
      <c r="G21" s="16">
        <f>IF('C Lång skärm'!$C$8+1&gt;A21,F21,0)</f>
        <v>19704.017707541578</v>
      </c>
      <c r="I21" s="115">
        <v>18</v>
      </c>
      <c r="J21" s="116">
        <f t="shared" si="0"/>
        <v>59022.818549363175</v>
      </c>
      <c r="K21" s="116">
        <f t="shared" si="1"/>
        <v>59022.818549363175</v>
      </c>
      <c r="L21" s="116"/>
      <c r="M21" s="116">
        <f t="shared" si="2"/>
        <v>-19704.017707541578</v>
      </c>
    </row>
    <row r="22" spans="1:13" x14ac:dyDescent="0.25">
      <c r="A22">
        <v>19</v>
      </c>
      <c r="B22" s="16">
        <f>'C Lång skärm'!$C$49*(1/(1+'C Lång skärm'!$C$10)^A22)*(('C Lång skärm'!$C$12+1)^NuvLångSkärm!A22)</f>
        <v>57682.686920464614</v>
      </c>
      <c r="C22" s="16">
        <f>IF('C Lång skärm'!$C$8+1&gt;A22,B22,0)</f>
        <v>57682.686920464614</v>
      </c>
      <c r="D22" s="16">
        <f>'C Lång skärm'!$C$50*(1/(1+'C Lång skärm'!$C$10)^A22)*(('C Lång skärm'!$C$12+1)^NuvLångSkärm!A22)</f>
        <v>57682.686920464614</v>
      </c>
      <c r="E22" s="16">
        <f>IF('C Lång skärm'!$C$8+1&gt;A22,D22,0)</f>
        <v>57682.686920464614</v>
      </c>
      <c r="F22" s="16">
        <f>'C Lång skärm'!$C$39/(POWER(1+'C Lång skärm'!$C$10,A22))</f>
        <v>19037.698268156113</v>
      </c>
      <c r="G22" s="16">
        <f>IF('C Lång skärm'!$C$8+1&gt;A22,F22,0)</f>
        <v>19037.698268156113</v>
      </c>
      <c r="I22" s="115">
        <v>19</v>
      </c>
      <c r="J22" s="116">
        <f t="shared" si="0"/>
        <v>57682.686920464614</v>
      </c>
      <c r="K22" s="116">
        <f t="shared" si="1"/>
        <v>57682.686920464614</v>
      </c>
      <c r="L22" s="116"/>
      <c r="M22" s="116">
        <f t="shared" si="2"/>
        <v>-19037.698268156113</v>
      </c>
    </row>
    <row r="23" spans="1:13" x14ac:dyDescent="0.25">
      <c r="A23">
        <v>20</v>
      </c>
      <c r="B23" s="16">
        <f>'C Lång skärm'!$C$49*(1/(1+'C Lång skärm'!$C$10)^A23)*(('C Lång skärm'!$C$12+1)^NuvLångSkärm!A23)</f>
        <v>56372.983401014448</v>
      </c>
      <c r="C23" s="16">
        <f>IF('C Lång skärm'!$C$8+1&gt;A23,B23,0)</f>
        <v>56372.983401014448</v>
      </c>
      <c r="D23" s="16">
        <f>'C Lång skärm'!$C$50*(1/(1+'C Lång skärm'!$C$10)^A23)*(('C Lång skärm'!$C$12+1)^NuvLångSkärm!A23)</f>
        <v>56372.983401014448</v>
      </c>
      <c r="E23" s="16">
        <f>IF('C Lång skärm'!$C$8+1&gt;A23,D23,0)</f>
        <v>56372.983401014448</v>
      </c>
      <c r="F23" s="16">
        <f>'C Lång skärm'!$C$39/(POWER(1+'C Lång skärm'!$C$10,A23))</f>
        <v>18393.911370199145</v>
      </c>
      <c r="G23" s="16">
        <f>IF('C Lång skärm'!$C$8+1&gt;A23,F23,0)</f>
        <v>18393.911370199145</v>
      </c>
      <c r="I23" s="115">
        <v>20</v>
      </c>
      <c r="J23" s="116">
        <f t="shared" si="0"/>
        <v>56372.983401014448</v>
      </c>
      <c r="K23" s="116">
        <f t="shared" si="1"/>
        <v>56372.983401014448</v>
      </c>
      <c r="L23" s="116"/>
      <c r="M23" s="116">
        <f t="shared" si="2"/>
        <v>-18393.911370199145</v>
      </c>
    </row>
    <row r="24" spans="1:13" x14ac:dyDescent="0.25">
      <c r="A24">
        <v>21</v>
      </c>
      <c r="B24" s="16">
        <f>'C Lång skärm'!$C$49*(1/(1+'C Lång skärm'!$C$10)^A24)*(('C Lång skärm'!$C$12+1)^NuvLångSkärm!A24)</f>
        <v>55093.017111232977</v>
      </c>
      <c r="C24" s="16">
        <f>IF('C Lång skärm'!$C$8+1&gt;A24,B24,0)</f>
        <v>55093.017111232977</v>
      </c>
      <c r="D24" s="16">
        <f>'C Lång skärm'!$C$50*(1/(1+'C Lång skärm'!$C$10)^A24)*(('C Lång skärm'!$C$12+1)^NuvLångSkärm!A24)</f>
        <v>55093.017111232977</v>
      </c>
      <c r="E24" s="16">
        <f>IF('C Lång skärm'!$C$8+1&gt;A24,D24,0)</f>
        <v>55093.017111232977</v>
      </c>
      <c r="F24" s="16">
        <f>'C Lång skärm'!$C$39/(POWER(1+'C Lång skärm'!$C$10,A24))</f>
        <v>17771.895043670676</v>
      </c>
      <c r="G24" s="16">
        <f>IF('C Lång skärm'!$C$8+1&gt;A24,F24,0)</f>
        <v>17771.895043670676</v>
      </c>
      <c r="I24" s="115">
        <v>21</v>
      </c>
      <c r="J24" s="116">
        <f t="shared" si="0"/>
        <v>55093.017111232977</v>
      </c>
      <c r="K24" s="116">
        <f t="shared" si="1"/>
        <v>55093.017111232977</v>
      </c>
      <c r="L24" s="116"/>
      <c r="M24" s="116">
        <f t="shared" si="2"/>
        <v>-17771.895043670676</v>
      </c>
    </row>
    <row r="25" spans="1:13" x14ac:dyDescent="0.25">
      <c r="A25">
        <v>22</v>
      </c>
      <c r="B25" s="16">
        <f>'C Lång skärm'!$C$49*(1/(1+'C Lång skärm'!$C$10)^A25)*(('C Lång skärm'!$C$12+1)^NuvLångSkärm!A25)</f>
        <v>53842.112857982764</v>
      </c>
      <c r="C25" s="16">
        <f>IF('C Lång skärm'!$C$8+1&gt;A25,B25,0)</f>
        <v>53842.112857982764</v>
      </c>
      <c r="D25" s="16">
        <f>'C Lång skärm'!$C$50*(1/(1+'C Lång skärm'!$C$10)^A25)*(('C Lång skärm'!$C$12+1)^NuvLångSkärm!A25)</f>
        <v>53842.112857982764</v>
      </c>
      <c r="E25" s="16">
        <f>IF('C Lång skärm'!$C$8+1&gt;A25,D25,0)</f>
        <v>53842.112857982764</v>
      </c>
      <c r="F25" s="16">
        <f>'C Lång skärm'!$C$39/(POWER(1+'C Lång skärm'!$C$10,A25))</f>
        <v>17170.913085672149</v>
      </c>
      <c r="G25" s="16">
        <f>IF('C Lång skärm'!$C$8+1&gt;A25,F25,0)</f>
        <v>17170.913085672149</v>
      </c>
      <c r="I25" s="115">
        <v>22</v>
      </c>
      <c r="J25" s="116">
        <f t="shared" si="0"/>
        <v>53842.112857982764</v>
      </c>
      <c r="K25" s="116">
        <f t="shared" si="1"/>
        <v>53842.112857982764</v>
      </c>
      <c r="L25" s="116"/>
      <c r="M25" s="116">
        <f t="shared" si="2"/>
        <v>-17170.913085672149</v>
      </c>
    </row>
    <row r="26" spans="1:13" x14ac:dyDescent="0.25">
      <c r="A26">
        <v>23</v>
      </c>
      <c r="B26" s="16">
        <f>'C Lång skärm'!$C$49*(1/(1+'C Lång skärm'!$C$10)^A26)*(('C Lång skärm'!$C$12+1)^NuvLångSkärm!A26)</f>
        <v>52619.610778598617</v>
      </c>
      <c r="C26" s="16">
        <f>IF('C Lång skärm'!$C$8+1&gt;A26,B26,0)</f>
        <v>52619.610778598617</v>
      </c>
      <c r="D26" s="16">
        <f>'C Lång skärm'!$C$50*(1/(1+'C Lång skärm'!$C$10)^A26)*(('C Lång skärm'!$C$12+1)^NuvLångSkärm!A26)</f>
        <v>52619.610778598617</v>
      </c>
      <c r="E26" s="16">
        <f>IF('C Lång skärm'!$C$8+1&gt;A26,D26,0)</f>
        <v>52619.610778598617</v>
      </c>
      <c r="F26" s="16">
        <f>'C Lång skärm'!$C$39/(POWER(1+'C Lång skärm'!$C$10,A26))</f>
        <v>16590.254189055217</v>
      </c>
      <c r="G26" s="16">
        <f>IF('C Lång skärm'!$C$8+1&gt;A26,F26,0)</f>
        <v>16590.254189055217</v>
      </c>
      <c r="I26" s="115">
        <v>23</v>
      </c>
      <c r="J26" s="116">
        <f t="shared" si="0"/>
        <v>52619.610778598617</v>
      </c>
      <c r="K26" s="116">
        <f t="shared" si="1"/>
        <v>52619.610778598617</v>
      </c>
      <c r="L26" s="116"/>
      <c r="M26" s="116">
        <f t="shared" si="2"/>
        <v>-16590.254189055217</v>
      </c>
    </row>
    <row r="27" spans="1:13" x14ac:dyDescent="0.25">
      <c r="A27">
        <v>24</v>
      </c>
      <c r="B27" s="16">
        <f>'C Lång skärm'!$C$49*(1/(1+'C Lång skärm'!$C$10)^A27)*(('C Lång skärm'!$C$12+1)^NuvLångSkärm!A27)</f>
        <v>51424.865992804371</v>
      </c>
      <c r="C27" s="16">
        <f>IF('C Lång skärm'!$C$8+1&gt;A27,B27,0)</f>
        <v>51424.865992804371</v>
      </c>
      <c r="D27" s="16">
        <f>'C Lång skärm'!$C$50*(1/(1+'C Lång skärm'!$C$10)^A27)*(('C Lång skärm'!$C$12+1)^NuvLångSkärm!A27)</f>
        <v>51424.865992804371</v>
      </c>
      <c r="E27" s="16">
        <f>IF('C Lång skärm'!$C$8+1&gt;A27,D27,0)</f>
        <v>51424.865992804371</v>
      </c>
      <c r="F27" s="16">
        <f>'C Lång skärm'!$C$39/(POWER(1+'C Lång skärm'!$C$10,A27))</f>
        <v>16029.231100536445</v>
      </c>
      <c r="G27" s="16">
        <f>IF('C Lång skärm'!$C$8+1&gt;A27,F27,0)</f>
        <v>16029.231100536445</v>
      </c>
      <c r="I27" s="115">
        <v>24</v>
      </c>
      <c r="J27" s="116">
        <f t="shared" si="0"/>
        <v>51424.865992804371</v>
      </c>
      <c r="K27" s="116">
        <f t="shared" si="1"/>
        <v>51424.865992804371</v>
      </c>
      <c r="L27" s="116"/>
      <c r="M27" s="116">
        <f t="shared" si="2"/>
        <v>-16029.231100536445</v>
      </c>
    </row>
    <row r="28" spans="1:13" x14ac:dyDescent="0.25">
      <c r="A28">
        <v>25</v>
      </c>
      <c r="B28" s="16">
        <f>'C Lång skärm'!$C$49*(1/(1+'C Lång skärm'!$C$10)^A28)*(('C Lång skärm'!$C$12+1)^NuvLångSkärm!A28)</f>
        <v>50257.248262532979</v>
      </c>
      <c r="C28" s="16">
        <f>IF('C Lång skärm'!$C$8+1&gt;A28,B28,0)</f>
        <v>50257.248262532979</v>
      </c>
      <c r="D28" s="16">
        <f>'C Lång skärm'!$C$50*(1/(1+'C Lång skärm'!$C$10)^A28)*(('C Lång skärm'!$C$12+1)^NuvLångSkärm!A28)</f>
        <v>50257.248262532979</v>
      </c>
      <c r="E28" s="16">
        <f>IF('C Lång skärm'!$C$8+1&gt;A28,D28,0)</f>
        <v>50257.248262532979</v>
      </c>
      <c r="F28" s="16">
        <f>'C Lång skärm'!$C$39/(POWER(1+'C Lång skärm'!$C$10,A28))</f>
        <v>15487.179807281591</v>
      </c>
      <c r="G28" s="16">
        <f>IF('C Lång skärm'!$C$8+1&gt;A28,F28,0)</f>
        <v>15487.179807281591</v>
      </c>
      <c r="I28" s="115">
        <v>25</v>
      </c>
      <c r="J28" s="116">
        <f t="shared" si="0"/>
        <v>50257.248262532979</v>
      </c>
      <c r="K28" s="116">
        <f t="shared" si="1"/>
        <v>50257.248262532979</v>
      </c>
      <c r="L28" s="116"/>
      <c r="M28" s="116">
        <f t="shared" si="2"/>
        <v>-15487.179807281591</v>
      </c>
    </row>
    <row r="29" spans="1:13" x14ac:dyDescent="0.25">
      <c r="A29">
        <v>26</v>
      </c>
      <c r="B29" s="16">
        <f>'C Lång skärm'!$C$49*(1/(1+'C Lång skärm'!$C$10)^A29)*(('C Lång skärm'!$C$12+1)^NuvLångSkärm!A29)</f>
        <v>49116.141659470646</v>
      </c>
      <c r="C29" s="16">
        <f>IF('C Lång skärm'!$C$8+1&gt;A29,B29,0)</f>
        <v>49116.141659470646</v>
      </c>
      <c r="D29" s="16">
        <f>'C Lång skärm'!$C$50*(1/(1+'C Lång skärm'!$C$10)^A29)*(('C Lång skärm'!$C$12+1)^NuvLångSkärm!A29)</f>
        <v>49116.141659470646</v>
      </c>
      <c r="E29" s="16">
        <f>IF('C Lång skärm'!$C$8+1&gt;A29,D29,0)</f>
        <v>49116.141659470646</v>
      </c>
      <c r="F29" s="16">
        <f>'C Lång skärm'!$C$39/(POWER(1+'C Lång skärm'!$C$10,A29))</f>
        <v>14963.458750996706</v>
      </c>
      <c r="G29" s="16">
        <f>IF('C Lång skärm'!$C$8+1&gt;A29,F29,0)</f>
        <v>14963.458750996706</v>
      </c>
      <c r="I29" s="115">
        <v>26</v>
      </c>
      <c r="J29" s="116">
        <f t="shared" si="0"/>
        <v>49116.141659470646</v>
      </c>
      <c r="K29" s="116">
        <f t="shared" si="1"/>
        <v>49116.141659470646</v>
      </c>
      <c r="L29" s="116"/>
      <c r="M29" s="116">
        <f t="shared" si="2"/>
        <v>-14963.458750996706</v>
      </c>
    </row>
    <row r="30" spans="1:13" x14ac:dyDescent="0.25">
      <c r="A30">
        <v>27</v>
      </c>
      <c r="B30" s="16">
        <f>'C Lång skärm'!$C$49*(1/(1+'C Lång skärm'!$C$10)^A30)*(('C Lång skärm'!$C$12+1)^NuvLångSkärm!A30)</f>
        <v>48000.944240149329</v>
      </c>
      <c r="C30" s="16">
        <f>IF('C Lång skärm'!$C$8+1&gt;A30,B30,0)</f>
        <v>48000.944240149329</v>
      </c>
      <c r="D30" s="16">
        <f>'C Lång skärm'!$C$50*(1/(1+'C Lång skärm'!$C$10)^A30)*(('C Lång skärm'!$C$12+1)^NuvLångSkärm!A30)</f>
        <v>48000.944240149329</v>
      </c>
      <c r="E30" s="16">
        <f>IF('C Lång skärm'!$C$8+1&gt;A30,D30,0)</f>
        <v>48000.944240149329</v>
      </c>
      <c r="F30" s="16">
        <f>'C Lång skärm'!$C$39/(POWER(1+'C Lång skärm'!$C$10,A30))</f>
        <v>14457.448068595852</v>
      </c>
      <c r="G30" s="16">
        <f>IF('C Lång skärm'!$C$8+1&gt;A30,F30,0)</f>
        <v>14457.448068595852</v>
      </c>
      <c r="I30" s="115">
        <v>27</v>
      </c>
      <c r="J30" s="116">
        <f t="shared" si="0"/>
        <v>48000.944240149329</v>
      </c>
      <c r="K30" s="116">
        <f t="shared" si="1"/>
        <v>48000.944240149329</v>
      </c>
      <c r="L30" s="116"/>
      <c r="M30" s="116">
        <f t="shared" si="2"/>
        <v>-14457.448068595852</v>
      </c>
    </row>
    <row r="31" spans="1:13" x14ac:dyDescent="0.25">
      <c r="A31">
        <v>28</v>
      </c>
      <c r="B31" s="16">
        <f>'C Lång skärm'!$C$49*(1/(1+'C Lång skärm'!$C$10)^A31)*(('C Lång skärm'!$C$12+1)^NuvLångSkärm!A31)</f>
        <v>46911.06772841647</v>
      </c>
      <c r="C31" s="16">
        <f>IF('C Lång skärm'!$C$8+1&gt;A31,B31,0)</f>
        <v>46911.06772841647</v>
      </c>
      <c r="D31" s="16">
        <f>'C Lång skärm'!$C$50*(1/(1+'C Lång skärm'!$C$10)^A31)*(('C Lång skärm'!$C$12+1)^NuvLångSkärm!A31)</f>
        <v>46911.06772841647</v>
      </c>
      <c r="E31" s="16">
        <f>IF('C Lång skärm'!$C$8+1&gt;A31,D31,0)</f>
        <v>46911.06772841647</v>
      </c>
      <c r="F31" s="16">
        <f>'C Lång skärm'!$C$39/(POWER(1+'C Lång skärm'!$C$10,A31))</f>
        <v>13968.548858546717</v>
      </c>
      <c r="G31" s="16">
        <f>IF('C Lång skärm'!$C$8+1&gt;A31,F31,0)</f>
        <v>13968.548858546717</v>
      </c>
      <c r="I31" s="115">
        <v>28</v>
      </c>
      <c r="J31" s="116">
        <f t="shared" si="0"/>
        <v>46911.06772841647</v>
      </c>
      <c r="K31" s="116">
        <f t="shared" si="1"/>
        <v>46911.06772841647</v>
      </c>
      <c r="L31" s="116"/>
      <c r="M31" s="116">
        <f t="shared" si="2"/>
        <v>-13968.548858546717</v>
      </c>
    </row>
    <row r="32" spans="1:13" x14ac:dyDescent="0.25">
      <c r="A32">
        <v>29</v>
      </c>
      <c r="B32" s="16">
        <f>'C Lång skärm'!$C$49*(1/(1+'C Lång skärm'!$C$10)^A32)*(('C Lång skärm'!$C$12+1)^NuvLångSkärm!A32)</f>
        <v>45845.937205114278</v>
      </c>
      <c r="C32" s="16">
        <f>IF('C Lång skärm'!$C$8+1&gt;A32,B32,0)</f>
        <v>45845.937205114278</v>
      </c>
      <c r="D32" s="16">
        <f>'C Lång skärm'!$C$50*(1/(1+'C Lång skärm'!$C$10)^A32)*(('C Lång skärm'!$C$12+1)^NuvLångSkärm!A32)</f>
        <v>45845.937205114278</v>
      </c>
      <c r="E32" s="16">
        <f>IF('C Lång skärm'!$C$8+1&gt;A32,D32,0)</f>
        <v>45845.937205114278</v>
      </c>
      <c r="F32" s="16">
        <f>'C Lång skärm'!$C$39/(POWER(1+'C Lång skärm'!$C$10,A32))</f>
        <v>13496.182472025816</v>
      </c>
      <c r="G32" s="16">
        <f>IF('C Lång skärm'!$C$8+1&gt;A32,F32,0)</f>
        <v>13496.182472025816</v>
      </c>
      <c r="I32" s="115">
        <v>29</v>
      </c>
      <c r="J32" s="116">
        <f t="shared" si="0"/>
        <v>45845.937205114278</v>
      </c>
      <c r="K32" s="116">
        <f t="shared" si="1"/>
        <v>45845.937205114278</v>
      </c>
      <c r="L32" s="116"/>
      <c r="M32" s="116">
        <f t="shared" si="2"/>
        <v>-13496.182472025816</v>
      </c>
    </row>
    <row r="33" spans="1:13" x14ac:dyDescent="0.25">
      <c r="A33">
        <v>30</v>
      </c>
      <c r="B33" s="16">
        <f>'C Lång skärm'!$C$49*(1/(1+'C Lång skärm'!$C$10)^A33)*(('C Lång skärm'!$C$12+1)^NuvLångSkärm!A33)</f>
        <v>44804.990804804918</v>
      </c>
      <c r="C33" s="16">
        <f>IF('C Lång skärm'!$C$8+1&gt;A33,B33,0)</f>
        <v>44804.990804804918</v>
      </c>
      <c r="D33" s="16">
        <f>'C Lång skärm'!$C$50*(1/(1+'C Lång skärm'!$C$10)^A33)*(('C Lång skärm'!$C$12+1)^NuvLångSkärm!A33)</f>
        <v>44804.990804804918</v>
      </c>
      <c r="E33" s="16">
        <f>IF('C Lång skärm'!$C$8+1&gt;A33,D33,0)</f>
        <v>44804.990804804918</v>
      </c>
      <c r="F33" s="16">
        <f>'C Lång skärm'!$C$39/(POWER(1+'C Lång skärm'!$C$10,A33))</f>
        <v>13039.789828044266</v>
      </c>
      <c r="G33" s="16">
        <f>IF('C Lång skärm'!$C$8+1&gt;A33,F33,0)</f>
        <v>13039.789828044266</v>
      </c>
      <c r="I33" s="115">
        <v>30</v>
      </c>
      <c r="J33" s="116">
        <f t="shared" si="0"/>
        <v>44804.990804804918</v>
      </c>
      <c r="K33" s="116">
        <f t="shared" si="1"/>
        <v>44804.990804804918</v>
      </c>
      <c r="L33" s="116"/>
      <c r="M33" s="116">
        <f t="shared" si="2"/>
        <v>-13039.789828044266</v>
      </c>
    </row>
    <row r="34" spans="1:13" x14ac:dyDescent="0.25">
      <c r="A34">
        <v>31</v>
      </c>
      <c r="B34" s="16">
        <f>'C Lång skärm'!$C$49*(1/(1+'C Lång skärm'!$C$10)^A34)*(('C Lång skärm'!$C$12+1)^NuvLångSkärm!A34)</f>
        <v>43787.679419381828</v>
      </c>
      <c r="C34" s="16">
        <f>IF('C Lång skärm'!$C$8+1&gt;A34,B34,0)</f>
        <v>0</v>
      </c>
      <c r="D34" s="16">
        <f>'C Lång skärm'!$C$50*(1/(1+'C Lång skärm'!$C$10)^A34)*(('C Lång skärm'!$C$12+1)^NuvLångSkärm!A34)</f>
        <v>43787.679419381828</v>
      </c>
      <c r="E34" s="16">
        <f>IF('C Lång skärm'!$C$8+1&gt;A34,D34,0)</f>
        <v>0</v>
      </c>
      <c r="F34" s="16">
        <f>'C Lång skärm'!$C$39/(POWER(1+'C Lång skärm'!$C$10,A34))</f>
        <v>12598.830751733591</v>
      </c>
      <c r="G34" s="16">
        <f>IF('C Lång skärm'!$C$8+1&gt;A34,F34,0)</f>
        <v>0</v>
      </c>
      <c r="I34" s="115">
        <v>31</v>
      </c>
      <c r="J34" s="116">
        <f t="shared" si="0"/>
        <v>0</v>
      </c>
      <c r="K34" s="116">
        <f t="shared" si="1"/>
        <v>0</v>
      </c>
      <c r="L34" s="116"/>
      <c r="M34" s="116">
        <f t="shared" si="2"/>
        <v>0</v>
      </c>
    </row>
    <row r="35" spans="1:13" x14ac:dyDescent="0.25">
      <c r="A35">
        <v>32</v>
      </c>
      <c r="B35" s="16">
        <f>'C Lång skärm'!$C$49*(1/(1+'C Lång skärm'!$C$10)^A35)*(('C Lång skärm'!$C$12+1)^NuvLångSkärm!A35)</f>
        <v>42793.466408410372</v>
      </c>
      <c r="C35" s="16">
        <f>IF('C Lång skärm'!$C$8+1&gt;A35,B35,0)</f>
        <v>0</v>
      </c>
      <c r="D35" s="16">
        <f>'C Lång skärm'!$C$50*(1/(1+'C Lång skärm'!$C$10)^A35)*(('C Lång skärm'!$C$12+1)^NuvLångSkärm!A35)</f>
        <v>42793.466408410372</v>
      </c>
      <c r="E35" s="16">
        <f>IF('C Lång skärm'!$C$8+1&gt;A35,D35,0)</f>
        <v>0</v>
      </c>
      <c r="F35" s="16">
        <f>'C Lång skärm'!$C$39/(POWER(1+'C Lång skärm'!$C$10,A35))</f>
        <v>12172.783335008304</v>
      </c>
      <c r="G35" s="16">
        <f>IF('C Lång skärm'!$C$8+1&gt;A35,F35,0)</f>
        <v>0</v>
      </c>
      <c r="I35" s="115">
        <v>32</v>
      </c>
      <c r="J35" s="116">
        <f t="shared" si="0"/>
        <v>0</v>
      </c>
      <c r="K35" s="116">
        <f t="shared" si="1"/>
        <v>0</v>
      </c>
      <c r="L35" s="116"/>
      <c r="M35" s="116">
        <f t="shared" si="2"/>
        <v>0</v>
      </c>
    </row>
    <row r="36" spans="1:13" x14ac:dyDescent="0.25">
      <c r="A36">
        <v>33</v>
      </c>
      <c r="B36" s="16">
        <f>'C Lång skärm'!$C$49*(1/(1+'C Lång skärm'!$C$10)^A36)*(('C Lång skärm'!$C$12+1)^NuvLångSkärm!A36)</f>
        <v>41821.827316045499</v>
      </c>
      <c r="C36" s="16">
        <f>IF('C Lång skärm'!$C$8+1&gt;A36,B36,0)</f>
        <v>0</v>
      </c>
      <c r="D36" s="16">
        <f>'C Lång skärm'!$C$50*(1/(1+'C Lång skärm'!$C$10)^A36)*(('C Lång skärm'!$C$12+1)^NuvLångSkärm!A36)</f>
        <v>41821.827316045499</v>
      </c>
      <c r="E36" s="16">
        <f>IF('C Lång skärm'!$C$8+1&gt;A36,D36,0)</f>
        <v>0</v>
      </c>
      <c r="F36" s="16">
        <f>'C Lång skärm'!$C$39/(POWER(1+'C Lång skärm'!$C$10,A36))</f>
        <v>11761.143318848604</v>
      </c>
      <c r="G36" s="16">
        <f>IF('C Lång skärm'!$C$8+1&gt;A36,F36,0)</f>
        <v>0</v>
      </c>
      <c r="I36" s="115">
        <v>33</v>
      </c>
      <c r="J36" s="116">
        <f t="shared" si="0"/>
        <v>0</v>
      </c>
      <c r="K36" s="116">
        <f t="shared" si="1"/>
        <v>0</v>
      </c>
      <c r="L36" s="116"/>
      <c r="M36" s="116">
        <f t="shared" si="2"/>
        <v>0</v>
      </c>
    </row>
    <row r="37" spans="1:13" x14ac:dyDescent="0.25">
      <c r="A37">
        <v>34</v>
      </c>
      <c r="B37" s="16">
        <f>'C Lång skärm'!$C$49*(1/(1+'C Lång skärm'!$C$10)^A37)*(('C Lång skärm'!$C$12+1)^NuvLångSkärm!A37)</f>
        <v>40872.249594376844</v>
      </c>
      <c r="C37" s="16">
        <f>IF('C Lång skärm'!$C$8+1&gt;A37,B37,0)</f>
        <v>0</v>
      </c>
      <c r="D37" s="16">
        <f>'C Lång skärm'!$C$50*(1/(1+'C Lång skärm'!$C$10)^A37)*(('C Lång skärm'!$C$12+1)^NuvLångSkärm!A37)</f>
        <v>40872.249594376844</v>
      </c>
      <c r="E37" s="16">
        <f>IF('C Lång skärm'!$C$8+1&gt;A37,D37,0)</f>
        <v>0</v>
      </c>
      <c r="F37" s="16">
        <f>'C Lång skärm'!$C$39/(POWER(1+'C Lång skärm'!$C$10,A37))</f>
        <v>11363.423496472082</v>
      </c>
      <c r="G37" s="16">
        <f>IF('C Lång skärm'!$C$8+1&gt;A37,F37,0)</f>
        <v>0</v>
      </c>
      <c r="I37" s="115">
        <v>34</v>
      </c>
      <c r="J37" s="116">
        <f t="shared" si="0"/>
        <v>0</v>
      </c>
      <c r="K37" s="116">
        <f t="shared" si="1"/>
        <v>0</v>
      </c>
      <c r="L37" s="116"/>
      <c r="M37" s="116">
        <f t="shared" si="2"/>
        <v>0</v>
      </c>
    </row>
    <row r="38" spans="1:13" x14ac:dyDescent="0.25">
      <c r="A38">
        <v>35</v>
      </c>
      <c r="B38" s="16">
        <f>'C Lång skärm'!$C$49*(1/(1+'C Lång skärm'!$C$10)^A38)*(('C Lång skärm'!$C$12+1)^NuvLångSkärm!A38)</f>
        <v>39944.232333055246</v>
      </c>
      <c r="C38" s="16">
        <f>IF('C Lång skärm'!$C$8+1&gt;A38,B38,0)</f>
        <v>0</v>
      </c>
      <c r="D38" s="16">
        <f>'C Lång skärm'!$C$50*(1/(1+'C Lång skärm'!$C$10)^A38)*(('C Lång skärm'!$C$12+1)^NuvLångSkärm!A38)</f>
        <v>39944.232333055246</v>
      </c>
      <c r="E38" s="16">
        <f>IF('C Lång skärm'!$C$8+1&gt;A38,D38,0)</f>
        <v>0</v>
      </c>
      <c r="F38" s="16">
        <f>'C Lång skärm'!$C$39/(POWER(1+'C Lång skärm'!$C$10,A38))</f>
        <v>10979.153136688003</v>
      </c>
      <c r="G38" s="16">
        <f>IF('C Lång skärm'!$C$8+1&gt;A38,F38,0)</f>
        <v>0</v>
      </c>
      <c r="I38" s="115">
        <v>35</v>
      </c>
      <c r="J38" s="116">
        <f t="shared" si="0"/>
        <v>0</v>
      </c>
      <c r="K38" s="116">
        <f t="shared" si="1"/>
        <v>0</v>
      </c>
      <c r="L38" s="116"/>
      <c r="M38" s="116">
        <f t="shared" si="2"/>
        <v>0</v>
      </c>
    </row>
    <row r="39" spans="1:13" x14ac:dyDescent="0.25">
      <c r="A39">
        <v>36</v>
      </c>
      <c r="B39" s="16">
        <f>'C Lång skärm'!$C$49*(1/(1+'C Lång skärm'!$C$10)^A39)*(('C Lång skärm'!$C$12+1)^NuvLångSkärm!A39)</f>
        <v>39037.285995058352</v>
      </c>
      <c r="C39" s="16">
        <f>IF('C Lång skärm'!$C$8+1&gt;A39,B39,0)</f>
        <v>0</v>
      </c>
      <c r="D39" s="16">
        <f>'C Lång skärm'!$C$50*(1/(1+'C Lång skärm'!$C$10)^A39)*(('C Lång skärm'!$C$12+1)^NuvLångSkärm!A39)</f>
        <v>39037.285995058352</v>
      </c>
      <c r="E39" s="16">
        <f>IF('C Lång skärm'!$C$8+1&gt;A39,D39,0)</f>
        <v>0</v>
      </c>
      <c r="F39" s="16">
        <f>'C Lång skärm'!$C$39/(POWER(1+'C Lång skärm'!$C$10,A39))</f>
        <v>10607.877426751695</v>
      </c>
      <c r="G39" s="16">
        <f>IF('C Lång skärm'!$C$8+1&gt;A39,F39,0)</f>
        <v>0</v>
      </c>
      <c r="I39" s="115">
        <v>36</v>
      </c>
      <c r="J39" s="116">
        <f t="shared" si="0"/>
        <v>0</v>
      </c>
      <c r="K39" s="116">
        <f t="shared" si="1"/>
        <v>0</v>
      </c>
      <c r="L39" s="116"/>
      <c r="M39" s="116">
        <f t="shared" si="2"/>
        <v>0</v>
      </c>
    </row>
    <row r="40" spans="1:13" x14ac:dyDescent="0.25">
      <c r="A40">
        <v>37</v>
      </c>
      <c r="B40" s="16">
        <f>'C Lång skärm'!$C$49*(1/(1+'C Lång skärm'!$C$10)^A40)*(('C Lång skärm'!$C$12+1)^NuvLångSkärm!A40)</f>
        <v>38150.932158455573</v>
      </c>
      <c r="C40" s="16">
        <f>IF('C Lång skärm'!$C$8+1&gt;A40,B40,0)</f>
        <v>0</v>
      </c>
      <c r="D40" s="16">
        <f>'C Lång skärm'!$C$50*(1/(1+'C Lång skärm'!$C$10)^A40)*(('C Lång skärm'!$C$12+1)^NuvLångSkärm!A40)</f>
        <v>38150.932158455573</v>
      </c>
      <c r="E40" s="16">
        <f>IF('C Lång skärm'!$C$8+1&gt;A40,D40,0)</f>
        <v>0</v>
      </c>
      <c r="F40" s="16">
        <f>'C Lång skärm'!$C$39/(POWER(1+'C Lång skärm'!$C$10,A40))</f>
        <v>10249.156934059609</v>
      </c>
      <c r="G40" s="16">
        <f>IF('C Lång skärm'!$C$8+1&gt;A40,F40,0)</f>
        <v>0</v>
      </c>
      <c r="I40" s="115">
        <v>37</v>
      </c>
      <c r="J40" s="116">
        <f t="shared" si="0"/>
        <v>0</v>
      </c>
      <c r="K40" s="116">
        <f t="shared" si="1"/>
        <v>0</v>
      </c>
      <c r="L40" s="116"/>
      <c r="M40" s="116">
        <f t="shared" si="2"/>
        <v>0</v>
      </c>
    </row>
    <row r="41" spans="1:13" x14ac:dyDescent="0.25">
      <c r="A41">
        <v>38</v>
      </c>
      <c r="B41" s="16">
        <f>'C Lång skärm'!$C$49*(1/(1+'C Lång skärm'!$C$10)^A41)*(('C Lång skärm'!$C$12+1)^NuvLångSkärm!A41)</f>
        <v>37284.703264036543</v>
      </c>
      <c r="C41" s="16">
        <f>IF('C Lång skärm'!$C$8+1&gt;A41,B41,0)</f>
        <v>0</v>
      </c>
      <c r="D41" s="16">
        <f>'C Lång skärm'!$C$50*(1/(1+'C Lång skärm'!$C$10)^A41)*(('C Lång skärm'!$C$12+1)^NuvLångSkärm!A41)</f>
        <v>37284.703264036543</v>
      </c>
      <c r="E41" s="16">
        <f>IF('C Lång skärm'!$C$8+1&gt;A41,D41,0)</f>
        <v>0</v>
      </c>
      <c r="F41" s="16">
        <f>'C Lång skärm'!$C$39/(POWER(1+'C Lång skärm'!$C$10,A41))</f>
        <v>9902.5670860479313</v>
      </c>
      <c r="G41" s="16">
        <f>IF('C Lång skärm'!$C$8+1&gt;A41,F41,0)</f>
        <v>0</v>
      </c>
      <c r="I41" s="115">
        <v>38</v>
      </c>
      <c r="J41" s="116">
        <f t="shared" si="0"/>
        <v>0</v>
      </c>
      <c r="K41" s="116">
        <f t="shared" si="1"/>
        <v>0</v>
      </c>
      <c r="L41" s="116"/>
      <c r="M41" s="116">
        <f t="shared" si="2"/>
        <v>0</v>
      </c>
    </row>
    <row r="42" spans="1:13" x14ac:dyDescent="0.25">
      <c r="A42">
        <v>39</v>
      </c>
      <c r="B42" s="16">
        <f>'C Lång skärm'!$C$49*(1/(1+'C Lång skärm'!$C$10)^A42)*(('C Lång skärm'!$C$12+1)^NuvLångSkärm!A42)</f>
        <v>36438.142368669542</v>
      </c>
      <c r="C42" s="16">
        <f>IF('C Lång skärm'!$C$8+1&gt;A42,B42,0)</f>
        <v>0</v>
      </c>
      <c r="D42" s="16">
        <f>'C Lång skärm'!$C$50*(1/(1+'C Lång skärm'!$C$10)^A42)*(('C Lång skärm'!$C$12+1)^NuvLångSkärm!A42)</f>
        <v>36438.142368669542</v>
      </c>
      <c r="E42" s="16">
        <f>IF('C Lång skärm'!$C$8+1&gt;A42,D42,0)</f>
        <v>0</v>
      </c>
      <c r="F42" s="16">
        <f>'C Lång skärm'!$C$39/(POWER(1+'C Lång skärm'!$C$10,A42))</f>
        <v>9567.6976676791619</v>
      </c>
      <c r="G42" s="16">
        <f>IF('C Lång skärm'!$C$8+1&gt;A42,F42,0)</f>
        <v>0</v>
      </c>
      <c r="I42" s="115">
        <v>39</v>
      </c>
      <c r="J42" s="116">
        <f t="shared" si="0"/>
        <v>0</v>
      </c>
      <c r="K42" s="116">
        <f t="shared" si="1"/>
        <v>0</v>
      </c>
      <c r="L42" s="116"/>
      <c r="M42" s="116">
        <f t="shared" si="2"/>
        <v>0</v>
      </c>
    </row>
    <row r="43" spans="1:13" x14ac:dyDescent="0.25">
      <c r="A43">
        <v>40</v>
      </c>
      <c r="B43" s="16">
        <f>'C Lång skärm'!$C$49*(1/(1+'C Lång skärm'!$C$10)^A43)*(('C Lång skärm'!$C$12+1)^NuvLångSkärm!A43)</f>
        <v>35610.802904260141</v>
      </c>
      <c r="C43" s="16">
        <f>IF('C Lång skärm'!$C$8+1&gt;A43,B43,0)</f>
        <v>0</v>
      </c>
      <c r="D43" s="16">
        <f>'C Lång skärm'!$C$50*(1/(1+'C Lång skärm'!$C$10)^A43)*(('C Lång skärm'!$C$12+1)^NuvLångSkärm!A43)</f>
        <v>35610.802904260141</v>
      </c>
      <c r="E43" s="16">
        <f>IF('C Lång skärm'!$C$8+1&gt;A43,D43,0)</f>
        <v>0</v>
      </c>
      <c r="F43" s="16">
        <f>'C Lång skärm'!$C$39/(POWER(1+'C Lång skärm'!$C$10,A43))</f>
        <v>9244.1523359218972</v>
      </c>
      <c r="G43" s="16">
        <f>IF('C Lång skärm'!$C$8+1&gt;A43,F43,0)</f>
        <v>0</v>
      </c>
      <c r="I43" s="115">
        <v>40</v>
      </c>
      <c r="J43" s="116">
        <f t="shared" si="0"/>
        <v>0</v>
      </c>
      <c r="K43" s="116">
        <f t="shared" si="1"/>
        <v>0</v>
      </c>
      <c r="L43" s="116"/>
      <c r="M43" s="116">
        <f t="shared" si="2"/>
        <v>0</v>
      </c>
    </row>
    <row r="44" spans="1:13" x14ac:dyDescent="0.25">
      <c r="A44">
        <v>41</v>
      </c>
      <c r="B44" s="16">
        <f>'C Lång skärm'!$C$49*(1/(1+'C Lång skärm'!$C$10)^A44)*(('C Lång skärm'!$C$12+1)^40)</f>
        <v>34406.572854357633</v>
      </c>
      <c r="C44" s="16">
        <f>IF('C Lång skärm'!$C$8+1&gt;A44,B44,0)</f>
        <v>0</v>
      </c>
      <c r="D44" s="16">
        <f>'C Lång skärm'!$C$50*(1/(1+'C Lång skärm'!$C$10)^A44)*(('C Lång skärm'!$C$12+1)^40)</f>
        <v>34406.572854357633</v>
      </c>
      <c r="E44" s="16">
        <f>IF('C Lång skärm'!$C$8+1&gt;A44,D44,0)</f>
        <v>0</v>
      </c>
      <c r="F44" s="16">
        <f>'C Lång skärm'!$C$39/(POWER(1+'C Lång skärm'!$C$10,A44))</f>
        <v>8931.5481506491778</v>
      </c>
      <c r="G44" s="16">
        <f>IF('C Lång skärm'!$C$8+1&gt;A44,F44,0)</f>
        <v>0</v>
      </c>
      <c r="I44" s="115">
        <v>41</v>
      </c>
      <c r="J44" s="116">
        <f t="shared" si="0"/>
        <v>0</v>
      </c>
      <c r="K44" s="116">
        <f t="shared" si="1"/>
        <v>0</v>
      </c>
      <c r="L44" s="116"/>
      <c r="M44" s="116">
        <f t="shared" si="2"/>
        <v>0</v>
      </c>
    </row>
    <row r="45" spans="1:13" x14ac:dyDescent="0.25">
      <c r="A45">
        <v>42</v>
      </c>
      <c r="B45" s="16">
        <f>'C Lång skärm'!$C$49*(1/(1+'C Lång skärm'!$C$10)^A45)*(('C Lång skärm'!$C$12+1)^40)</f>
        <v>33243.065559765826</v>
      </c>
      <c r="C45" s="16">
        <f>IF('C Lång skärm'!$C$8+1&gt;A45,B45,0)</f>
        <v>0</v>
      </c>
      <c r="D45" s="16">
        <f>'C Lång skärm'!$C$50*(1/(1+'C Lång skärm'!$C$10)^A45)*(('C Lång skärm'!$C$12+1)^40)</f>
        <v>33243.065559765826</v>
      </c>
      <c r="E45" s="16">
        <f>IF('C Lång skärm'!$C$8+1&gt;A45,D45,0)</f>
        <v>0</v>
      </c>
      <c r="F45" s="16">
        <f>'C Lång skärm'!$C$39/(POWER(1+'C Lång skärm'!$C$10,A45))</f>
        <v>8629.5151214001708</v>
      </c>
      <c r="G45" s="16">
        <f>IF('C Lång skärm'!$C$8+1&gt;A45,F45,0)</f>
        <v>0</v>
      </c>
      <c r="I45" s="115">
        <v>42</v>
      </c>
      <c r="J45" s="116">
        <f t="shared" si="0"/>
        <v>0</v>
      </c>
      <c r="K45" s="116">
        <f t="shared" si="1"/>
        <v>0</v>
      </c>
      <c r="L45" s="116"/>
      <c r="M45" s="116">
        <f t="shared" si="2"/>
        <v>0</v>
      </c>
    </row>
    <row r="46" spans="1:13" x14ac:dyDescent="0.25">
      <c r="A46">
        <v>43</v>
      </c>
      <c r="B46" s="16">
        <f>'C Lång skärm'!$C$49*(1/(1+'C Lång skärm'!$C$10)^A46)*(('C Lång skärm'!$C$12+1)^40)</f>
        <v>32118.903922479061</v>
      </c>
      <c r="C46" s="16">
        <f>IF('C Lång skärm'!$C$8+1&gt;A46,B46,0)</f>
        <v>0</v>
      </c>
      <c r="D46" s="16">
        <f>'C Lång skärm'!$C$50*(1/(1+'C Lång skärm'!$C$10)^A46)*(('C Lång skärm'!$C$12+1)^40)</f>
        <v>32118.903922479061</v>
      </c>
      <c r="E46" s="16">
        <f>IF('C Lång skärm'!$C$8+1&gt;A46,D46,0)</f>
        <v>0</v>
      </c>
      <c r="F46" s="16">
        <f>'C Lång skärm'!$C$39/(POWER(1+'C Lång skärm'!$C$10,A46))</f>
        <v>8337.6957694687644</v>
      </c>
      <c r="G46" s="16">
        <f>IF('C Lång skärm'!$C$8+1&gt;A46,F46,0)</f>
        <v>0</v>
      </c>
      <c r="J46" s="116"/>
      <c r="K46" s="116"/>
      <c r="L46" s="116"/>
      <c r="M46" s="116"/>
    </row>
    <row r="47" spans="1:13" x14ac:dyDescent="0.25">
      <c r="A47">
        <v>44</v>
      </c>
      <c r="B47" s="16">
        <f>'C Lång skärm'!$C$49*(1/(1+'C Lång skärm'!$C$10)^A47)*(('C Lång skärm'!$C$12+1)^40)</f>
        <v>31032.75741302325</v>
      </c>
      <c r="C47" s="16">
        <f>IF('C Lång skärm'!$C$8+1&gt;A47,B47,0)</f>
        <v>0</v>
      </c>
      <c r="D47" s="16">
        <f>'C Lång skärm'!$C$50*(1/(1+'C Lång skärm'!$C$10)^A47)*(('C Lång skärm'!$C$12+1)^40)</f>
        <v>31032.75741302325</v>
      </c>
      <c r="E47" s="16">
        <f>IF('C Lång skärm'!$C$8+1&gt;A47,D47,0)</f>
        <v>0</v>
      </c>
      <c r="F47" s="16">
        <f>'C Lång skärm'!$C$39/(POWER(1+'C Lång skärm'!$C$10,A47))</f>
        <v>8055.7447048007398</v>
      </c>
      <c r="G47" s="16">
        <f>IF('C Lång skärm'!$C$8+1&gt;A47,F47,0)</f>
        <v>0</v>
      </c>
      <c r="I47" s="115" t="s">
        <v>151</v>
      </c>
      <c r="J47" s="116">
        <f>SUM(J3:J46)</f>
        <v>1912602.5397368658</v>
      </c>
      <c r="K47" s="116">
        <f t="shared" ref="K47:M47" si="3">SUM(K3:K46)</f>
        <v>1912602.5397368658</v>
      </c>
      <c r="L47" s="116">
        <f t="shared" si="3"/>
        <v>-2821680</v>
      </c>
      <c r="M47" s="116">
        <f t="shared" si="3"/>
        <v>-673148.86205587967</v>
      </c>
    </row>
    <row r="48" spans="1:13" x14ac:dyDescent="0.25">
      <c r="A48">
        <v>45</v>
      </c>
      <c r="B48" s="16">
        <f>'C Lång skärm'!$C$49*(1/(1+'C Lång skärm'!$C$10)^A48)*(('C Lång skärm'!$C$12+1)^40)</f>
        <v>29983.340495674642</v>
      </c>
      <c r="C48" s="16">
        <f>IF('C Lång skärm'!$C$8+1&gt;A48,B48,0)</f>
        <v>0</v>
      </c>
      <c r="D48" s="16">
        <f>'C Lång skärm'!$C$50*(1/(1+'C Lång skärm'!$C$10)^A48)*(('C Lång skärm'!$C$12+1)^40)</f>
        <v>29983.340495674642</v>
      </c>
      <c r="E48" s="16">
        <f>IF('C Lång skärm'!$C$8+1&gt;A48,D48,0)</f>
        <v>0</v>
      </c>
      <c r="F48" s="16">
        <f>'C Lång skärm'!$C$39/(POWER(1+'C Lång skärm'!$C$10,A48))</f>
        <v>7783.328217198783</v>
      </c>
      <c r="G48" s="16">
        <f>IF('C Lång skärm'!$C$8+1&gt;A48,F48,0)</f>
        <v>0</v>
      </c>
      <c r="J48" s="116"/>
      <c r="K48" s="116"/>
      <c r="L48" s="116"/>
      <c r="M48" s="116"/>
    </row>
    <row r="49" spans="1:13" x14ac:dyDescent="0.25">
      <c r="A49">
        <v>46</v>
      </c>
      <c r="B49" s="16">
        <f>'C Lång skärm'!$C$49*(1/(1+'C Lång skärm'!$C$10)^A49)*(('C Lång skärm'!$C$12+1)^40)</f>
        <v>28969.411106932017</v>
      </c>
      <c r="C49" s="16">
        <f>IF('C Lång skärm'!$C$8+1&gt;A49,B49,0)</f>
        <v>0</v>
      </c>
      <c r="D49" s="16">
        <f>'C Lång skärm'!$C$50*(1/(1+'C Lång skärm'!$C$10)^A49)*(('C Lång skärm'!$C$12+1)^40)</f>
        <v>28969.411106932017</v>
      </c>
      <c r="E49" s="16">
        <f>IF('C Lång skärm'!$C$8+1&gt;A49,D49,0)</f>
        <v>0</v>
      </c>
      <c r="F49" s="16">
        <f>'C Lång skärm'!$C$39/(POWER(1+'C Lång skärm'!$C$10,A49))</f>
        <v>7520.1238813514801</v>
      </c>
      <c r="G49" s="16">
        <f>IF('C Lång skärm'!$C$8+1&gt;A49,F49,0)</f>
        <v>0</v>
      </c>
      <c r="J49" s="116"/>
      <c r="K49" s="116"/>
      <c r="L49" s="116"/>
      <c r="M49" s="116"/>
    </row>
    <row r="50" spans="1:13" x14ac:dyDescent="0.25">
      <c r="A50">
        <v>47</v>
      </c>
      <c r="B50" s="16">
        <f>'C Lång skärm'!$C$49*(1/(1+'C Lång skärm'!$C$10)^A50)*(('C Lång skärm'!$C$12+1)^40)</f>
        <v>27989.769185441568</v>
      </c>
      <c r="C50" s="16">
        <f>IF('C Lång skärm'!$C$8+1&gt;A50,B50,0)</f>
        <v>0</v>
      </c>
      <c r="D50" s="16">
        <f>'C Lång skärm'!$C$50*(1/(1+'C Lång skärm'!$C$10)^A50)*(('C Lång skärm'!$C$12+1)^40)</f>
        <v>27989.769185441568</v>
      </c>
      <c r="E50" s="16">
        <f>IF('C Lång skärm'!$C$8+1&gt;A50,D50,0)</f>
        <v>0</v>
      </c>
      <c r="F50" s="16">
        <f>'C Lång skärm'!$C$39/(POWER(1+'C Lång skärm'!$C$10,A50))</f>
        <v>7265.8201752188234</v>
      </c>
      <c r="G50" s="16">
        <f>IF('C Lång skärm'!$C$8+1&gt;A50,F50,0)</f>
        <v>0</v>
      </c>
      <c r="J50" s="116"/>
      <c r="K50" s="116"/>
      <c r="L50" s="116"/>
      <c r="M50" s="116"/>
    </row>
    <row r="51" spans="1:13" x14ac:dyDescent="0.25">
      <c r="A51">
        <v>48</v>
      </c>
      <c r="B51" s="16">
        <f>'C Lång skärm'!$C$49*(1/(1+'C Lång skärm'!$C$10)^A51)*(('C Lång skärm'!$C$12+1)^40)</f>
        <v>27043.255251634368</v>
      </c>
      <c r="C51" s="16">
        <f>IF('C Lång skärm'!$C$8+1&gt;A51,B51,0)</f>
        <v>0</v>
      </c>
      <c r="D51" s="16">
        <f>'C Lång skärm'!$C$50*(1/(1+'C Lång skärm'!$C$10)^A51)*(('C Lång skärm'!$C$12+1)^40)</f>
        <v>27043.255251634368</v>
      </c>
      <c r="E51" s="16">
        <f>IF('C Lång skärm'!$C$8+1&gt;A51,D51,0)</f>
        <v>0</v>
      </c>
      <c r="F51" s="16">
        <f>'C Lång skärm'!$C$39/(POWER(1+'C Lång skärm'!$C$10,A51))</f>
        <v>7020.1161113225353</v>
      </c>
      <c r="G51" s="16">
        <f>IF('C Lång skärm'!$C$8+1&gt;A51,F51,0)</f>
        <v>0</v>
      </c>
      <c r="J51" s="116"/>
      <c r="K51" s="116"/>
      <c r="L51" s="116"/>
      <c r="M51" s="116"/>
    </row>
    <row r="52" spans="1:13" x14ac:dyDescent="0.25">
      <c r="A52">
        <v>49</v>
      </c>
      <c r="B52" s="16">
        <f>'C Lång skärm'!$C$49*(1/(1+'C Lång skärm'!$C$10)^A52)*(('C Lång skärm'!$C$12+1)^40)</f>
        <v>26128.749035395533</v>
      </c>
      <c r="C52" s="16">
        <f>IF('C Lång skärm'!$C$8+1&gt;A52,B52,0)</f>
        <v>0</v>
      </c>
      <c r="D52" s="16">
        <f>'C Lång skärm'!$C$50*(1/(1+'C Lång skärm'!$C$10)^A52)*(('C Lång skärm'!$C$12+1)^40)</f>
        <v>26128.749035395533</v>
      </c>
      <c r="E52" s="16">
        <f>IF('C Lång skärm'!$C$8+1&gt;A52,D52,0)</f>
        <v>0</v>
      </c>
      <c r="F52" s="16">
        <f>'C Lång skärm'!$C$39/(POWER(1+'C Lång skärm'!$C$10,A52))</f>
        <v>6782.7208805048658</v>
      </c>
      <c r="G52" s="16">
        <f>IF('C Lång skärm'!$C$8+1&gt;A52,F52,0)</f>
        <v>0</v>
      </c>
      <c r="J52" s="116"/>
      <c r="K52" s="116"/>
      <c r="L52" s="116"/>
      <c r="M52" s="116"/>
    </row>
    <row r="53" spans="1:13" x14ac:dyDescent="0.25">
      <c r="A53">
        <v>50</v>
      </c>
      <c r="B53" s="16">
        <f>'C Lång skärm'!$C$49*(1/(1+'C Lång skärm'!$C$10)^A53)*(('C Lång skärm'!$C$12+1)^40)</f>
        <v>25245.168150140609</v>
      </c>
      <c r="C53" s="16">
        <f>IF('C Lång skärm'!$C$8+1&gt;A53,B53,0)</f>
        <v>0</v>
      </c>
      <c r="D53" s="16">
        <f>'C Lång skärm'!$C$50*(1/(1+'C Lång skärm'!$C$10)^A53)*(('C Lång skärm'!$C$12+1)^40)</f>
        <v>25245.168150140609</v>
      </c>
      <c r="E53" s="16">
        <f>IF('C Lång skärm'!$C$8+1&gt;A53,D53,0)</f>
        <v>0</v>
      </c>
      <c r="F53" s="16">
        <f>'C Lång skärm'!$C$39/(POWER(1+'C Lång skärm'!$C$10,A53))</f>
        <v>6553.3535077341703</v>
      </c>
      <c r="G53" s="16">
        <f>IF('C Lång skärm'!$C$8+1&gt;A53,F53,0)</f>
        <v>0</v>
      </c>
      <c r="J53" s="116"/>
      <c r="K53" s="116"/>
      <c r="L53" s="116"/>
      <c r="M53" s="116"/>
    </row>
    <row r="54" spans="1:13" x14ac:dyDescent="0.25">
      <c r="A54">
        <v>51</v>
      </c>
      <c r="B54" s="16">
        <f>'C Lång skärm'!$C$49*(1/(1+'C Lång skärm'!$C$10)^A54)*(('C Lång skärm'!$C$12+1)^40)</f>
        <v>24391.466811730061</v>
      </c>
      <c r="C54" s="16">
        <f>IF('C Lång skärm'!$C$8+1&gt;A54,B54,0)</f>
        <v>0</v>
      </c>
      <c r="D54" s="16">
        <f>'C Lång skärm'!$C$50*(1/(1+'C Lång skärm'!$C$10)^A54)*(('C Lång skärm'!$C$12+1)^40)</f>
        <v>24391.466811730061</v>
      </c>
      <c r="E54" s="16">
        <f>IF('C Lång skärm'!$C$8+1&gt;A54,D54,0)</f>
        <v>0</v>
      </c>
      <c r="F54" s="16">
        <f>'C Lång skärm'!$C$39/(POWER(1+'C Lång skärm'!$C$10,A54))</f>
        <v>6331.7425195499236</v>
      </c>
      <c r="G54" s="16">
        <f>IF('C Lång skärm'!$C$8+1&gt;A54,F54,0)</f>
        <v>0</v>
      </c>
      <c r="J54" s="116"/>
      <c r="K54" s="116"/>
      <c r="L54" s="116"/>
      <c r="M54" s="116"/>
    </row>
    <row r="55" spans="1:13" x14ac:dyDescent="0.25">
      <c r="A55">
        <v>52</v>
      </c>
      <c r="B55" s="16">
        <f>'C Lång skärm'!$C$49*(1/(1+'C Lång skärm'!$C$10)^A55)*(('C Lång skärm'!$C$12+1)^40)</f>
        <v>23566.634600705373</v>
      </c>
      <c r="C55" s="16">
        <f>IF('C Lång skärm'!$C$8+1&gt;A55,B55,0)</f>
        <v>0</v>
      </c>
      <c r="D55" s="16">
        <f>'C Lång skärm'!$C$50*(1/(1+'C Lång skärm'!$C$10)^A55)*(('C Lång skärm'!$C$12+1)^40)</f>
        <v>23566.634600705373</v>
      </c>
      <c r="E55" s="16">
        <f>IF('C Lång skärm'!$C$8+1&gt;A55,D55,0)</f>
        <v>0</v>
      </c>
      <c r="F55" s="16">
        <f>'C Lång skärm'!$C$39/(POWER(1+'C Lång skärm'!$C$10,A55))</f>
        <v>6117.6256227535496</v>
      </c>
      <c r="G55" s="16">
        <f>IF('C Lång skärm'!$C$8+1&gt;A55,F55,0)</f>
        <v>0</v>
      </c>
      <c r="J55" s="116"/>
      <c r="K55" s="116"/>
      <c r="L55" s="116"/>
      <c r="M55" s="116"/>
    </row>
    <row r="56" spans="1:13" x14ac:dyDescent="0.25">
      <c r="A56">
        <v>53</v>
      </c>
      <c r="B56" s="16">
        <f>'C Lång skärm'!$C$49*(1/(1+'C Lång skärm'!$C$10)^A56)*(('C Lång skärm'!$C$12+1)^40)</f>
        <v>22769.695266382008</v>
      </c>
      <c r="C56" s="16">
        <f>IF('C Lång skärm'!$C$8+1&gt;A56,B56,0)</f>
        <v>0</v>
      </c>
      <c r="D56" s="16">
        <f>'C Lång skärm'!$C$50*(1/(1+'C Lång skärm'!$C$10)^A56)*(('C Lång skärm'!$C$12+1)^40)</f>
        <v>22769.695266382008</v>
      </c>
      <c r="E56" s="16">
        <f>IF('C Lång skärm'!$C$8+1&gt;A56,D56,0)</f>
        <v>0</v>
      </c>
      <c r="F56" s="16">
        <f>'C Lång skärm'!$C$39/(POWER(1+'C Lång skärm'!$C$10,A56))</f>
        <v>5910.7493939647838</v>
      </c>
      <c r="G56" s="16">
        <f>IF('C Lång skärm'!$C$8+1&gt;A56,F56,0)</f>
        <v>0</v>
      </c>
      <c r="J56" s="116"/>
      <c r="K56" s="116"/>
      <c r="L56" s="116"/>
      <c r="M56" s="116"/>
    </row>
    <row r="57" spans="1:13" x14ac:dyDescent="0.25">
      <c r="A57">
        <v>54</v>
      </c>
      <c r="B57" s="16">
        <f>'C Lång skärm'!$C$49*(1/(1+'C Lång skärm'!$C$10)^A57)*(('C Lång skärm'!$C$12+1)^40)</f>
        <v>21999.705571383583</v>
      </c>
      <c r="C57" s="16">
        <f>IF('C Lång skärm'!$C$8+1&gt;A57,B57,0)</f>
        <v>0</v>
      </c>
      <c r="D57" s="16">
        <f>'C Lång skärm'!$C$50*(1/(1+'C Lång skärm'!$C$10)^A57)*(('C Lång skärm'!$C$12+1)^40)</f>
        <v>21999.705571383583</v>
      </c>
      <c r="E57" s="16">
        <f>IF('C Lång skärm'!$C$8+1&gt;A57,D57,0)</f>
        <v>0</v>
      </c>
      <c r="F57" s="16">
        <f>'C Lång skärm'!$C$39/(POWER(1+'C Lång skärm'!$C$10,A57))</f>
        <v>5710.8689796761191</v>
      </c>
      <c r="G57" s="16">
        <f>IF('C Lång skärm'!$C$8+1&gt;A57,F57,0)</f>
        <v>0</v>
      </c>
      <c r="J57" s="116"/>
      <c r="K57" s="116"/>
      <c r="L57" s="116"/>
      <c r="M57" s="116"/>
    </row>
    <row r="58" spans="1:13" x14ac:dyDescent="0.25">
      <c r="A58">
        <v>55</v>
      </c>
      <c r="B58" s="16">
        <f>'C Lång skärm'!$C$49*(1/(1+'C Lång skärm'!$C$10)^A58)*(('C Lång skärm'!$C$12+1)^40)</f>
        <v>21255.754175249836</v>
      </c>
      <c r="C58" s="16">
        <f>IF('C Lång skärm'!$C$8+1&gt;A58,B58,0)</f>
        <v>0</v>
      </c>
      <c r="D58" s="16">
        <f>'C Lång skärm'!$C$50*(1/(1+'C Lång skärm'!$C$10)^A58)*(('C Lång skärm'!$C$12+1)^40)</f>
        <v>21255.754175249836</v>
      </c>
      <c r="E58" s="16">
        <f>IF('C Lång skärm'!$C$8+1&gt;A58,D58,0)</f>
        <v>0</v>
      </c>
      <c r="F58" s="16">
        <f>'C Lång skärm'!$C$39/(POWER(1+'C Lång skärm'!$C$10,A58))</f>
        <v>5517.7478064503566</v>
      </c>
      <c r="G58" s="16">
        <f>IF('C Lång skärm'!$C$8+1&gt;A58,F58,0)</f>
        <v>0</v>
      </c>
      <c r="J58" s="116"/>
      <c r="K58" s="116"/>
      <c r="L58" s="116"/>
      <c r="M58" s="116"/>
    </row>
    <row r="59" spans="1:13" x14ac:dyDescent="0.25">
      <c r="A59">
        <v>56</v>
      </c>
      <c r="B59" s="16">
        <f>'C Lång skärm'!$C$49*(1/(1+'C Lång skärm'!$C$10)^A59)*(('C Lång skärm'!$C$12+1)^40)</f>
        <v>20536.960555796948</v>
      </c>
      <c r="C59" s="16">
        <f>IF('C Lång skärm'!$C$8+1&gt;A59,B59,0)</f>
        <v>0</v>
      </c>
      <c r="D59" s="16">
        <f>'C Lång skärm'!$C$50*(1/(1+'C Lång skärm'!$C$10)^A59)*(('C Lång skärm'!$C$12+1)^40)</f>
        <v>20536.960555796948</v>
      </c>
      <c r="E59" s="16">
        <f>IF('C Lång skärm'!$C$8+1&gt;A59,D59,0)</f>
        <v>0</v>
      </c>
      <c r="F59" s="16">
        <f>'C Lång skärm'!$C$39/(POWER(1+'C Lång skärm'!$C$10,A59))</f>
        <v>5331.1573009182202</v>
      </c>
      <c r="G59" s="16">
        <f>IF('C Lång skärm'!$C$8+1&gt;A59,F59,0)</f>
        <v>0</v>
      </c>
      <c r="J59" s="116"/>
      <c r="K59" s="116"/>
      <c r="L59" s="116"/>
      <c r="M59" s="116"/>
    </row>
    <row r="60" spans="1:13" x14ac:dyDescent="0.25">
      <c r="A60">
        <v>57</v>
      </c>
      <c r="B60" s="16">
        <f>'C Lång skärm'!$C$49*(1/(1+'C Lång skärm'!$C$10)^A60)*(('C Lång skärm'!$C$12+1)^40)</f>
        <v>19842.473966953577</v>
      </c>
      <c r="C60" s="16">
        <f>IF('C Lång skärm'!$C$8+1&gt;A60,B60,0)</f>
        <v>0</v>
      </c>
      <c r="D60" s="16">
        <f>'C Lång skärm'!$C$50*(1/(1+'C Lång skärm'!$C$10)^A60)*(('C Lång skärm'!$C$12+1)^40)</f>
        <v>19842.473966953577</v>
      </c>
      <c r="E60" s="16">
        <f>IF('C Lång skärm'!$C$8+1&gt;A60,D60,0)</f>
        <v>0</v>
      </c>
      <c r="F60" s="16">
        <f>'C Lång skärm'!$C$39/(POWER(1+'C Lång skärm'!$C$10,A60))</f>
        <v>5150.8766192446583</v>
      </c>
      <c r="G60" s="16">
        <f>IF('C Lång skärm'!$C$8+1&gt;A60,F60,0)</f>
        <v>0</v>
      </c>
      <c r="J60" s="116"/>
      <c r="K60" s="116"/>
      <c r="L60" s="116"/>
      <c r="M60" s="116"/>
    </row>
    <row r="61" spans="1:13" x14ac:dyDescent="0.25">
      <c r="A61">
        <v>58</v>
      </c>
      <c r="B61" s="16">
        <f>'C Lång skärm'!$C$49*(1/(1+'C Lång skärm'!$C$10)^A61)*(('C Lång skärm'!$C$12+1)^40)</f>
        <v>19171.472431839204</v>
      </c>
      <c r="C61" s="16">
        <f>IF('C Lång skärm'!$C$8+1&gt;A61,B61,0)</f>
        <v>0</v>
      </c>
      <c r="D61" s="16">
        <f>'C Lång skärm'!$C$50*(1/(1+'C Lång skärm'!$C$10)^A61)*(('C Lång skärm'!$C$12+1)^40)</f>
        <v>19171.472431839204</v>
      </c>
      <c r="E61" s="16">
        <f>IF('C Lång skärm'!$C$8+1&gt;A61,D61,0)</f>
        <v>0</v>
      </c>
      <c r="F61" s="16">
        <f>'C Lång skärm'!$C$39/(POWER(1+'C Lång skärm'!$C$10,A61))</f>
        <v>4976.6923857436304</v>
      </c>
      <c r="G61" s="16">
        <f>IF('C Lång skärm'!$C$8+1&gt;A61,F61,0)</f>
        <v>0</v>
      </c>
      <c r="J61" s="116"/>
      <c r="K61" s="116"/>
      <c r="L61" s="116"/>
      <c r="M61" s="116"/>
    </row>
    <row r="62" spans="1:13" x14ac:dyDescent="0.25">
      <c r="A62">
        <v>59</v>
      </c>
      <c r="B62" s="16">
        <f>'C Lång skärm'!$C$49*(1/(1+'C Lång skärm'!$C$10)^A62)*(('C Lång skärm'!$C$12+1)^40)</f>
        <v>18523.161769892951</v>
      </c>
      <c r="C62" s="16">
        <f>IF('C Lång skärm'!$C$8+1&gt;A62,B62,0)</f>
        <v>0</v>
      </c>
      <c r="D62" s="16">
        <f>'C Lång skärm'!$C$50*(1/(1+'C Lång skärm'!$C$10)^A62)*(('C Lång skärm'!$C$12+1)^40)</f>
        <v>18523.161769892951</v>
      </c>
      <c r="E62" s="16">
        <f>IF('C Lång skärm'!$C$8+1&gt;A62,D62,0)</f>
        <v>0</v>
      </c>
      <c r="F62" s="16">
        <f>'C Lång skärm'!$C$39/(POWER(1+'C Lång skärm'!$C$10,A62))</f>
        <v>4808.3984403320101</v>
      </c>
      <c r="G62" s="16">
        <f>IF('C Lång skärm'!$C$8+1&gt;A62,F62,0)</f>
        <v>0</v>
      </c>
      <c r="J62" s="116"/>
      <c r="K62" s="116"/>
      <c r="L62" s="116"/>
      <c r="M62" s="116"/>
    </row>
    <row r="63" spans="1:13" x14ac:dyDescent="0.25">
      <c r="A63">
        <v>60</v>
      </c>
      <c r="B63" s="16">
        <f>'C Lång skärm'!$C$49*(1/(1+'C Lång skärm'!$C$10)^A63)*(('C Lång skärm'!$C$12+1)^40)</f>
        <v>17896.774656901402</v>
      </c>
      <c r="C63" s="16">
        <f>IF('C Lång skärm'!$C$8+1&gt;A63,B63,0)</f>
        <v>0</v>
      </c>
      <c r="D63" s="16">
        <f>'C Lång skärm'!$C$50*(1/(1+'C Lång skärm'!$C$10)^A63)*(('C Lång skärm'!$C$12+1)^40)</f>
        <v>17896.774656901402</v>
      </c>
      <c r="E63" s="16">
        <f>IF('C Lång skärm'!$C$8+1&gt;A63,D63,0)</f>
        <v>0</v>
      </c>
      <c r="F63" s="16">
        <f>'C Lång skärm'!$C$39/(POWER(1+'C Lång skärm'!$C$10,A63))</f>
        <v>4645.7955945236818</v>
      </c>
      <c r="G63" s="16">
        <f>IF('C Lång skärm'!$C$8+1&gt;A63,F63,0)</f>
        <v>0</v>
      </c>
      <c r="J63" s="116"/>
      <c r="K63" s="116"/>
      <c r="L63" s="116"/>
      <c r="M63" s="116"/>
    </row>
    <row r="64" spans="1:13" x14ac:dyDescent="0.25">
      <c r="B64" s="16"/>
      <c r="C64" s="16">
        <f>SUM(C3:C63)</f>
        <v>1912602.5397368658</v>
      </c>
      <c r="D64" s="16"/>
      <c r="E64" s="16">
        <f>SUM(E3:E63)</f>
        <v>1912602.5397368658</v>
      </c>
      <c r="F64" s="16"/>
      <c r="G64" s="16">
        <f>SUM(G3:G63)</f>
        <v>673148.86205587967</v>
      </c>
      <c r="J64" s="116"/>
      <c r="K64" s="116"/>
      <c r="L64" s="116"/>
      <c r="M64" s="116"/>
    </row>
    <row r="65" spans="2:13" x14ac:dyDescent="0.25">
      <c r="B65" s="16"/>
      <c r="C65" s="16"/>
      <c r="D65" s="16"/>
      <c r="E65" s="16"/>
      <c r="F65" s="16"/>
      <c r="G65" s="16"/>
      <c r="J65" s="116"/>
      <c r="K65" s="116"/>
      <c r="L65" s="116"/>
      <c r="M65" s="116"/>
    </row>
    <row r="66" spans="2:13" x14ac:dyDescent="0.25">
      <c r="F66" s="16"/>
      <c r="G66" s="16"/>
      <c r="M66" s="116"/>
    </row>
    <row r="67" spans="2:13" x14ac:dyDescent="0.25">
      <c r="B67" s="16"/>
      <c r="C67" s="16"/>
      <c r="D67" s="16"/>
      <c r="E67" s="16"/>
      <c r="F67" s="16"/>
      <c r="G67" s="16"/>
      <c r="J67" s="116"/>
      <c r="K67" s="116"/>
      <c r="L67" s="116"/>
      <c r="M67" s="116"/>
    </row>
    <row r="68" spans="2:13" x14ac:dyDescent="0.25">
      <c r="B68" s="16"/>
      <c r="C68" s="16"/>
      <c r="D68" s="16"/>
      <c r="E68" s="16"/>
      <c r="J68" s="116"/>
      <c r="K68" s="116"/>
      <c r="L68" s="116"/>
    </row>
    <row r="69" spans="2:13" x14ac:dyDescent="0.25">
      <c r="B69" s="16"/>
      <c r="C69" s="16"/>
      <c r="D69" s="16"/>
      <c r="E69" s="16"/>
      <c r="J69" s="116"/>
      <c r="K69" s="116"/>
      <c r="L69" s="116"/>
    </row>
    <row r="70" spans="2:13" x14ac:dyDescent="0.25">
      <c r="B70" s="16"/>
      <c r="C70" s="16"/>
      <c r="D70" s="16"/>
      <c r="E70" s="16"/>
      <c r="J70" s="116"/>
      <c r="K70" s="116"/>
      <c r="L70" s="116"/>
    </row>
    <row r="71" spans="2:13" x14ac:dyDescent="0.25">
      <c r="B71" s="16"/>
      <c r="C71" s="16"/>
      <c r="D71" s="16"/>
      <c r="E71" s="16"/>
      <c r="J71" s="116"/>
      <c r="K71" s="116"/>
      <c r="L71" s="116"/>
    </row>
    <row r="72" spans="2:13" x14ac:dyDescent="0.25">
      <c r="B72" s="16"/>
      <c r="C72" s="16"/>
      <c r="D72" s="16"/>
      <c r="E72" s="16"/>
      <c r="J72" s="116"/>
      <c r="K72" s="116"/>
      <c r="L72" s="116"/>
    </row>
    <row r="73" spans="2:13" x14ac:dyDescent="0.25">
      <c r="B73" s="16"/>
      <c r="C73" s="16"/>
      <c r="D73" s="16"/>
      <c r="E73" s="16"/>
      <c r="J73" s="116"/>
      <c r="K73" s="116"/>
      <c r="L73" s="116"/>
    </row>
    <row r="74" spans="2:13" x14ac:dyDescent="0.25">
      <c r="B74" s="16"/>
      <c r="C74" s="16"/>
      <c r="D74" s="16"/>
      <c r="E74" s="16"/>
      <c r="J74" s="116"/>
      <c r="K74" s="116"/>
      <c r="L74" s="116"/>
    </row>
    <row r="75" spans="2:13" x14ac:dyDescent="0.25">
      <c r="B75" s="16"/>
      <c r="C75" s="16"/>
      <c r="D75" s="16"/>
      <c r="E75" s="16"/>
      <c r="J75" s="116"/>
      <c r="K75" s="116"/>
      <c r="L75" s="116"/>
    </row>
    <row r="76" spans="2:13" x14ac:dyDescent="0.25">
      <c r="B76" s="16"/>
      <c r="C76" s="16"/>
      <c r="D76" s="16"/>
      <c r="E76" s="16"/>
      <c r="J76" s="116"/>
      <c r="K76" s="116"/>
      <c r="L76" s="116"/>
    </row>
    <row r="77" spans="2:13" x14ac:dyDescent="0.25">
      <c r="B77" s="16"/>
      <c r="C77" s="16"/>
      <c r="D77" s="16"/>
      <c r="E77" s="16"/>
      <c r="J77" s="116"/>
      <c r="K77" s="116"/>
      <c r="L77" s="116"/>
    </row>
    <row r="78" spans="2:13" x14ac:dyDescent="0.25">
      <c r="B78" s="16"/>
      <c r="C78" s="16"/>
      <c r="D78" s="16"/>
      <c r="E78" s="16"/>
      <c r="J78" s="116"/>
      <c r="K78" s="116"/>
      <c r="L78" s="116"/>
    </row>
    <row r="79" spans="2:13" x14ac:dyDescent="0.25">
      <c r="B79" s="16"/>
      <c r="C79" s="16"/>
      <c r="D79" s="16"/>
      <c r="E79" s="16"/>
      <c r="J79" s="116"/>
      <c r="K79" s="116"/>
      <c r="L79" s="116"/>
    </row>
    <row r="80" spans="2:13" x14ac:dyDescent="0.25">
      <c r="B80" s="16"/>
      <c r="C80" s="16"/>
      <c r="D80" s="16"/>
      <c r="E80" s="16"/>
      <c r="J80" s="116"/>
      <c r="K80" s="116"/>
      <c r="L80" s="116"/>
    </row>
    <row r="81" spans="2:12" x14ac:dyDescent="0.25">
      <c r="B81" s="16"/>
      <c r="C81" s="16"/>
      <c r="D81" s="16"/>
      <c r="E81" s="16"/>
      <c r="J81" s="116"/>
      <c r="K81" s="116"/>
      <c r="L81" s="116"/>
    </row>
    <row r="82" spans="2:12" x14ac:dyDescent="0.25">
      <c r="B82" s="16"/>
      <c r="C82" s="16"/>
      <c r="D82" s="16"/>
      <c r="E82" s="16"/>
      <c r="J82" s="116"/>
      <c r="K82" s="116"/>
      <c r="L82" s="116"/>
    </row>
    <row r="83" spans="2:12" x14ac:dyDescent="0.25">
      <c r="B83" s="16"/>
      <c r="C83" s="16"/>
      <c r="D83" s="16"/>
      <c r="E83" s="16"/>
      <c r="J83" s="116"/>
      <c r="K83" s="116"/>
      <c r="L83" s="116"/>
    </row>
    <row r="84" spans="2:12" x14ac:dyDescent="0.25">
      <c r="B84" s="16"/>
      <c r="C84" s="16"/>
      <c r="D84" s="16"/>
      <c r="E84" s="16"/>
      <c r="J84" s="116"/>
      <c r="K84" s="116"/>
      <c r="L84" s="116"/>
    </row>
    <row r="85" spans="2:12" x14ac:dyDescent="0.25">
      <c r="B85" s="16"/>
      <c r="C85" s="16"/>
      <c r="D85" s="16"/>
      <c r="E85" s="16"/>
      <c r="J85" s="116"/>
      <c r="K85" s="116"/>
      <c r="L85" s="116"/>
    </row>
    <row r="86" spans="2:12" x14ac:dyDescent="0.25">
      <c r="B86" s="16"/>
      <c r="C86" s="16"/>
      <c r="D86" s="16"/>
      <c r="E86" s="16"/>
      <c r="J86" s="116"/>
      <c r="K86" s="116"/>
      <c r="L86" s="116"/>
    </row>
    <row r="87" spans="2:12" x14ac:dyDescent="0.25">
      <c r="B87" s="16"/>
      <c r="C87" s="16"/>
      <c r="D87" s="16"/>
      <c r="E87" s="16"/>
      <c r="J87" s="116"/>
      <c r="K87" s="116"/>
      <c r="L87" s="116"/>
    </row>
    <row r="88" spans="2:12" x14ac:dyDescent="0.25">
      <c r="B88" s="16"/>
      <c r="C88" s="16"/>
      <c r="D88" s="16"/>
      <c r="E88" s="16"/>
      <c r="J88" s="116"/>
      <c r="K88" s="116"/>
      <c r="L88" s="116"/>
    </row>
    <row r="89" spans="2:12" x14ac:dyDescent="0.25">
      <c r="B89" s="16"/>
      <c r="C89" s="16"/>
      <c r="D89" s="16"/>
      <c r="E89" s="16"/>
      <c r="J89" s="116"/>
      <c r="K89" s="116"/>
      <c r="L89" s="116"/>
    </row>
    <row r="90" spans="2:12" x14ac:dyDescent="0.25">
      <c r="B90" s="16"/>
      <c r="C90" s="16"/>
      <c r="D90" s="16"/>
      <c r="E90" s="16"/>
      <c r="J90" s="116"/>
      <c r="K90" s="116"/>
      <c r="L90" s="116"/>
    </row>
    <row r="91" spans="2:12" x14ac:dyDescent="0.25">
      <c r="B91" s="16"/>
      <c r="C91" s="16"/>
      <c r="D91" s="16"/>
      <c r="E91" s="16"/>
      <c r="J91" s="116"/>
      <c r="K91" s="116"/>
      <c r="L91" s="116"/>
    </row>
    <row r="92" spans="2:12" x14ac:dyDescent="0.25">
      <c r="B92" s="16"/>
      <c r="C92" s="16"/>
      <c r="D92" s="16"/>
      <c r="E92" s="16"/>
      <c r="J92" s="116"/>
      <c r="K92" s="116"/>
      <c r="L92" s="116"/>
    </row>
    <row r="93" spans="2:12" x14ac:dyDescent="0.25">
      <c r="B93" s="16"/>
      <c r="C93" s="16"/>
      <c r="D93" s="16"/>
      <c r="E93" s="16"/>
      <c r="J93" s="116"/>
      <c r="K93" s="116"/>
      <c r="L93" s="116"/>
    </row>
    <row r="94" spans="2:12" x14ac:dyDescent="0.25">
      <c r="B94" s="16"/>
      <c r="C94" s="16"/>
      <c r="D94" s="16"/>
      <c r="E94" s="16"/>
      <c r="J94" s="116"/>
      <c r="K94" s="116"/>
      <c r="L94" s="116"/>
    </row>
    <row r="95" spans="2:12" x14ac:dyDescent="0.25">
      <c r="B95" s="16"/>
      <c r="C95" s="16"/>
      <c r="D95" s="16"/>
      <c r="E95" s="16"/>
      <c r="J95" s="116"/>
      <c r="K95" s="116"/>
      <c r="L95" s="116"/>
    </row>
    <row r="96" spans="2:12" x14ac:dyDescent="0.25">
      <c r="B96" s="16"/>
      <c r="C96" s="16"/>
      <c r="D96" s="16"/>
      <c r="E96" s="16"/>
      <c r="J96" s="116"/>
      <c r="K96" s="116"/>
      <c r="L96" s="116"/>
    </row>
    <row r="97" spans="2:12" x14ac:dyDescent="0.25">
      <c r="B97" s="16"/>
      <c r="C97" s="16"/>
      <c r="D97" s="16"/>
      <c r="E97" s="16"/>
      <c r="J97" s="116"/>
      <c r="K97" s="116"/>
      <c r="L97" s="116"/>
    </row>
    <row r="98" spans="2:12" x14ac:dyDescent="0.25">
      <c r="B98" s="16"/>
      <c r="C98" s="16"/>
      <c r="D98" s="16"/>
      <c r="E98" s="16"/>
      <c r="J98" s="116"/>
      <c r="K98" s="116"/>
      <c r="L98" s="116"/>
    </row>
    <row r="99" spans="2:12" x14ac:dyDescent="0.25">
      <c r="B99" s="16"/>
      <c r="C99" s="16"/>
      <c r="D99" s="16"/>
      <c r="E99" s="16"/>
      <c r="J99" s="116"/>
      <c r="K99" s="116"/>
      <c r="L99" s="116"/>
    </row>
    <row r="100" spans="2:12" x14ac:dyDescent="0.25">
      <c r="B100" s="16"/>
      <c r="C100" s="16"/>
      <c r="D100" s="16"/>
      <c r="E100" s="16"/>
      <c r="J100" s="116"/>
      <c r="K100" s="116"/>
      <c r="L100" s="116"/>
    </row>
    <row r="101" spans="2:12" x14ac:dyDescent="0.25">
      <c r="B101" s="16"/>
      <c r="C101" s="16"/>
      <c r="D101" s="16"/>
      <c r="E101" s="16"/>
      <c r="J101" s="116"/>
      <c r="K101" s="116"/>
      <c r="L101" s="116"/>
    </row>
    <row r="102" spans="2:12" x14ac:dyDescent="0.25">
      <c r="B102" s="16"/>
      <c r="C102" s="16"/>
      <c r="D102" s="16"/>
      <c r="E102" s="16"/>
      <c r="J102" s="116"/>
      <c r="K102" s="116"/>
      <c r="L102" s="116"/>
    </row>
    <row r="103" spans="2:12" x14ac:dyDescent="0.25">
      <c r="B103" s="16"/>
      <c r="C103" s="16"/>
      <c r="D103" s="16"/>
      <c r="E103" s="16"/>
      <c r="J103" s="116"/>
      <c r="K103" s="116"/>
      <c r="L103" s="116"/>
    </row>
    <row r="104" spans="2:12" x14ac:dyDescent="0.25">
      <c r="B104" s="16"/>
      <c r="C104" s="16"/>
      <c r="D104" s="16"/>
      <c r="E104" s="16"/>
      <c r="J104" s="116"/>
      <c r="K104" s="116"/>
      <c r="L104" s="116"/>
    </row>
    <row r="105" spans="2:12" x14ac:dyDescent="0.25">
      <c r="B105" s="16"/>
      <c r="C105" s="16"/>
      <c r="D105" s="16"/>
      <c r="E105" s="16"/>
      <c r="J105" s="116"/>
      <c r="K105" s="116"/>
      <c r="L105" s="116"/>
    </row>
    <row r="106" spans="2:12" x14ac:dyDescent="0.25">
      <c r="B106" s="16"/>
      <c r="C106" s="16"/>
      <c r="D106" s="16"/>
      <c r="E106" s="16"/>
      <c r="J106" s="116"/>
      <c r="K106" s="116"/>
      <c r="L106" s="116"/>
    </row>
    <row r="107" spans="2:12" x14ac:dyDescent="0.25">
      <c r="B107" s="16"/>
      <c r="C107" s="16"/>
      <c r="D107" s="16"/>
      <c r="E107" s="16"/>
      <c r="J107" s="116"/>
      <c r="K107" s="116"/>
      <c r="L107" s="116"/>
    </row>
    <row r="108" spans="2:12" x14ac:dyDescent="0.25">
      <c r="B108" s="16"/>
      <c r="C108" s="16"/>
      <c r="D108" s="16"/>
      <c r="E108" s="16"/>
      <c r="J108" s="116"/>
      <c r="K108" s="116"/>
      <c r="L108" s="116"/>
    </row>
    <row r="109" spans="2:12" x14ac:dyDescent="0.25">
      <c r="B109" s="16"/>
    </row>
    <row r="110" spans="2:12" x14ac:dyDescent="0.25">
      <c r="B110" s="16"/>
    </row>
    <row r="111" spans="2:12" x14ac:dyDescent="0.25">
      <c r="B111" s="16"/>
    </row>
    <row r="112" spans="2:12" x14ac:dyDescent="0.25">
      <c r="B112" s="16"/>
    </row>
    <row r="113" spans="2:2" x14ac:dyDescent="0.25">
      <c r="B113" s="16"/>
    </row>
    <row r="114" spans="2:2" x14ac:dyDescent="0.25">
      <c r="B114" s="16"/>
    </row>
    <row r="115" spans="2:2" x14ac:dyDescent="0.25">
      <c r="B115" s="16"/>
    </row>
    <row r="116" spans="2:2" x14ac:dyDescent="0.25">
      <c r="B116" s="16"/>
    </row>
    <row r="117" spans="2:2" x14ac:dyDescent="0.25">
      <c r="B117" s="16"/>
    </row>
    <row r="118" spans="2:2" x14ac:dyDescent="0.25">
      <c r="B118" s="16"/>
    </row>
    <row r="119" spans="2:2" x14ac:dyDescent="0.25">
      <c r="B119" s="16"/>
    </row>
    <row r="120" spans="2:2" x14ac:dyDescent="0.25">
      <c r="B120" s="16"/>
    </row>
    <row r="121" spans="2:2" x14ac:dyDescent="0.25">
      <c r="B121" s="16"/>
    </row>
    <row r="122" spans="2:2" x14ac:dyDescent="0.25">
      <c r="B122" s="16"/>
    </row>
    <row r="123" spans="2:2" x14ac:dyDescent="0.25">
      <c r="B123" s="16"/>
    </row>
    <row r="124" spans="2:2" x14ac:dyDescent="0.25">
      <c r="B124" s="16"/>
    </row>
    <row r="125" spans="2:2" x14ac:dyDescent="0.25">
      <c r="B125" s="16"/>
    </row>
    <row r="126" spans="2:2" x14ac:dyDescent="0.25">
      <c r="B126" s="16"/>
    </row>
    <row r="127" spans="2:2" x14ac:dyDescent="0.25">
      <c r="B127" s="16"/>
    </row>
    <row r="128" spans="2:2" x14ac:dyDescent="0.25">
      <c r="B128" s="16"/>
    </row>
    <row r="129" spans="2:2" x14ac:dyDescent="0.25">
      <c r="B129" s="16"/>
    </row>
    <row r="130" spans="2:2" x14ac:dyDescent="0.25">
      <c r="B130" s="16"/>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68"/>
  <sheetViews>
    <sheetView workbookViewId="0">
      <selection activeCell="G2" sqref="G2"/>
    </sheetView>
  </sheetViews>
  <sheetFormatPr defaultRowHeight="12.5" x14ac:dyDescent="0.25"/>
  <cols>
    <col min="2" max="2" width="12.54296875" bestFit="1" customWidth="1"/>
    <col min="3" max="3" width="12.81640625" customWidth="1"/>
    <col min="4" max="4" width="10.453125" customWidth="1"/>
    <col min="5" max="5" width="10.81640625" customWidth="1"/>
    <col min="6" max="6" width="11" customWidth="1"/>
    <col min="7" max="7" width="21.1796875" customWidth="1"/>
  </cols>
  <sheetData>
    <row r="1" spans="1:17" x14ac:dyDescent="0.25">
      <c r="B1" s="38" t="s">
        <v>50</v>
      </c>
      <c r="C1" t="s">
        <v>50</v>
      </c>
      <c r="D1" t="s">
        <v>51</v>
      </c>
      <c r="E1" t="s">
        <v>51</v>
      </c>
      <c r="F1" t="s">
        <v>279</v>
      </c>
      <c r="G1" t="s">
        <v>279</v>
      </c>
      <c r="I1" s="115"/>
      <c r="J1" s="115"/>
      <c r="K1" s="115"/>
      <c r="L1" s="115"/>
    </row>
    <row r="2" spans="1:17" x14ac:dyDescent="0.25">
      <c r="A2" t="s">
        <v>14</v>
      </c>
      <c r="B2" s="38"/>
      <c r="C2" t="s">
        <v>20</v>
      </c>
      <c r="E2" t="s">
        <v>20</v>
      </c>
      <c r="F2" s="38" t="s">
        <v>270</v>
      </c>
      <c r="G2" t="s">
        <v>21</v>
      </c>
      <c r="I2" s="115"/>
      <c r="J2" s="115" t="s">
        <v>50</v>
      </c>
      <c r="K2" s="115" t="s">
        <v>51</v>
      </c>
      <c r="L2" s="115" t="s">
        <v>25</v>
      </c>
    </row>
    <row r="3" spans="1:17" x14ac:dyDescent="0.25">
      <c r="A3">
        <v>0</v>
      </c>
      <c r="B3">
        <v>0</v>
      </c>
      <c r="C3" s="16">
        <f>IF('E Beläggning'!$C$8+1&gt;A3,B3,0)</f>
        <v>0</v>
      </c>
      <c r="D3" s="16"/>
      <c r="E3" s="16"/>
      <c r="H3" s="16"/>
      <c r="I3" s="115">
        <v>0</v>
      </c>
      <c r="J3" s="116"/>
      <c r="K3" s="116"/>
      <c r="L3" s="115"/>
      <c r="P3" s="16"/>
      <c r="Q3" s="16"/>
    </row>
    <row r="4" spans="1:17" x14ac:dyDescent="0.25">
      <c r="A4">
        <v>1</v>
      </c>
      <c r="B4" s="16">
        <f>'E Beläggning'!$C$45*(1/(1+'E Beläggning'!$C$10)^A4)*(('E Beläggning'!$C$12+1)^NuvVall!A4)</f>
        <v>87213.920659783777</v>
      </c>
      <c r="C4" s="16">
        <f>IF('E Beläggning'!$C$8+1&gt;A4,B4,0)</f>
        <v>87213.920659783777</v>
      </c>
      <c r="D4" s="16">
        <f>'E Beläggning'!$C$46*(1/(1+'E Beläggning'!$C$10)^A4)*(('E Beläggning'!$C$12+1)^NuvVall!A4)</f>
        <v>87213.920659783777</v>
      </c>
      <c r="E4" s="16">
        <f>IF('E Beläggning'!$C$8+1&gt;A4,D4,0)</f>
        <v>87213.920659783777</v>
      </c>
      <c r="F4" s="16">
        <f>'E Beläggning'!$C$42/(POWER(1+'E Beläggning'!$C$10,A4))</f>
        <v>63768.115942028991</v>
      </c>
      <c r="G4" s="16">
        <f>IF('E Beläggning'!$C$8+1&gt;A4,F4,0)</f>
        <v>63768.115942028991</v>
      </c>
      <c r="H4" s="16"/>
      <c r="I4" s="115">
        <v>1</v>
      </c>
      <c r="J4" s="116">
        <f t="shared" ref="J4:J44" si="0">C4</f>
        <v>87213.920659783777</v>
      </c>
      <c r="K4" s="116">
        <f t="shared" ref="K4:K44" si="1">E4</f>
        <v>87213.920659783777</v>
      </c>
      <c r="L4" s="116">
        <f t="shared" ref="L4:L44" si="2">G4*-1</f>
        <v>-63768.115942028991</v>
      </c>
      <c r="P4" s="16"/>
      <c r="Q4" s="16"/>
    </row>
    <row r="5" spans="1:17" x14ac:dyDescent="0.25">
      <c r="A5">
        <v>2</v>
      </c>
      <c r="B5" s="16">
        <f>'E Beläggning'!$C$45*(1/(1+'E Beläggning'!$C$10)^A5)*(('E Beläggning'!$C$12+1)^NuvVall!A5)</f>
        <v>85233.70120518966</v>
      </c>
      <c r="C5" s="16">
        <f>IF('E Beläggning'!$C$8+1&gt;A5,B5,0)</f>
        <v>85233.70120518966</v>
      </c>
      <c r="D5" s="16">
        <f>'E Beläggning'!$C$46*(1/(1+'E Beläggning'!$C$10)^A5)*(('E Beläggning'!$C$12+1)^NuvVall!A5)</f>
        <v>85233.70120518966</v>
      </c>
      <c r="E5" s="16">
        <f>IF('E Beläggning'!$C$8+1&gt;A5,D5,0)</f>
        <v>85233.70120518966</v>
      </c>
      <c r="F5" s="16">
        <f>'E Beläggning'!$C$42/(POWER(1+'E Beläggning'!$C$10,A5))</f>
        <v>61611.706224182599</v>
      </c>
      <c r="G5" s="16">
        <f>IF('E Beläggning'!$C$8+1&gt;A5,F5,0)</f>
        <v>61611.706224182599</v>
      </c>
      <c r="H5" s="16"/>
      <c r="I5" s="115">
        <v>2</v>
      </c>
      <c r="J5" s="116">
        <f t="shared" si="0"/>
        <v>85233.70120518966</v>
      </c>
      <c r="K5" s="116">
        <f t="shared" si="1"/>
        <v>85233.70120518966</v>
      </c>
      <c r="L5" s="116">
        <f t="shared" si="2"/>
        <v>-61611.706224182599</v>
      </c>
      <c r="P5" s="16"/>
      <c r="Q5" s="16"/>
    </row>
    <row r="6" spans="1:17" x14ac:dyDescent="0.25">
      <c r="A6">
        <v>3</v>
      </c>
      <c r="B6" s="16">
        <f>'E Beläggning'!$C$45*(1/(1+'E Beläggning'!$C$10)^A6)*(('E Beläggning'!$C$12+1)^NuvVall!A6)</f>
        <v>83298.443255120175</v>
      </c>
      <c r="C6" s="16">
        <f>IF('E Beläggning'!$C$8+1&gt;A6,B6,0)</f>
        <v>83298.443255120175</v>
      </c>
      <c r="D6" s="16">
        <f>'E Beläggning'!$C$46*(1/(1+'E Beläggning'!$C$10)^A6)*(('E Beläggning'!$C$12+1)^NuvVall!A6)</f>
        <v>83298.443255120175</v>
      </c>
      <c r="E6" s="16">
        <f>IF('E Beläggning'!$C$8+1&gt;A6,D6,0)</f>
        <v>83298.443255120175</v>
      </c>
      <c r="F6" s="16">
        <f>'E Beläggning'!$C$42/(POWER(1+'E Beläggning'!$C$10,A6))</f>
        <v>59528.218574089478</v>
      </c>
      <c r="G6" s="16">
        <f>IF('E Beläggning'!$C$8+1&gt;A6,F6,0)</f>
        <v>59528.218574089478</v>
      </c>
      <c r="H6" s="16"/>
      <c r="I6" s="115">
        <v>3</v>
      </c>
      <c r="J6" s="116">
        <f t="shared" si="0"/>
        <v>83298.443255120175</v>
      </c>
      <c r="K6" s="116">
        <f t="shared" si="1"/>
        <v>83298.443255120175</v>
      </c>
      <c r="L6" s="116">
        <f t="shared" si="2"/>
        <v>-59528.218574089478</v>
      </c>
      <c r="P6" s="16"/>
      <c r="Q6" s="16"/>
    </row>
    <row r="7" spans="1:17" x14ac:dyDescent="0.25">
      <c r="A7">
        <v>4</v>
      </c>
      <c r="B7" s="16">
        <f>'E Beläggning'!$C$45*(1/(1+'E Beläggning'!$C$10)^A7)*(('E Beläggning'!$C$12+1)^NuvVall!A7)</f>
        <v>81407.125944496671</v>
      </c>
      <c r="C7" s="16">
        <f>IF('E Beläggning'!$C$8+1&gt;A7,B7,0)</f>
        <v>81407.125944496671</v>
      </c>
      <c r="D7" s="16">
        <f>'E Beläggning'!$C$46*(1/(1+'E Beläggning'!$C$10)^A7)*(('E Beläggning'!$C$12+1)^NuvVall!A7)</f>
        <v>81407.125944496671</v>
      </c>
      <c r="E7" s="16">
        <f>IF('E Beläggning'!$C$8+1&gt;A7,D7,0)</f>
        <v>81407.125944496671</v>
      </c>
      <c r="F7" s="16">
        <f>'E Beläggning'!$C$42/(POWER(1+'E Beläggning'!$C$10,A7))</f>
        <v>57515.187028105778</v>
      </c>
      <c r="G7" s="16">
        <f>IF('E Beläggning'!$C$8+1&gt;A7,F7,0)</f>
        <v>57515.187028105778</v>
      </c>
      <c r="H7" s="16"/>
      <c r="I7" s="115">
        <v>4</v>
      </c>
      <c r="J7" s="116">
        <f t="shared" si="0"/>
        <v>81407.125944496671</v>
      </c>
      <c r="K7" s="116">
        <f t="shared" si="1"/>
        <v>81407.125944496671</v>
      </c>
      <c r="L7" s="116">
        <f t="shared" si="2"/>
        <v>-57515.187028105778</v>
      </c>
      <c r="P7" s="16"/>
      <c r="Q7" s="16"/>
    </row>
    <row r="8" spans="1:17" x14ac:dyDescent="0.25">
      <c r="A8">
        <v>5</v>
      </c>
      <c r="B8" s="16">
        <f>'E Beläggning'!$C$45*(1/(1+'E Beläggning'!$C$10)^A8)*(('E Beläggning'!$C$12+1)^NuvVall!A8)</f>
        <v>79558.751587302788</v>
      </c>
      <c r="C8" s="16">
        <f>IF('E Beläggning'!$C$8+1&gt;A8,B8,0)</f>
        <v>79558.751587302788</v>
      </c>
      <c r="D8" s="16">
        <f>'E Beläggning'!$C$46*(1/(1+'E Beläggning'!$C$10)^A8)*(('E Beläggning'!$C$12+1)^NuvVall!A8)</f>
        <v>79558.751587302788</v>
      </c>
      <c r="E8" s="16">
        <f>IF('E Beläggning'!$C$8+1&gt;A8,D8,0)</f>
        <v>79558.751587302788</v>
      </c>
      <c r="F8" s="16">
        <f>'E Beläggning'!$C$42/(POWER(1+'E Beläggning'!$C$10,A8))</f>
        <v>55570.229012662596</v>
      </c>
      <c r="G8" s="16">
        <f>IF('E Beläggning'!$C$8+1&gt;A8,F8,0)</f>
        <v>55570.229012662596</v>
      </c>
      <c r="H8" s="16"/>
      <c r="I8" s="115">
        <v>5</v>
      </c>
      <c r="J8" s="116">
        <f t="shared" si="0"/>
        <v>79558.751587302788</v>
      </c>
      <c r="K8" s="116">
        <f t="shared" si="1"/>
        <v>79558.751587302788</v>
      </c>
      <c r="L8" s="116">
        <f t="shared" si="2"/>
        <v>-55570.229012662596</v>
      </c>
      <c r="P8" s="16"/>
      <c r="Q8" s="16"/>
    </row>
    <row r="9" spans="1:17" x14ac:dyDescent="0.25">
      <c r="A9">
        <v>6</v>
      </c>
      <c r="B9" s="16">
        <f>'E Beläggning'!$C$45*(1/(1+'E Beläggning'!$C$10)^A9)*(('E Beläggning'!$C$12+1)^NuvVall!A9)</f>
        <v>77752.345150296402</v>
      </c>
      <c r="C9" s="16">
        <f>IF('E Beläggning'!$C$8+1&gt;A9,B9,0)</f>
        <v>77752.345150296402</v>
      </c>
      <c r="D9" s="16">
        <f>'E Beläggning'!$C$46*(1/(1+'E Beläggning'!$C$10)^A9)*(('E Beläggning'!$C$12+1)^NuvVall!A9)</f>
        <v>77752.345150296402</v>
      </c>
      <c r="E9" s="16">
        <f>IF('E Beläggning'!$C$8+1&gt;A9,D9,0)</f>
        <v>77752.345150296402</v>
      </c>
      <c r="F9" s="16">
        <f>'E Beläggning'!$C$42/(POWER(1+'E Beläggning'!$C$10,A9))</f>
        <v>53691.042524311684</v>
      </c>
      <c r="G9" s="16">
        <f>IF('E Beläggning'!$C$8+1&gt;A9,F9,0)</f>
        <v>53691.042524311684</v>
      </c>
      <c r="H9" s="16"/>
      <c r="I9" s="115">
        <v>6</v>
      </c>
      <c r="J9" s="116">
        <f t="shared" si="0"/>
        <v>77752.345150296402</v>
      </c>
      <c r="K9" s="116">
        <f t="shared" si="1"/>
        <v>77752.345150296402</v>
      </c>
      <c r="L9" s="116">
        <f t="shared" si="2"/>
        <v>-53691.042524311684</v>
      </c>
      <c r="P9" s="16"/>
      <c r="Q9" s="16"/>
    </row>
    <row r="10" spans="1:17" x14ac:dyDescent="0.25">
      <c r="A10">
        <v>7</v>
      </c>
      <c r="B10" s="16">
        <f>'E Beläggning'!$C$45*(1/(1+'E Beläggning'!$C$10)^A10)*(('E Beläggning'!$C$12+1)^NuvVall!A10)</f>
        <v>75986.953738671335</v>
      </c>
      <c r="C10" s="16">
        <f>IF('E Beläggning'!$C$8+1&gt;A10,B10,0)</f>
        <v>75986.953738671335</v>
      </c>
      <c r="D10" s="16">
        <f>'E Beläggning'!$C$46*(1/(1+'E Beläggning'!$C$10)^A10)*(('E Beläggning'!$C$12+1)^NuvVall!A10)</f>
        <v>75986.953738671335</v>
      </c>
      <c r="E10" s="16">
        <f>IF('E Beläggning'!$C$8+1&gt;A10,D10,0)</f>
        <v>75986.953738671335</v>
      </c>
      <c r="F10" s="16">
        <f>'E Beläggning'!$C$42/(POWER(1+'E Beläggning'!$C$10,A10))</f>
        <v>51875.403405132063</v>
      </c>
      <c r="G10" s="16">
        <f>IF('E Beläggning'!$C$8+1&gt;A10,F10,0)</f>
        <v>51875.403405132063</v>
      </c>
      <c r="H10" s="16"/>
      <c r="I10" s="115">
        <v>7</v>
      </c>
      <c r="J10" s="116">
        <f t="shared" si="0"/>
        <v>75986.953738671335</v>
      </c>
      <c r="K10" s="116">
        <f t="shared" si="1"/>
        <v>75986.953738671335</v>
      </c>
      <c r="L10" s="116">
        <f t="shared" si="2"/>
        <v>-51875.403405132063</v>
      </c>
      <c r="P10" s="16"/>
      <c r="Q10" s="16"/>
    </row>
    <row r="11" spans="1:17" x14ac:dyDescent="0.25">
      <c r="A11">
        <v>8</v>
      </c>
      <c r="B11" s="16">
        <f>'E Beläggning'!$C$45*(1/(1+'E Beläggning'!$C$10)^A11)*(('E Beläggning'!$C$12+1)^NuvVall!A11)</f>
        <v>74261.646093397183</v>
      </c>
      <c r="C11" s="16">
        <f>IF('E Beläggning'!$C$8+1&gt;A11,B11,0)</f>
        <v>0</v>
      </c>
      <c r="D11" s="16">
        <f>'E Beläggning'!$C$46*(1/(1+'E Beläggning'!$C$10)^A11)*(('E Beläggning'!$C$12+1)^NuvVall!A11)</f>
        <v>74261.646093397183</v>
      </c>
      <c r="E11" s="16">
        <f>IF('E Beläggning'!$C$8+1&gt;A11,D11,0)</f>
        <v>0</v>
      </c>
      <c r="F11" s="16">
        <f>'E Beläggning'!$C$42/(POWER(1+'E Beläggning'!$C$10,A11))</f>
        <v>50121.16271027254</v>
      </c>
      <c r="G11" s="16">
        <f>IF('E Beläggning'!$C$8+1&gt;A11,F11,0)</f>
        <v>0</v>
      </c>
      <c r="H11" s="16"/>
      <c r="I11" s="115">
        <v>8</v>
      </c>
      <c r="J11" s="116">
        <f t="shared" si="0"/>
        <v>0</v>
      </c>
      <c r="K11" s="116">
        <f t="shared" si="1"/>
        <v>0</v>
      </c>
      <c r="L11" s="116">
        <f t="shared" si="2"/>
        <v>0</v>
      </c>
      <c r="P11" s="16"/>
      <c r="Q11" s="16"/>
    </row>
    <row r="12" spans="1:17" x14ac:dyDescent="0.25">
      <c r="A12">
        <v>9</v>
      </c>
      <c r="B12" s="16">
        <f>'E Beläggning'!$C$45*(1/(1+'E Beläggning'!$C$10)^A12)*(('E Beläggning'!$C$12+1)^NuvVall!A12)</f>
        <v>72575.512099972228</v>
      </c>
      <c r="C12" s="16">
        <f>IF('E Beläggning'!$C$8+1&gt;A12,B12,0)</f>
        <v>0</v>
      </c>
      <c r="D12" s="16">
        <f>'E Beläggning'!$C$46*(1/(1+'E Beläggning'!$C$10)^A12)*(('E Beläggning'!$C$12+1)^NuvVall!A12)</f>
        <v>72575.512099972228</v>
      </c>
      <c r="E12" s="16">
        <f>IF('E Beläggning'!$C$8+1&gt;A12,D12,0)</f>
        <v>0</v>
      </c>
      <c r="F12" s="16">
        <f>'E Beläggning'!$C$42/(POWER(1+'E Beläggning'!$C$10,A12))</f>
        <v>48426.244164514537</v>
      </c>
      <c r="G12" s="16">
        <f>IF('E Beläggning'!$C$8+1&gt;A12,F12,0)</f>
        <v>0</v>
      </c>
      <c r="H12" s="16"/>
      <c r="I12" s="115">
        <v>9</v>
      </c>
      <c r="J12" s="116">
        <f t="shared" si="0"/>
        <v>0</v>
      </c>
      <c r="K12" s="116">
        <f t="shared" si="1"/>
        <v>0</v>
      </c>
      <c r="L12" s="116">
        <f t="shared" si="2"/>
        <v>0</v>
      </c>
      <c r="P12" s="16"/>
      <c r="Q12" s="16"/>
    </row>
    <row r="13" spans="1:17" x14ac:dyDescent="0.25">
      <c r="A13">
        <v>10</v>
      </c>
      <c r="B13" s="16">
        <f>'E Beläggning'!$C$45*(1/(1+'E Beläggning'!$C$10)^A13)*(('E Beläggning'!$C$12+1)^NuvVall!A13)</f>
        <v>70927.662308330371</v>
      </c>
      <c r="C13" s="16">
        <f>IF('E Beläggning'!$C$8+1&gt;A13,B13,0)</f>
        <v>0</v>
      </c>
      <c r="D13" s="16">
        <f>'E Beläggning'!$C$46*(1/(1+'E Beläggning'!$C$10)^A13)*(('E Beläggning'!$C$12+1)^NuvVall!A13)</f>
        <v>70927.662308330371</v>
      </c>
      <c r="E13" s="16">
        <f>IF('E Beläggning'!$C$8+1&gt;A13,D13,0)</f>
        <v>0</v>
      </c>
      <c r="F13" s="16">
        <f>'E Beläggning'!$C$42/(POWER(1+'E Beläggning'!$C$10,A13))</f>
        <v>46788.641704844966</v>
      </c>
      <c r="G13" s="16">
        <f>IF('E Beläggning'!$C$8+1&gt;A13,F13,0)</f>
        <v>0</v>
      </c>
      <c r="H13" s="16"/>
      <c r="I13" s="115">
        <v>10</v>
      </c>
      <c r="J13" s="116">
        <f t="shared" si="0"/>
        <v>0</v>
      </c>
      <c r="K13" s="116">
        <f t="shared" si="1"/>
        <v>0</v>
      </c>
      <c r="L13" s="116">
        <f t="shared" si="2"/>
        <v>0</v>
      </c>
      <c r="P13" s="16"/>
      <c r="Q13" s="16"/>
    </row>
    <row r="14" spans="1:17" x14ac:dyDescent="0.25">
      <c r="A14">
        <v>11</v>
      </c>
      <c r="B14" s="16">
        <f>'E Beläggning'!$C$45*(1/(1+'E Beläggning'!$C$10)^A14)*(('E Beläggning'!$C$12+1)^NuvVall!A14)</f>
        <v>69317.22746364848</v>
      </c>
      <c r="C14" s="16">
        <f>IF('E Beläggning'!$C$8+1&gt;A14,B14,0)</f>
        <v>0</v>
      </c>
      <c r="D14" s="16">
        <f>'E Beläggning'!$C$46*(1/(1+'E Beläggning'!$C$10)^A14)*(('E Beläggning'!$C$12+1)^NuvVall!A14)</f>
        <v>69317.22746364848</v>
      </c>
      <c r="E14" s="16">
        <f>IF('E Beläggning'!$C$8+1&gt;A14,D14,0)</f>
        <v>0</v>
      </c>
      <c r="F14" s="16">
        <f>'E Beläggning'!$C$42/(POWER(1+'E Beläggning'!$C$10,A14))</f>
        <v>45206.4171061304</v>
      </c>
      <c r="G14" s="16">
        <f>IF('E Beläggning'!$C$8+1&gt;A14,F14,0)</f>
        <v>0</v>
      </c>
      <c r="H14" s="16"/>
      <c r="I14" s="115">
        <v>11</v>
      </c>
      <c r="J14" s="116">
        <f t="shared" si="0"/>
        <v>0</v>
      </c>
      <c r="K14" s="116">
        <f t="shared" si="1"/>
        <v>0</v>
      </c>
      <c r="L14" s="116">
        <f t="shared" si="2"/>
        <v>0</v>
      </c>
      <c r="P14" s="16"/>
      <c r="Q14" s="16"/>
    </row>
    <row r="15" spans="1:17" x14ac:dyDescent="0.25">
      <c r="A15">
        <v>12</v>
      </c>
      <c r="B15" s="16">
        <f>'E Beläggning'!$C$45*(1/(1+'E Beläggning'!$C$10)^A15)*(('E Beläggning'!$C$12+1)^NuvVall!A15)</f>
        <v>67743.358047807182</v>
      </c>
      <c r="C15" s="16">
        <f>IF('E Beläggning'!$C$8+1&gt;A15,B15,0)</f>
        <v>0</v>
      </c>
      <c r="D15" s="16">
        <f>'E Beläggning'!$C$46*(1/(1+'E Beläggning'!$C$10)^A15)*(('E Beläggning'!$C$12+1)^NuvVall!A15)</f>
        <v>67743.358047807182</v>
      </c>
      <c r="E15" s="16">
        <f>IF('E Beläggning'!$C$8+1&gt;A15,D15,0)</f>
        <v>0</v>
      </c>
      <c r="F15" s="16">
        <f>'E Beläggning'!$C$42/(POWER(1+'E Beläggning'!$C$10,A15))</f>
        <v>43677.697687082516</v>
      </c>
      <c r="G15" s="16">
        <f>IF('E Beläggning'!$C$8+1&gt;A15,F15,0)</f>
        <v>0</v>
      </c>
      <c r="H15" s="16"/>
      <c r="I15" s="115">
        <v>12</v>
      </c>
      <c r="J15" s="116">
        <f t="shared" si="0"/>
        <v>0</v>
      </c>
      <c r="K15" s="116">
        <f t="shared" si="1"/>
        <v>0</v>
      </c>
      <c r="L15" s="116">
        <f t="shared" si="2"/>
        <v>0</v>
      </c>
      <c r="P15" s="16"/>
      <c r="Q15" s="16"/>
    </row>
    <row r="16" spans="1:17" x14ac:dyDescent="0.25">
      <c r="A16">
        <v>13</v>
      </c>
      <c r="B16" s="16">
        <f>'E Beläggning'!$C$45*(1/(1+'E Beläggning'!$C$10)^A16)*(('E Beläggning'!$C$12+1)^NuvVall!A16)</f>
        <v>66205.223831262789</v>
      </c>
      <c r="C16" s="16">
        <f>IF('E Beläggning'!$C$8+1&gt;A16,B16,0)</f>
        <v>0</v>
      </c>
      <c r="D16" s="16">
        <f>'E Beläggning'!$C$46*(1/(1+'E Beläggning'!$C$10)^A16)*(('E Beläggning'!$C$12+1)^NuvVall!A16)</f>
        <v>66205.223831262789</v>
      </c>
      <c r="E16" s="16">
        <f>IF('E Beläggning'!$C$8+1&gt;A16,D16,0)</f>
        <v>0</v>
      </c>
      <c r="F16" s="16">
        <f>'E Beläggning'!$C$42/(POWER(1+'E Beläggning'!$C$10,A16))</f>
        <v>42200.674093799542</v>
      </c>
      <c r="G16" s="16">
        <f>IF('E Beläggning'!$C$8+1&gt;A16,F16,0)</f>
        <v>0</v>
      </c>
      <c r="H16" s="16"/>
      <c r="I16" s="115">
        <v>13</v>
      </c>
      <c r="J16" s="116">
        <f t="shared" si="0"/>
        <v>0</v>
      </c>
      <c r="K16" s="116">
        <f t="shared" si="1"/>
        <v>0</v>
      </c>
      <c r="L16" s="116">
        <f t="shared" si="2"/>
        <v>0</v>
      </c>
      <c r="P16" s="16"/>
      <c r="Q16" s="16"/>
    </row>
    <row r="17" spans="1:17" x14ac:dyDescent="0.25">
      <c r="A17">
        <v>14</v>
      </c>
      <c r="B17" s="16">
        <f>'E Beläggning'!$C$45*(1/(1+'E Beläggning'!$C$10)^A17)*(('E Beläggning'!$C$12+1)^NuvVall!A17)</f>
        <v>64702.013435094013</v>
      </c>
      <c r="C17" s="16">
        <f>IF('E Beläggning'!$C$8+1&gt;A17,B17,0)</f>
        <v>0</v>
      </c>
      <c r="D17" s="16">
        <f>'E Beläggning'!$C$46*(1/(1+'E Beläggning'!$C$10)^A17)*(('E Beläggning'!$C$12+1)^NuvVall!A17)</f>
        <v>64702.013435094013</v>
      </c>
      <c r="E17" s="16">
        <f>IF('E Beläggning'!$C$8+1&gt;A17,D17,0)</f>
        <v>0</v>
      </c>
      <c r="F17" s="16">
        <f>'E Beläggning'!$C$42/(POWER(1+'E Beläggning'!$C$10,A17))</f>
        <v>40773.598158260422</v>
      </c>
      <c r="G17" s="16">
        <f>IF('E Beläggning'!$C$8+1&gt;A17,F17,0)</f>
        <v>0</v>
      </c>
      <c r="H17" s="16"/>
      <c r="I17" s="115">
        <v>14</v>
      </c>
      <c r="J17" s="116">
        <f t="shared" si="0"/>
        <v>0</v>
      </c>
      <c r="K17" s="116">
        <f t="shared" si="1"/>
        <v>0</v>
      </c>
      <c r="L17" s="116">
        <f t="shared" si="2"/>
        <v>0</v>
      </c>
      <c r="P17" s="16"/>
      <c r="Q17" s="16"/>
    </row>
    <row r="18" spans="1:17" x14ac:dyDescent="0.25">
      <c r="A18">
        <v>15</v>
      </c>
      <c r="B18" s="16">
        <f>'E Beläggning'!$C$45*(1/(1+'E Beläggning'!$C$10)^A18)*(('E Beläggning'!$C$12+1)^NuvVall!A18)</f>
        <v>63232.933902992874</v>
      </c>
      <c r="C18" s="16">
        <f>IF('E Beläggning'!$C$8+1&gt;A18,B18,0)</f>
        <v>0</v>
      </c>
      <c r="D18" s="16">
        <f>'E Beläggning'!$C$46*(1/(1+'E Beläggning'!$C$10)^A18)*(('E Beläggning'!$C$12+1)^NuvVall!A18)</f>
        <v>63232.933902992874</v>
      </c>
      <c r="E18" s="16">
        <f>IF('E Beläggning'!$C$8+1&gt;A18,D18,0)</f>
        <v>0</v>
      </c>
      <c r="F18" s="16">
        <f>'E Beläggning'!$C$42/(POWER(1+'E Beläggning'!$C$10,A18))</f>
        <v>39394.780829237126</v>
      </c>
      <c r="G18" s="16">
        <f>IF('E Beläggning'!$C$8+1&gt;A18,F18,0)</f>
        <v>0</v>
      </c>
      <c r="H18" s="16"/>
      <c r="I18" s="115">
        <v>15</v>
      </c>
      <c r="J18" s="116">
        <f t="shared" si="0"/>
        <v>0</v>
      </c>
      <c r="K18" s="116">
        <f t="shared" si="1"/>
        <v>0</v>
      </c>
      <c r="L18" s="116">
        <f t="shared" si="2"/>
        <v>0</v>
      </c>
      <c r="P18" s="16"/>
      <c r="Q18" s="16"/>
    </row>
    <row r="19" spans="1:17" x14ac:dyDescent="0.25">
      <c r="A19">
        <v>16</v>
      </c>
      <c r="B19" s="16">
        <f>'E Beläggning'!$C$45*(1/(1+'E Beläggning'!$C$10)^A19)*(('E Beläggning'!$C$12+1)^NuvVall!A19)</f>
        <v>61797.210282973247</v>
      </c>
      <c r="C19" s="16">
        <f>IF('E Beläggning'!$C$8+1&gt;A19,B19,0)</f>
        <v>0</v>
      </c>
      <c r="D19" s="16">
        <f>'E Beläggning'!$C$46*(1/(1+'E Beläggning'!$C$10)^A19)*(('E Beläggning'!$C$12+1)^NuvVall!A19)</f>
        <v>61797.210282973247</v>
      </c>
      <c r="E19" s="16">
        <f>IF('E Beläggning'!$C$8+1&gt;A19,D19,0)</f>
        <v>0</v>
      </c>
      <c r="F19" s="16">
        <f>'E Beläggning'!$C$42/(POWER(1+'E Beläggning'!$C$10,A19))</f>
        <v>38062.590173175973</v>
      </c>
      <c r="G19" s="16">
        <f>IF('E Beläggning'!$C$8+1&gt;A19,F19,0)</f>
        <v>0</v>
      </c>
      <c r="H19" s="16"/>
      <c r="I19" s="115">
        <v>16</v>
      </c>
      <c r="J19" s="116">
        <f t="shared" si="0"/>
        <v>0</v>
      </c>
      <c r="K19" s="116">
        <f t="shared" si="1"/>
        <v>0</v>
      </c>
      <c r="L19" s="116">
        <f t="shared" si="2"/>
        <v>0</v>
      </c>
      <c r="P19" s="16"/>
      <c r="Q19" s="16"/>
    </row>
    <row r="20" spans="1:17" x14ac:dyDescent="0.25">
      <c r="A20">
        <v>17</v>
      </c>
      <c r="B20" s="16">
        <f>'E Beläggning'!$C$45*(1/(1+'E Beläggning'!$C$10)^A20)*(('E Beläggning'!$C$12+1)^NuvVall!A20)</f>
        <v>60394.085218577246</v>
      </c>
      <c r="C20" s="16">
        <f>IF('E Beläggning'!$C$8+1&gt;A20,B20,0)</f>
        <v>0</v>
      </c>
      <c r="D20" s="16">
        <f>'E Beläggning'!$C$46*(1/(1+'E Beläggning'!$C$10)^A20)*(('E Beläggning'!$C$12+1)^NuvVall!A20)</f>
        <v>60394.085218577246</v>
      </c>
      <c r="E20" s="16">
        <f>IF('E Beläggning'!$C$8+1&gt;A20,D20,0)</f>
        <v>0</v>
      </c>
      <c r="F20" s="16">
        <f>'E Beläggning'!$C$42/(POWER(1+'E Beläggning'!$C$10,A20))</f>
        <v>36775.449442682104</v>
      </c>
      <c r="G20" s="16">
        <f>IF('E Beläggning'!$C$8+1&gt;A20,F20,0)</f>
        <v>0</v>
      </c>
      <c r="H20" s="16"/>
      <c r="I20" s="115">
        <v>17</v>
      </c>
      <c r="J20" s="116">
        <f t="shared" si="0"/>
        <v>0</v>
      </c>
      <c r="K20" s="116">
        <f t="shared" si="1"/>
        <v>0</v>
      </c>
      <c r="L20" s="116">
        <f t="shared" si="2"/>
        <v>0</v>
      </c>
      <c r="P20" s="16"/>
      <c r="Q20" s="16"/>
    </row>
    <row r="21" spans="1:17" x14ac:dyDescent="0.25">
      <c r="A21">
        <v>18</v>
      </c>
      <c r="B21" s="16">
        <f>'E Beläggning'!$C$45*(1/(1+'E Beläggning'!$C$10)^A21)*(('E Beläggning'!$C$12+1)^NuvVall!A21)</f>
        <v>59022.818549363175</v>
      </c>
      <c r="C21" s="16">
        <f>IF('E Beläggning'!$C$8+1&gt;A21,B21,0)</f>
        <v>0</v>
      </c>
      <c r="D21" s="16">
        <f>'E Beläggning'!$C$46*(1/(1+'E Beläggning'!$C$10)^A21)*(('E Beläggning'!$C$12+1)^NuvVall!A21)</f>
        <v>59022.818549363175</v>
      </c>
      <c r="E21" s="16">
        <f>IF('E Beläggning'!$C$8+1&gt;A21,D21,0)</f>
        <v>0</v>
      </c>
      <c r="F21" s="16">
        <f>'E Beläggning'!$C$42/(POWER(1+'E Beläggning'!$C$10,A21))</f>
        <v>35531.835210320874</v>
      </c>
      <c r="G21" s="16">
        <f>IF('E Beläggning'!$C$8+1&gt;A21,F21,0)</f>
        <v>0</v>
      </c>
      <c r="H21" s="16"/>
      <c r="I21" s="115">
        <v>18</v>
      </c>
      <c r="J21" s="116">
        <f t="shared" si="0"/>
        <v>0</v>
      </c>
      <c r="K21" s="116">
        <f t="shared" si="1"/>
        <v>0</v>
      </c>
      <c r="L21" s="116">
        <f t="shared" si="2"/>
        <v>0</v>
      </c>
      <c r="P21" s="16"/>
      <c r="Q21" s="16"/>
    </row>
    <row r="22" spans="1:17" x14ac:dyDescent="0.25">
      <c r="A22">
        <v>19</v>
      </c>
      <c r="B22" s="16">
        <f>'E Beläggning'!$C$45*(1/(1+'E Beläggning'!$C$10)^A22)*(('E Beläggning'!$C$12+1)^NuvVall!A22)</f>
        <v>57682.686920464614</v>
      </c>
      <c r="C22" s="16">
        <f>IF('E Beläggning'!$C$8+1&gt;A22,B22,0)</f>
        <v>0</v>
      </c>
      <c r="D22" s="16">
        <f>'E Beläggning'!$C$46*(1/(1+'E Beläggning'!$C$10)^A22)*(('E Beläggning'!$C$12+1)^NuvVall!A22)</f>
        <v>57682.686920464614</v>
      </c>
      <c r="E22" s="16">
        <f>IF('E Beläggning'!$C$8+1&gt;A22,D22,0)</f>
        <v>0</v>
      </c>
      <c r="F22" s="16">
        <f>'E Beläggning'!$C$42/(POWER(1+'E Beläggning'!$C$10,A22))</f>
        <v>34330.275565527416</v>
      </c>
      <c r="G22" s="16">
        <f>IF('E Beläggning'!$C$8+1&gt;A22,F22,0)</f>
        <v>0</v>
      </c>
      <c r="H22" s="16"/>
      <c r="I22" s="115">
        <v>19</v>
      </c>
      <c r="J22" s="116">
        <f t="shared" si="0"/>
        <v>0</v>
      </c>
      <c r="K22" s="116">
        <f t="shared" si="1"/>
        <v>0</v>
      </c>
      <c r="L22" s="116">
        <f t="shared" si="2"/>
        <v>0</v>
      </c>
      <c r="P22" s="16"/>
      <c r="Q22" s="16"/>
    </row>
    <row r="23" spans="1:17" x14ac:dyDescent="0.25">
      <c r="A23">
        <v>20</v>
      </c>
      <c r="B23" s="16">
        <f>'E Beläggning'!$C$45*(1/(1+'E Beläggning'!$C$10)^A23)*(('E Beläggning'!$C$12+1)^NuvVall!A23)</f>
        <v>56372.983401014448</v>
      </c>
      <c r="C23" s="16">
        <f>IF('E Beläggning'!$C$8+1&gt;A23,B23,0)</f>
        <v>0</v>
      </c>
      <c r="D23" s="16">
        <f>'E Beläggning'!$C$46*(1/(1+'E Beläggning'!$C$10)^A23)*(('E Beläggning'!$C$12+1)^NuvVall!A23)</f>
        <v>56372.983401014448</v>
      </c>
      <c r="E23" s="16">
        <f>IF('E Beläggning'!$C$8+1&gt;A23,D23,0)</f>
        <v>0</v>
      </c>
      <c r="F23" s="16">
        <f>'E Beläggning'!$C$42/(POWER(1+'E Beläggning'!$C$10,A23))</f>
        <v>33169.348372490262</v>
      </c>
      <c r="G23" s="16">
        <f>IF('E Beläggning'!$C$8+1&gt;A23,F23,0)</f>
        <v>0</v>
      </c>
      <c r="H23" s="16"/>
      <c r="I23" s="115">
        <v>20</v>
      </c>
      <c r="J23" s="116">
        <f t="shared" si="0"/>
        <v>0</v>
      </c>
      <c r="K23" s="116">
        <f t="shared" si="1"/>
        <v>0</v>
      </c>
      <c r="L23" s="116">
        <f t="shared" si="2"/>
        <v>0</v>
      </c>
      <c r="P23" s="16"/>
      <c r="Q23" s="16"/>
    </row>
    <row r="24" spans="1:17" x14ac:dyDescent="0.25">
      <c r="A24">
        <v>21</v>
      </c>
      <c r="B24" s="16">
        <f>'E Beläggning'!$C$45*(1/(1+'E Beläggning'!$C$10)^A24)*(('E Beläggning'!$C$12+1)^NuvVall!A24)</f>
        <v>55093.017111232977</v>
      </c>
      <c r="C24" s="16">
        <f>IF('E Beläggning'!$C$8+1&gt;A24,B24,0)</f>
        <v>0</v>
      </c>
      <c r="D24" s="16">
        <f>'E Beläggning'!$C$46*(1/(1+'E Beläggning'!$C$10)^A24)*(('E Beläggning'!$C$12+1)^NuvVall!A24)</f>
        <v>55093.017111232977</v>
      </c>
      <c r="E24" s="16">
        <f>IF('E Beläggning'!$C$8+1&gt;A24,D24,0)</f>
        <v>0</v>
      </c>
      <c r="F24" s="16">
        <f>'E Beläggning'!$C$42/(POWER(1+'E Beläggning'!$C$10,A24))</f>
        <v>32047.679586947121</v>
      </c>
      <c r="G24" s="16">
        <f>IF('E Beläggning'!$C$8+1&gt;A24,F24,0)</f>
        <v>0</v>
      </c>
      <c r="H24" s="16"/>
      <c r="I24" s="115">
        <v>21</v>
      </c>
      <c r="J24" s="116">
        <f t="shared" si="0"/>
        <v>0</v>
      </c>
      <c r="K24" s="116">
        <f t="shared" si="1"/>
        <v>0</v>
      </c>
      <c r="L24" s="116">
        <f t="shared" si="2"/>
        <v>0</v>
      </c>
      <c r="P24" s="16"/>
      <c r="Q24" s="16"/>
    </row>
    <row r="25" spans="1:17" x14ac:dyDescent="0.25">
      <c r="A25">
        <v>22</v>
      </c>
      <c r="B25" s="16">
        <f>'E Beläggning'!$C$45*(1/(1+'E Beläggning'!$C$10)^A25)*(('E Beläggning'!$C$12+1)^NuvVall!A25)</f>
        <v>53842.112857982764</v>
      </c>
      <c r="C25" s="16">
        <f>IF('E Beläggning'!$C$8+1&gt;A25,B25,0)</f>
        <v>0</v>
      </c>
      <c r="D25" s="16">
        <f>'E Beläggning'!$C$46*(1/(1+'E Beläggning'!$C$10)^A25)*(('E Beläggning'!$C$12+1)^NuvVall!A25)</f>
        <v>53842.112857982764</v>
      </c>
      <c r="E25" s="16">
        <f>IF('E Beläggning'!$C$8+1&gt;A25,D25,0)</f>
        <v>0</v>
      </c>
      <c r="F25" s="16">
        <f>'E Beläggning'!$C$42/(POWER(1+'E Beläggning'!$C$10,A25))</f>
        <v>30963.941629900597</v>
      </c>
      <c r="G25" s="16">
        <f>IF('E Beläggning'!$C$8+1&gt;A25,F25,0)</f>
        <v>0</v>
      </c>
      <c r="H25" s="16"/>
      <c r="I25" s="115">
        <v>22</v>
      </c>
      <c r="J25" s="116">
        <f t="shared" si="0"/>
        <v>0</v>
      </c>
      <c r="K25" s="116">
        <f t="shared" si="1"/>
        <v>0</v>
      </c>
      <c r="L25" s="116">
        <f t="shared" si="2"/>
        <v>0</v>
      </c>
      <c r="P25" s="16"/>
      <c r="Q25" s="16"/>
    </row>
    <row r="26" spans="1:17" x14ac:dyDescent="0.25">
      <c r="A26">
        <v>23</v>
      </c>
      <c r="B26" s="16">
        <f>'E Beläggning'!$C$45*(1/(1+'E Beläggning'!$C$10)^A26)*(('E Beläggning'!$C$12+1)^NuvVall!A26)</f>
        <v>52619.610778598617</v>
      </c>
      <c r="C26" s="16">
        <f>IF('E Beläggning'!$C$8+1&gt;A26,B26,0)</f>
        <v>0</v>
      </c>
      <c r="D26" s="16">
        <f>'E Beläggning'!$C$46*(1/(1+'E Beläggning'!$C$10)^A26)*(('E Beläggning'!$C$12+1)^NuvVall!A26)</f>
        <v>52619.610778598617</v>
      </c>
      <c r="E26" s="16">
        <f>IF('E Beläggning'!$C$8+1&gt;A26,D26,0)</f>
        <v>0</v>
      </c>
      <c r="F26" s="16">
        <f>'E Beläggning'!$C$42/(POWER(1+'E Beläggning'!$C$10,A26))</f>
        <v>29916.851816329079</v>
      </c>
      <c r="G26" s="16">
        <f>IF('E Beläggning'!$C$8+1&gt;A26,F26,0)</f>
        <v>0</v>
      </c>
      <c r="H26" s="16"/>
      <c r="I26" s="115">
        <v>23</v>
      </c>
      <c r="J26" s="116">
        <f t="shared" si="0"/>
        <v>0</v>
      </c>
      <c r="K26" s="116">
        <f t="shared" si="1"/>
        <v>0</v>
      </c>
      <c r="L26" s="116">
        <f t="shared" si="2"/>
        <v>0</v>
      </c>
      <c r="P26" s="16"/>
      <c r="Q26" s="16"/>
    </row>
    <row r="27" spans="1:17" x14ac:dyDescent="0.25">
      <c r="A27">
        <v>24</v>
      </c>
      <c r="B27" s="16">
        <f>'E Beläggning'!$C$45*(1/(1+'E Beläggning'!$C$10)^A27)*(('E Beläggning'!$C$12+1)^NuvVall!A27)</f>
        <v>51424.865992804371</v>
      </c>
      <c r="C27" s="16">
        <f>IF('E Beläggning'!$C$8+1&gt;A27,B27,0)</f>
        <v>0</v>
      </c>
      <c r="D27" s="16">
        <f>'E Beläggning'!$C$46*(1/(1+'E Beläggning'!$C$10)^A27)*(('E Beläggning'!$C$12+1)^NuvVall!A27)</f>
        <v>51424.865992804371</v>
      </c>
      <c r="E27" s="16">
        <f>IF('E Beläggning'!$C$8+1&gt;A27,D27,0)</f>
        <v>0</v>
      </c>
      <c r="F27" s="16">
        <f>'E Beläggning'!$C$42/(POWER(1+'E Beläggning'!$C$10,A27))</f>
        <v>28905.170837032932</v>
      </c>
      <c r="G27" s="16">
        <f>IF('E Beläggning'!$C$8+1&gt;A27,F27,0)</f>
        <v>0</v>
      </c>
      <c r="H27" s="16"/>
      <c r="I27" s="115">
        <v>24</v>
      </c>
      <c r="J27" s="116">
        <f t="shared" si="0"/>
        <v>0</v>
      </c>
      <c r="K27" s="116">
        <f t="shared" si="1"/>
        <v>0</v>
      </c>
      <c r="L27" s="116">
        <f t="shared" si="2"/>
        <v>0</v>
      </c>
      <c r="P27" s="16"/>
      <c r="Q27" s="16"/>
    </row>
    <row r="28" spans="1:17" x14ac:dyDescent="0.25">
      <c r="A28">
        <v>25</v>
      </c>
      <c r="B28" s="16">
        <f>'E Beläggning'!$C$45*(1/(1+'E Beläggning'!$C$10)^A28)*(('E Beläggning'!$C$12+1)^NuvVall!A28)</f>
        <v>50257.248262532979</v>
      </c>
      <c r="C28" s="16">
        <f>IF('E Beläggning'!$C$8+1&gt;A28,B28,0)</f>
        <v>0</v>
      </c>
      <c r="D28" s="16">
        <f>'E Beläggning'!$C$46*(1/(1+'E Beläggning'!$C$10)^A28)*(('E Beläggning'!$C$12+1)^NuvVall!A28)</f>
        <v>50257.248262532979</v>
      </c>
      <c r="E28" s="16">
        <f>IF('E Beläggning'!$C$8+1&gt;A28,D28,0)</f>
        <v>0</v>
      </c>
      <c r="F28" s="16">
        <f>'E Beläggning'!$C$42/(POWER(1+'E Beläggning'!$C$10,A28))</f>
        <v>27927.701291819263</v>
      </c>
      <c r="G28" s="16">
        <f>IF('E Beläggning'!$C$8+1&gt;A28,F28,0)</f>
        <v>0</v>
      </c>
      <c r="H28" s="16"/>
      <c r="I28" s="115">
        <v>25</v>
      </c>
      <c r="J28" s="116">
        <f t="shared" si="0"/>
        <v>0</v>
      </c>
      <c r="K28" s="116">
        <f t="shared" si="1"/>
        <v>0</v>
      </c>
      <c r="L28" s="116">
        <f t="shared" si="2"/>
        <v>0</v>
      </c>
      <c r="P28" s="16"/>
      <c r="Q28" s="16"/>
    </row>
    <row r="29" spans="1:17" x14ac:dyDescent="0.25">
      <c r="A29">
        <v>26</v>
      </c>
      <c r="B29" s="16">
        <f>'E Beläggning'!$C$45*(1/(1+'E Beläggning'!$C$10)^A29)*(('E Beläggning'!$C$12+1)^NuvVall!A29)</f>
        <v>49116.141659470646</v>
      </c>
      <c r="C29" s="16">
        <f>IF('E Beläggning'!$C$8+1&gt;A29,B29,0)</f>
        <v>0</v>
      </c>
      <c r="D29" s="16">
        <f>'E Beläggning'!$C$46*(1/(1+'E Beläggning'!$C$10)^A29)*(('E Beläggning'!$C$12+1)^NuvVall!A29)</f>
        <v>49116.141659470646</v>
      </c>
      <c r="E29" s="16">
        <f>IF('E Beläggning'!$C$8+1&gt;A29,D29,0)</f>
        <v>0</v>
      </c>
      <c r="F29" s="16">
        <f>'E Beläggning'!$C$42/(POWER(1+'E Beläggning'!$C$10,A29))</f>
        <v>26983.286272289144</v>
      </c>
      <c r="G29" s="16">
        <f>IF('E Beläggning'!$C$8+1&gt;A29,F29,0)</f>
        <v>0</v>
      </c>
      <c r="H29" s="16"/>
      <c r="I29" s="115">
        <v>26</v>
      </c>
      <c r="J29" s="116">
        <f t="shared" si="0"/>
        <v>0</v>
      </c>
      <c r="K29" s="116">
        <f t="shared" si="1"/>
        <v>0</v>
      </c>
      <c r="L29" s="116">
        <f t="shared" si="2"/>
        <v>0</v>
      </c>
      <c r="P29" s="16"/>
      <c r="Q29" s="16"/>
    </row>
    <row r="30" spans="1:17" x14ac:dyDescent="0.25">
      <c r="A30">
        <v>27</v>
      </c>
      <c r="B30" s="16">
        <f>'E Beläggning'!$C$45*(1/(1+'E Beläggning'!$C$10)^A30)*(('E Beläggning'!$C$12+1)^NuvVall!A30)</f>
        <v>48000.944240149329</v>
      </c>
      <c r="C30" s="16">
        <f>IF('E Beläggning'!$C$8+1&gt;A30,B30,0)</f>
        <v>0</v>
      </c>
      <c r="D30" s="16">
        <f>'E Beläggning'!$C$46*(1/(1+'E Beläggning'!$C$10)^A30)*(('E Beläggning'!$C$12+1)^NuvVall!A30)</f>
        <v>48000.944240149329</v>
      </c>
      <c r="E30" s="16">
        <f>IF('E Beläggning'!$C$8+1&gt;A30,D30,0)</f>
        <v>0</v>
      </c>
      <c r="F30" s="16">
        <f>'E Beläggning'!$C$42/(POWER(1+'E Beläggning'!$C$10,A30))</f>
        <v>26070.807992549897</v>
      </c>
      <c r="G30" s="16">
        <f>IF('E Beläggning'!$C$8+1&gt;A30,F30,0)</f>
        <v>0</v>
      </c>
      <c r="H30" s="16"/>
      <c r="I30" s="115">
        <v>27</v>
      </c>
      <c r="J30" s="116">
        <f t="shared" si="0"/>
        <v>0</v>
      </c>
      <c r="K30" s="116">
        <f t="shared" si="1"/>
        <v>0</v>
      </c>
      <c r="L30" s="116">
        <f t="shared" si="2"/>
        <v>0</v>
      </c>
      <c r="P30" s="16"/>
      <c r="Q30" s="16"/>
    </row>
    <row r="31" spans="1:17" x14ac:dyDescent="0.25">
      <c r="A31">
        <v>28</v>
      </c>
      <c r="B31" s="16">
        <f>'E Beläggning'!$C$45*(1/(1+'E Beläggning'!$C$10)^A31)*(('E Beläggning'!$C$12+1)^NuvVall!A31)</f>
        <v>46911.06772841647</v>
      </c>
      <c r="C31" s="16">
        <f>IF('E Beläggning'!$C$8+1&gt;A31,B31,0)</f>
        <v>0</v>
      </c>
      <c r="D31" s="16">
        <f>'E Beläggning'!$C$46*(1/(1+'E Beläggning'!$C$10)^A31)*(('E Beläggning'!$C$12+1)^NuvVall!A31)</f>
        <v>46911.06772841647</v>
      </c>
      <c r="E31" s="16">
        <f>IF('E Beläggning'!$C$8+1&gt;A31,D31,0)</f>
        <v>0</v>
      </c>
      <c r="F31" s="16">
        <f>'E Beläggning'!$C$42/(POWER(1+'E Beläggning'!$C$10,A31))</f>
        <v>25189.186466231786</v>
      </c>
      <c r="G31" s="16">
        <f>IF('E Beläggning'!$C$8+1&gt;A31,F31,0)</f>
        <v>0</v>
      </c>
      <c r="H31" s="16"/>
      <c r="I31" s="115">
        <v>28</v>
      </c>
      <c r="J31" s="116">
        <f t="shared" si="0"/>
        <v>0</v>
      </c>
      <c r="K31" s="116">
        <f t="shared" si="1"/>
        <v>0</v>
      </c>
      <c r="L31" s="116">
        <f t="shared" si="2"/>
        <v>0</v>
      </c>
      <c r="P31" s="16"/>
      <c r="Q31" s="16"/>
    </row>
    <row r="32" spans="1:17" x14ac:dyDescent="0.25">
      <c r="A32">
        <v>29</v>
      </c>
      <c r="B32" s="16">
        <f>'E Beläggning'!$C$45*(1/(1+'E Beläggning'!$C$10)^A32)*(('E Beläggning'!$C$12+1)^NuvVall!A32)</f>
        <v>45845.937205114278</v>
      </c>
      <c r="C32" s="16">
        <f>IF('E Beläggning'!$C$8+1&gt;A32,B32,0)</f>
        <v>0</v>
      </c>
      <c r="D32" s="16">
        <f>'E Beläggning'!$C$46*(1/(1+'E Beläggning'!$C$10)^A32)*(('E Beläggning'!$C$12+1)^NuvVall!A32)</f>
        <v>45845.937205114278</v>
      </c>
      <c r="E32" s="16">
        <f>IF('E Beläggning'!$C$8+1&gt;A32,D32,0)</f>
        <v>0</v>
      </c>
      <c r="F32" s="16">
        <f>'E Beläggning'!$C$42/(POWER(1+'E Beläggning'!$C$10,A32))</f>
        <v>24337.378228243277</v>
      </c>
      <c r="G32" s="16">
        <f>IF('E Beläggning'!$C$8+1&gt;A32,F32,0)</f>
        <v>0</v>
      </c>
      <c r="H32" s="16"/>
      <c r="I32" s="115">
        <v>29</v>
      </c>
      <c r="J32" s="116">
        <f t="shared" si="0"/>
        <v>0</v>
      </c>
      <c r="K32" s="116">
        <f t="shared" si="1"/>
        <v>0</v>
      </c>
      <c r="L32" s="116">
        <f t="shared" si="2"/>
        <v>0</v>
      </c>
      <c r="P32" s="16"/>
      <c r="Q32" s="16"/>
    </row>
    <row r="33" spans="1:17" x14ac:dyDescent="0.25">
      <c r="A33">
        <v>30</v>
      </c>
      <c r="B33" s="16">
        <f>'E Beläggning'!$C$45*(1/(1+'E Beläggning'!$C$10)^A33)*(('E Beläggning'!$C$12+1)^NuvVall!A33)</f>
        <v>44804.990804804918</v>
      </c>
      <c r="C33" s="16">
        <f>IF('E Beläggning'!$C$8+1&gt;A33,B33,0)</f>
        <v>0</v>
      </c>
      <c r="D33" s="16">
        <f>'E Beläggning'!$C$46*(1/(1+'E Beläggning'!$C$10)^A33)*(('E Beläggning'!$C$12+1)^NuvVall!A33)</f>
        <v>44804.990804804918</v>
      </c>
      <c r="E33" s="16">
        <f>IF('E Beläggning'!$C$8+1&gt;A33,D33,0)</f>
        <v>0</v>
      </c>
      <c r="F33" s="16">
        <f>'E Beläggning'!$C$42/(POWER(1+'E Beläggning'!$C$10,A33))</f>
        <v>23514.375099751956</v>
      </c>
      <c r="G33" s="16">
        <f>IF('E Beläggning'!$C$8+1&gt;A33,F33,0)</f>
        <v>0</v>
      </c>
      <c r="H33" s="16"/>
      <c r="I33" s="115">
        <v>30</v>
      </c>
      <c r="J33" s="116">
        <f t="shared" si="0"/>
        <v>0</v>
      </c>
      <c r="K33" s="116">
        <f t="shared" si="1"/>
        <v>0</v>
      </c>
      <c r="L33" s="116">
        <f t="shared" si="2"/>
        <v>0</v>
      </c>
      <c r="P33" s="16"/>
      <c r="Q33" s="16"/>
    </row>
    <row r="34" spans="1:17" x14ac:dyDescent="0.25">
      <c r="A34">
        <v>31</v>
      </c>
      <c r="B34" s="16">
        <f>'E Beläggning'!$C$45*(1/(1+'E Beläggning'!$C$10)^A34)*(('E Beläggning'!$C$12+1)^NuvVall!A34)</f>
        <v>43787.679419381828</v>
      </c>
      <c r="C34" s="16">
        <f>IF('E Beläggning'!$C$8+1&gt;A34,B34,0)</f>
        <v>0</v>
      </c>
      <c r="D34" s="16">
        <f>'E Beläggning'!$C$46*(1/(1+'E Beläggning'!$C$10)^A34)*(('E Beläggning'!$C$12+1)^NuvVall!A34)</f>
        <v>43787.679419381828</v>
      </c>
      <c r="E34" s="16">
        <f>IF('E Beläggning'!$C$8+1&gt;A34,D34,0)</f>
        <v>0</v>
      </c>
      <c r="F34" s="16">
        <f>'E Beläggning'!$C$42/(POWER(1+'E Beläggning'!$C$10,A34))</f>
        <v>22719.202994929426</v>
      </c>
      <c r="G34" s="16">
        <f>IF('E Beläggning'!$C$8+1&gt;A34,F34,0)</f>
        <v>0</v>
      </c>
      <c r="H34" s="16"/>
      <c r="I34" s="115">
        <v>31</v>
      </c>
      <c r="J34" s="116">
        <f t="shared" si="0"/>
        <v>0</v>
      </c>
      <c r="K34" s="116">
        <f t="shared" si="1"/>
        <v>0</v>
      </c>
      <c r="L34" s="116">
        <f t="shared" si="2"/>
        <v>0</v>
      </c>
      <c r="P34" s="16"/>
      <c r="Q34" s="16"/>
    </row>
    <row r="35" spans="1:17" x14ac:dyDescent="0.25">
      <c r="A35">
        <v>32</v>
      </c>
      <c r="B35" s="16">
        <f>'E Beläggning'!$C$45*(1/(1+'E Beläggning'!$C$10)^A35)*(('E Beläggning'!$C$12+1)^NuvVall!A35)</f>
        <v>42793.466408410372</v>
      </c>
      <c r="C35" s="16">
        <f>IF('E Beläggning'!$C$8+1&gt;A35,B35,0)</f>
        <v>0</v>
      </c>
      <c r="D35" s="16">
        <f>'E Beläggning'!$C$46*(1/(1+'E Beläggning'!$C$10)^A35)*(('E Beläggning'!$C$12+1)^NuvVall!A35)</f>
        <v>42793.466408410372</v>
      </c>
      <c r="E35" s="16">
        <f>IF('E Beläggning'!$C$8+1&gt;A35,D35,0)</f>
        <v>0</v>
      </c>
      <c r="F35" s="16">
        <f>'E Beläggning'!$C$42/(POWER(1+'E Beläggning'!$C$10,A35))</f>
        <v>21950.920768047763</v>
      </c>
      <c r="G35" s="16">
        <f>IF('E Beläggning'!$C$8+1&gt;A35,F35,0)</f>
        <v>0</v>
      </c>
      <c r="H35" s="16"/>
      <c r="I35" s="115">
        <v>32</v>
      </c>
      <c r="J35" s="116">
        <f t="shared" si="0"/>
        <v>0</v>
      </c>
      <c r="K35" s="116">
        <f t="shared" si="1"/>
        <v>0</v>
      </c>
      <c r="L35" s="116">
        <f t="shared" si="2"/>
        <v>0</v>
      </c>
      <c r="P35" s="16"/>
      <c r="Q35" s="16"/>
    </row>
    <row r="36" spans="1:17" x14ac:dyDescent="0.25">
      <c r="A36">
        <v>33</v>
      </c>
      <c r="B36" s="16">
        <f>'E Beläggning'!$C$45*(1/(1+'E Beläggning'!$C$10)^A36)*(('E Beläggning'!$C$12+1)^NuvVall!A36)</f>
        <v>41821.827316045499</v>
      </c>
      <c r="C36" s="16">
        <f>IF('E Beläggning'!$C$8+1&gt;A36,B36,0)</f>
        <v>0</v>
      </c>
      <c r="D36" s="16">
        <f>'E Beläggning'!$C$46*(1/(1+'E Beläggning'!$C$10)^A36)*(('E Beläggning'!$C$12+1)^NuvVall!A36)</f>
        <v>41821.827316045499</v>
      </c>
      <c r="E36" s="16">
        <f>IF('E Beläggning'!$C$8+1&gt;A36,D36,0)</f>
        <v>0</v>
      </c>
      <c r="F36" s="16">
        <f>'E Beläggning'!$C$42/(POWER(1+'E Beläggning'!$C$10,A36))</f>
        <v>21208.619099563057</v>
      </c>
      <c r="G36" s="16">
        <f>IF('E Beläggning'!$C$8+1&gt;A36,F36,0)</f>
        <v>0</v>
      </c>
      <c r="H36" s="16"/>
      <c r="I36" s="115">
        <v>33</v>
      </c>
      <c r="J36" s="116">
        <f t="shared" si="0"/>
        <v>0</v>
      </c>
      <c r="K36" s="116">
        <f t="shared" si="1"/>
        <v>0</v>
      </c>
      <c r="L36" s="116">
        <f t="shared" si="2"/>
        <v>0</v>
      </c>
      <c r="P36" s="16"/>
      <c r="Q36" s="16"/>
    </row>
    <row r="37" spans="1:17" x14ac:dyDescent="0.25">
      <c r="A37">
        <v>34</v>
      </c>
      <c r="B37" s="16">
        <f>'E Beläggning'!$C$45*(1/(1+'E Beläggning'!$C$10)^A37)*(('E Beläggning'!$C$12+1)^NuvVall!A37)</f>
        <v>40872.249594376844</v>
      </c>
      <c r="C37" s="16">
        <f>IF('E Beläggning'!$C$8+1&gt;A37,B37,0)</f>
        <v>0</v>
      </c>
      <c r="D37" s="16">
        <f>'E Beläggning'!$C$46*(1/(1+'E Beläggning'!$C$10)^A37)*(('E Beläggning'!$C$12+1)^NuvVall!A37)</f>
        <v>40872.249594376844</v>
      </c>
      <c r="E37" s="16">
        <f>IF('E Beläggning'!$C$8+1&gt;A37,D37,0)</f>
        <v>0</v>
      </c>
      <c r="F37" s="16">
        <f>'E Beläggning'!$C$42/(POWER(1+'E Beläggning'!$C$10,A37))</f>
        <v>20491.419419867689</v>
      </c>
      <c r="G37" s="16">
        <f>IF('E Beläggning'!$C$8+1&gt;A37,F37,0)</f>
        <v>0</v>
      </c>
      <c r="H37" s="16"/>
      <c r="I37" s="115">
        <v>34</v>
      </c>
      <c r="J37" s="116">
        <f t="shared" si="0"/>
        <v>0</v>
      </c>
      <c r="K37" s="116">
        <f t="shared" si="1"/>
        <v>0</v>
      </c>
      <c r="L37" s="116">
        <f t="shared" si="2"/>
        <v>0</v>
      </c>
      <c r="P37" s="16"/>
      <c r="Q37" s="16"/>
    </row>
    <row r="38" spans="1:17" x14ac:dyDescent="0.25">
      <c r="A38">
        <v>35</v>
      </c>
      <c r="B38" s="16">
        <f>'E Beläggning'!$C$45*(1/(1+'E Beläggning'!$C$10)^A38)*(('E Beläggning'!$C$12+1)^NuvVall!A38)</f>
        <v>39944.232333055246</v>
      </c>
      <c r="C38" s="16">
        <f>IF('E Beläggning'!$C$8+1&gt;A38,B38,0)</f>
        <v>0</v>
      </c>
      <c r="D38" s="16">
        <f>'E Beläggning'!$C$46*(1/(1+'E Beläggning'!$C$10)^A38)*(('E Beläggning'!$C$12+1)^NuvVall!A38)</f>
        <v>39944.232333055246</v>
      </c>
      <c r="E38" s="16">
        <f>IF('E Beläggning'!$C$8+1&gt;A38,D38,0)</f>
        <v>0</v>
      </c>
      <c r="F38" s="16">
        <f>'E Beläggning'!$C$42/(POWER(1+'E Beläggning'!$C$10,A38))</f>
        <v>19798.472869437381</v>
      </c>
      <c r="G38" s="16">
        <f>IF('E Beläggning'!$C$8+1&gt;A38,F38,0)</f>
        <v>0</v>
      </c>
      <c r="H38" s="16"/>
      <c r="I38" s="115">
        <v>35</v>
      </c>
      <c r="J38" s="116">
        <f t="shared" si="0"/>
        <v>0</v>
      </c>
      <c r="K38" s="116">
        <f t="shared" si="1"/>
        <v>0</v>
      </c>
      <c r="L38" s="116">
        <f t="shared" si="2"/>
        <v>0</v>
      </c>
      <c r="P38" s="16"/>
      <c r="Q38" s="16"/>
    </row>
    <row r="39" spans="1:17" x14ac:dyDescent="0.25">
      <c r="A39">
        <v>36</v>
      </c>
      <c r="B39" s="16">
        <f>'E Beläggning'!$C$45*(1/(1+'E Beläggning'!$C$10)^A39)*(('E Beläggning'!$C$12+1)^NuvVall!A39)</f>
        <v>39037.285995058352</v>
      </c>
      <c r="C39" s="16">
        <f>IF('E Beläggning'!$C$8+1&gt;A39,B39,0)</f>
        <v>0</v>
      </c>
      <c r="D39" s="16">
        <f>'E Beläggning'!$C$46*(1/(1+'E Beläggning'!$C$10)^A39)*(('E Beläggning'!$C$12+1)^NuvVall!A39)</f>
        <v>39037.285995058352</v>
      </c>
      <c r="E39" s="16">
        <f>IF('E Beläggning'!$C$8+1&gt;A39,D39,0)</f>
        <v>0</v>
      </c>
      <c r="F39" s="16">
        <f>'E Beläggning'!$C$42/(POWER(1+'E Beläggning'!$C$10,A39))</f>
        <v>19128.959294142398</v>
      </c>
      <c r="G39" s="16">
        <f>IF('E Beläggning'!$C$8+1&gt;A39,F39,0)</f>
        <v>0</v>
      </c>
      <c r="H39" s="16"/>
      <c r="I39" s="115">
        <v>36</v>
      </c>
      <c r="J39" s="116">
        <f t="shared" si="0"/>
        <v>0</v>
      </c>
      <c r="K39" s="116">
        <f t="shared" si="1"/>
        <v>0</v>
      </c>
      <c r="L39" s="116">
        <f t="shared" si="2"/>
        <v>0</v>
      </c>
      <c r="P39" s="16"/>
      <c r="Q39" s="16"/>
    </row>
    <row r="40" spans="1:17" x14ac:dyDescent="0.25">
      <c r="A40">
        <v>37</v>
      </c>
      <c r="B40" s="16">
        <f>'E Beläggning'!$C$45*(1/(1+'E Beläggning'!$C$10)^A40)*(('E Beläggning'!$C$12+1)^NuvVall!A40)</f>
        <v>38150.932158455573</v>
      </c>
      <c r="C40" s="16">
        <f>IF('E Beläggning'!$C$8+1&gt;A40,B40,0)</f>
        <v>0</v>
      </c>
      <c r="D40" s="16">
        <f>'E Beläggning'!$C$46*(1/(1+'E Beläggning'!$C$10)^A40)*(('E Beläggning'!$C$12+1)^NuvVall!A40)</f>
        <v>38150.932158455573</v>
      </c>
      <c r="E40" s="16">
        <f>IF('E Beläggning'!$C$8+1&gt;A40,D40,0)</f>
        <v>0</v>
      </c>
      <c r="F40" s="16">
        <f>'E Beläggning'!$C$42/(POWER(1+'E Beläggning'!$C$10,A40))</f>
        <v>18482.086274533722</v>
      </c>
      <c r="G40" s="16">
        <f>IF('E Beläggning'!$C$8+1&gt;A40,F40,0)</f>
        <v>0</v>
      </c>
      <c r="H40" s="16"/>
      <c r="I40" s="115">
        <v>37</v>
      </c>
      <c r="J40" s="116">
        <f t="shared" si="0"/>
        <v>0</v>
      </c>
      <c r="K40" s="116">
        <f t="shared" si="1"/>
        <v>0</v>
      </c>
      <c r="L40" s="116">
        <f t="shared" si="2"/>
        <v>0</v>
      </c>
      <c r="P40" s="16"/>
      <c r="Q40" s="16"/>
    </row>
    <row r="41" spans="1:17" x14ac:dyDescent="0.25">
      <c r="A41">
        <v>38</v>
      </c>
      <c r="B41" s="16">
        <f>'E Beläggning'!$C$45*(1/(1+'E Beläggning'!$C$10)^A41)*(('E Beläggning'!$C$12+1)^NuvVall!A41)</f>
        <v>37284.703264036543</v>
      </c>
      <c r="C41" s="16">
        <f>IF('E Beläggning'!$C$8+1&gt;A41,B41,0)</f>
        <v>0</v>
      </c>
      <c r="D41" s="16">
        <f>'E Beläggning'!$C$46*(1/(1+'E Beläggning'!$C$10)^A41)*(('E Beläggning'!$C$12+1)^NuvVall!A41)</f>
        <v>37284.703264036543</v>
      </c>
      <c r="E41" s="16">
        <f>IF('E Beläggning'!$C$8+1&gt;A41,D41,0)</f>
        <v>0</v>
      </c>
      <c r="F41" s="16">
        <f>'E Beläggning'!$C$42/(POWER(1+'E Beläggning'!$C$10,A41))</f>
        <v>17857.088187955284</v>
      </c>
      <c r="G41" s="16">
        <f>IF('E Beläggning'!$C$8+1&gt;A41,F41,0)</f>
        <v>0</v>
      </c>
      <c r="H41" s="16"/>
      <c r="I41" s="115">
        <v>38</v>
      </c>
      <c r="J41" s="116">
        <f t="shared" si="0"/>
        <v>0</v>
      </c>
      <c r="K41" s="116">
        <f t="shared" si="1"/>
        <v>0</v>
      </c>
      <c r="L41" s="116">
        <f t="shared" si="2"/>
        <v>0</v>
      </c>
      <c r="P41" s="16"/>
      <c r="Q41" s="16"/>
    </row>
    <row r="42" spans="1:17" x14ac:dyDescent="0.25">
      <c r="A42">
        <v>39</v>
      </c>
      <c r="B42" s="16">
        <f>'E Beläggning'!$C$45*(1/(1+'E Beläggning'!$C$10)^A42)*(('E Beläggning'!$C$12+1)^NuvVall!A42)</f>
        <v>36438.142368669542</v>
      </c>
      <c r="C42" s="16">
        <f>IF('E Beläggning'!$C$8+1&gt;A42,B42,0)</f>
        <v>0</v>
      </c>
      <c r="D42" s="16">
        <f>'E Beläggning'!$C$46*(1/(1+'E Beläggning'!$C$10)^A42)*(('E Beläggning'!$C$12+1)^NuvVall!A42)</f>
        <v>36438.142368669542</v>
      </c>
      <c r="E42" s="16">
        <f>IF('E Beläggning'!$C$8+1&gt;A42,D42,0)</f>
        <v>0</v>
      </c>
      <c r="F42" s="16">
        <f>'E Beläggning'!$C$42/(POWER(1+'E Beläggning'!$C$10,A42))</f>
        <v>17253.225302372259</v>
      </c>
      <c r="G42" s="16">
        <f>IF('E Beläggning'!$C$8+1&gt;A42,F42,0)</f>
        <v>0</v>
      </c>
      <c r="H42" s="16"/>
      <c r="I42" s="115">
        <v>39</v>
      </c>
      <c r="J42" s="116">
        <f t="shared" si="0"/>
        <v>0</v>
      </c>
      <c r="K42" s="116">
        <f t="shared" si="1"/>
        <v>0</v>
      </c>
      <c r="L42" s="116">
        <f t="shared" si="2"/>
        <v>0</v>
      </c>
      <c r="P42" s="16"/>
      <c r="Q42" s="16"/>
    </row>
    <row r="43" spans="1:17" x14ac:dyDescent="0.25">
      <c r="A43">
        <v>40</v>
      </c>
      <c r="B43" s="16">
        <f>'E Beläggning'!$C$45*(1/(1+'E Beläggning'!$C$10)^A43)*(('E Beläggning'!$C$12+1)^NuvVall!A43)</f>
        <v>35610.802904260141</v>
      </c>
      <c r="C43" s="16">
        <f>IF('E Beläggning'!$C$8+1&gt;A43,B43,0)</f>
        <v>0</v>
      </c>
      <c r="D43" s="16">
        <f>'E Beläggning'!$C$46*(1/(1+'E Beläggning'!$C$10)^A43)*(('E Beläggning'!$C$12+1)^NuvVall!A43)</f>
        <v>35610.802904260141</v>
      </c>
      <c r="E43" s="16">
        <f>IF('E Beläggning'!$C$8+1&gt;A43,D43,0)</f>
        <v>0</v>
      </c>
      <c r="F43" s="16">
        <f>'E Beläggning'!$C$42/(POWER(1+'E Beläggning'!$C$10,A43))</f>
        <v>16669.782900842765</v>
      </c>
      <c r="G43" s="16">
        <f>IF('E Beläggning'!$C$8+1&gt;A43,F43,0)</f>
        <v>0</v>
      </c>
      <c r="H43" s="16"/>
      <c r="I43" s="115">
        <v>40</v>
      </c>
      <c r="J43" s="116">
        <f t="shared" si="0"/>
        <v>0</v>
      </c>
      <c r="K43" s="116">
        <f t="shared" si="1"/>
        <v>0</v>
      </c>
      <c r="L43" s="116">
        <f t="shared" si="2"/>
        <v>0</v>
      </c>
      <c r="P43" s="16"/>
      <c r="Q43" s="16"/>
    </row>
    <row r="44" spans="1:17" x14ac:dyDescent="0.25">
      <c r="A44">
        <v>41</v>
      </c>
      <c r="B44" s="16">
        <f>'E Beläggning'!$C$45*(1/(1+'E Beläggning'!$C$10)^A44)*(('E Beläggning'!$C$12+1)^40)</f>
        <v>34406.572854357633</v>
      </c>
      <c r="C44" s="16">
        <f>IF('E Beläggning'!$C$8+1&gt;A44,B44,0)</f>
        <v>0</v>
      </c>
      <c r="D44" s="16">
        <f>'E Beläggning'!$C$46*(1/(1+'E Beläggning'!$C$10)^A44)*(('E Beläggning'!$C$12+1)^40)</f>
        <v>34406.572854357633</v>
      </c>
      <c r="E44" s="16">
        <f>IF('E Beläggning'!$C$8+1&gt;A44,D44,0)</f>
        <v>0</v>
      </c>
      <c r="F44" s="16">
        <f>'E Beläggning'!$C$42/(POWER(1+'E Beläggning'!$C$10,A44))</f>
        <v>16106.070435596877</v>
      </c>
      <c r="G44" s="16">
        <f>IF('E Beläggning'!$C$8+1&gt;A44,F44,0)</f>
        <v>0</v>
      </c>
      <c r="H44" s="16"/>
      <c r="I44" s="115">
        <v>41</v>
      </c>
      <c r="J44" s="116">
        <f t="shared" si="0"/>
        <v>0</v>
      </c>
      <c r="K44" s="116">
        <f t="shared" si="1"/>
        <v>0</v>
      </c>
      <c r="L44" s="116">
        <f t="shared" si="2"/>
        <v>0</v>
      </c>
      <c r="P44" s="16"/>
      <c r="Q44" s="16"/>
    </row>
    <row r="45" spans="1:17" x14ac:dyDescent="0.25">
      <c r="A45">
        <v>42</v>
      </c>
      <c r="B45" s="16">
        <f>'E Beläggning'!$C$45*(1/(1+'E Beläggning'!$C$10)^A45)*(('E Beläggning'!$C$12+1)^40)</f>
        <v>33243.065559765826</v>
      </c>
      <c r="C45" s="16">
        <f>IF('E Beläggning'!$C$8+1&gt;A45,B45,0)</f>
        <v>0</v>
      </c>
      <c r="D45" s="16">
        <f>'E Beläggning'!$C$46*(1/(1+'E Beläggning'!$C$10)^A45)*(('E Beläggning'!$C$12+1)^40)</f>
        <v>33243.065559765826</v>
      </c>
      <c r="E45" s="16">
        <f>IF('E Beläggning'!$C$8+1&gt;A45,D45,0)</f>
        <v>0</v>
      </c>
      <c r="F45" s="16">
        <f>'E Beläggning'!$C$42/(POWER(1+'E Beläggning'!$C$10,A45))</f>
        <v>15561.420710721621</v>
      </c>
      <c r="G45" s="16">
        <f>IF('E Beläggning'!$C$8+1&gt;A45,F45,0)</f>
        <v>0</v>
      </c>
      <c r="H45" s="16"/>
      <c r="I45" s="115"/>
      <c r="J45" s="116"/>
      <c r="K45" s="116"/>
      <c r="L45" s="116"/>
      <c r="P45" s="16"/>
      <c r="Q45" s="16"/>
    </row>
    <row r="46" spans="1:17" x14ac:dyDescent="0.25">
      <c r="A46">
        <v>43</v>
      </c>
      <c r="B46" s="16">
        <f>'E Beläggning'!$C$45*(1/(1+'E Beläggning'!$C$10)^A46)*(('E Beläggning'!$C$12+1)^40)</f>
        <v>32118.903922479061</v>
      </c>
      <c r="C46" s="16">
        <f>IF('E Beläggning'!$C$8+1&gt;A46,B46,0)</f>
        <v>0</v>
      </c>
      <c r="D46" s="16">
        <f>'E Beläggning'!$C$46*(1/(1+'E Beläggning'!$C$10)^A46)*(('E Beläggning'!$C$12+1)^40)</f>
        <v>32118.903922479061</v>
      </c>
      <c r="E46" s="16">
        <f>IF('E Beläggning'!$C$8+1&gt;A46,D46,0)</f>
        <v>0</v>
      </c>
      <c r="F46" s="16">
        <f>'E Beläggning'!$C$42/(POWER(1+'E Beläggning'!$C$10,A46))</f>
        <v>15035.189092484656</v>
      </c>
      <c r="G46" s="16">
        <f>IF('E Beläggning'!$C$8+1&gt;A46,F46,0)</f>
        <v>0</v>
      </c>
      <c r="H46" s="16"/>
      <c r="I46" s="115" t="s">
        <v>156</v>
      </c>
      <c r="J46" s="116">
        <f>SUM(J3:J45)</f>
        <v>570451.24154086085</v>
      </c>
      <c r="K46" s="116">
        <f t="shared" ref="K46:L46" si="3">SUM(K3:K45)</f>
        <v>570451.24154086085</v>
      </c>
      <c r="L46" s="116">
        <f t="shared" si="3"/>
        <v>-403559.90271051321</v>
      </c>
      <c r="P46" s="16"/>
      <c r="Q46" s="16"/>
    </row>
    <row r="47" spans="1:17" x14ac:dyDescent="0.25">
      <c r="A47">
        <v>44</v>
      </c>
      <c r="B47" s="16">
        <f>'E Beläggning'!$C$45*(1/(1+'E Beläggning'!$C$10)^A47)*(('E Beläggning'!$C$12+1)^40)</f>
        <v>31032.75741302325</v>
      </c>
      <c r="C47" s="16">
        <f>IF('E Beläggning'!$C$8+1&gt;A47,B47,0)</f>
        <v>0</v>
      </c>
      <c r="D47" s="16">
        <f>'E Beläggning'!$C$46*(1/(1+'E Beläggning'!$C$10)^A47)*(('E Beläggning'!$C$12+1)^40)</f>
        <v>31032.75741302325</v>
      </c>
      <c r="E47" s="16">
        <f>IF('E Beläggning'!$C$8+1&gt;A47,D47,0)</f>
        <v>0</v>
      </c>
      <c r="F47" s="16">
        <f>'E Beläggning'!$C$42/(POWER(1+'E Beläggning'!$C$10,A47))</f>
        <v>14526.75274636199</v>
      </c>
      <c r="G47" s="16">
        <f>IF('E Beläggning'!$C$8+1&gt;A47,F47,0)</f>
        <v>0</v>
      </c>
      <c r="H47" s="16"/>
      <c r="I47" s="115"/>
      <c r="J47" s="116"/>
      <c r="K47" s="116"/>
      <c r="L47" s="116"/>
      <c r="P47" s="16"/>
      <c r="Q47" s="16"/>
    </row>
    <row r="48" spans="1:17" x14ac:dyDescent="0.25">
      <c r="A48">
        <v>45</v>
      </c>
      <c r="B48" s="16">
        <f>'E Beläggning'!$C$45*(1/(1+'E Beläggning'!$C$10)^A48)*(('E Beläggning'!$C$12+1)^40)</f>
        <v>29983.340495674642</v>
      </c>
      <c r="C48" s="16">
        <f>IF('E Beläggning'!$C$8+1&gt;A48,B48,0)</f>
        <v>0</v>
      </c>
      <c r="D48" s="16">
        <f>'E Beläggning'!$C$46*(1/(1+'E Beläggning'!$C$10)^A48)*(('E Beläggning'!$C$12+1)^40)</f>
        <v>29983.340495674642</v>
      </c>
      <c r="E48" s="16">
        <f>IF('E Beläggning'!$C$8+1&gt;A48,D48,0)</f>
        <v>0</v>
      </c>
      <c r="F48" s="16">
        <f>'E Beläggning'!$C$42/(POWER(1+'E Beläggning'!$C$10,A48))</f>
        <v>14035.509899866658</v>
      </c>
      <c r="G48" s="16">
        <f>IF('E Beläggning'!$C$8+1&gt;A48,F48,0)</f>
        <v>0</v>
      </c>
      <c r="H48" s="16"/>
      <c r="I48" s="115"/>
      <c r="J48" s="116"/>
      <c r="K48" s="116"/>
      <c r="L48" s="116"/>
      <c r="P48" s="16"/>
      <c r="Q48" s="16"/>
    </row>
    <row r="49" spans="1:17" x14ac:dyDescent="0.25">
      <c r="A49">
        <v>46</v>
      </c>
      <c r="B49" s="16">
        <f>'E Beläggning'!$C$45*(1/(1+'E Beläggning'!$C$10)^A49)*(('E Beläggning'!$C$12+1)^40)</f>
        <v>28969.411106932017</v>
      </c>
      <c r="C49" s="16">
        <f>IF('E Beläggning'!$C$8+1&gt;A49,B49,0)</f>
        <v>0</v>
      </c>
      <c r="D49" s="16">
        <f>'E Beläggning'!$C$46*(1/(1+'E Beläggning'!$C$10)^A49)*(('E Beläggning'!$C$12+1)^40)</f>
        <v>28969.411106932017</v>
      </c>
      <c r="E49" s="16">
        <f>IF('E Beläggning'!$C$8+1&gt;A49,D49,0)</f>
        <v>0</v>
      </c>
      <c r="F49" s="16">
        <f>'E Beläggning'!$C$42/(POWER(1+'E Beläggning'!$C$10,A49))</f>
        <v>13560.879130305948</v>
      </c>
      <c r="G49" s="16">
        <f>IF('E Beläggning'!$C$8+1&gt;A49,F49,0)</f>
        <v>0</v>
      </c>
      <c r="H49" s="16"/>
      <c r="I49" s="115"/>
      <c r="J49" s="116"/>
      <c r="K49" s="116"/>
      <c r="L49" s="116"/>
      <c r="P49" s="16"/>
      <c r="Q49" s="16"/>
    </row>
    <row r="50" spans="1:17" x14ac:dyDescent="0.25">
      <c r="A50">
        <v>47</v>
      </c>
      <c r="B50" s="16">
        <f>'E Beläggning'!$C$45*(1/(1+'E Beläggning'!$C$10)^A50)*(('E Beläggning'!$C$12+1)^40)</f>
        <v>27989.769185441568</v>
      </c>
      <c r="C50" s="16">
        <f>IF('E Beläggning'!$C$8+1&gt;A50,B50,0)</f>
        <v>0</v>
      </c>
      <c r="D50" s="16">
        <f>'E Beläggning'!$C$46*(1/(1+'E Beläggning'!$C$10)^A50)*(('E Beläggning'!$C$12+1)^40)</f>
        <v>27989.769185441568</v>
      </c>
      <c r="E50" s="16">
        <f>IF('E Beläggning'!$C$8+1&gt;A50,D50,0)</f>
        <v>0</v>
      </c>
      <c r="F50" s="16">
        <f>'E Beläggning'!$C$42/(POWER(1+'E Beläggning'!$C$10,A50))</f>
        <v>13102.298676624107</v>
      </c>
      <c r="G50" s="16">
        <f>IF('E Beläggning'!$C$8+1&gt;A50,F50,0)</f>
        <v>0</v>
      </c>
      <c r="H50" s="16"/>
      <c r="I50" s="115"/>
      <c r="J50" s="116"/>
      <c r="K50" s="116"/>
      <c r="L50" s="116"/>
      <c r="P50" s="16"/>
      <c r="Q50" s="16"/>
    </row>
    <row r="51" spans="1:17" x14ac:dyDescent="0.25">
      <c r="A51">
        <v>48</v>
      </c>
      <c r="B51" s="16">
        <f>'E Beläggning'!$C$45*(1/(1+'E Beläggning'!$C$10)^A51)*(('E Beläggning'!$C$12+1)^40)</f>
        <v>27043.255251634368</v>
      </c>
      <c r="C51" s="16">
        <f>IF('E Beläggning'!$C$8+1&gt;A51,B51,0)</f>
        <v>0</v>
      </c>
      <c r="D51" s="16">
        <f>'E Beläggning'!$C$46*(1/(1+'E Beläggning'!$C$10)^A51)*(('E Beläggning'!$C$12+1)^40)</f>
        <v>27043.255251634368</v>
      </c>
      <c r="E51" s="16">
        <f>IF('E Beläggning'!$C$8+1&gt;A51,D51,0)</f>
        <v>0</v>
      </c>
      <c r="F51" s="16">
        <f>'E Beläggning'!$C$42/(POWER(1+'E Beläggning'!$C$10,A51))</f>
        <v>12659.225774516048</v>
      </c>
      <c r="G51" s="16">
        <f>IF('E Beläggning'!$C$8+1&gt;A51,F51,0)</f>
        <v>0</v>
      </c>
      <c r="H51" s="16"/>
      <c r="I51" s="115"/>
      <c r="J51" s="116"/>
      <c r="K51" s="116"/>
      <c r="L51" s="116"/>
      <c r="P51" s="16"/>
      <c r="Q51" s="16"/>
    </row>
    <row r="52" spans="1:17" x14ac:dyDescent="0.25">
      <c r="A52">
        <v>49</v>
      </c>
      <c r="B52" s="16">
        <f>'E Beläggning'!$C$45*(1/(1+'E Beläggning'!$C$10)^A52)*(('E Beläggning'!$C$12+1)^40)</f>
        <v>26128.749035395533</v>
      </c>
      <c r="C52" s="16">
        <f>IF('E Beläggning'!$C$8+1&gt;A52,B52,0)</f>
        <v>0</v>
      </c>
      <c r="D52" s="16">
        <f>'E Beläggning'!$C$46*(1/(1+'E Beläggning'!$C$10)^A52)*(('E Beläggning'!$C$12+1)^40)</f>
        <v>26128.749035395533</v>
      </c>
      <c r="E52" s="16">
        <f>IF('E Beläggning'!$C$8+1&gt;A52,D52,0)</f>
        <v>0</v>
      </c>
      <c r="F52" s="16">
        <f>'E Beläggning'!$C$42/(POWER(1+'E Beläggning'!$C$10,A52))</f>
        <v>12231.136014025169</v>
      </c>
      <c r="G52" s="16">
        <f>IF('E Beläggning'!$C$8+1&gt;A52,F52,0)</f>
        <v>0</v>
      </c>
      <c r="H52" s="16"/>
      <c r="I52" s="115"/>
      <c r="J52" s="116"/>
      <c r="K52" s="116"/>
      <c r="L52" s="116"/>
      <c r="P52" s="16"/>
      <c r="Q52" s="16"/>
    </row>
    <row r="53" spans="1:17" x14ac:dyDescent="0.25">
      <c r="A53">
        <v>50</v>
      </c>
      <c r="B53" s="16">
        <f>'E Beläggning'!$C$45*(1/(1+'E Beläggning'!$C$10)^A53)*(('E Beläggning'!$C$12+1)^40)</f>
        <v>25245.168150140609</v>
      </c>
      <c r="C53" s="16">
        <f>IF('E Beläggning'!$C$8+1&gt;A53,B53,0)</f>
        <v>0</v>
      </c>
      <c r="D53" s="16">
        <f>'E Beläggning'!$C$46*(1/(1+'E Beläggning'!$C$10)^A53)*(('E Beläggning'!$C$12+1)^40)</f>
        <v>25245.168150140609</v>
      </c>
      <c r="E53" s="16">
        <f>IF('E Beläggning'!$C$8+1&gt;A53,D53,0)</f>
        <v>0</v>
      </c>
      <c r="F53" s="16">
        <f>'E Beläggning'!$C$42/(POWER(1+'E Beläggning'!$C$10,A53))</f>
        <v>11817.522718864897</v>
      </c>
      <c r="G53" s="16">
        <f>IF('E Beläggning'!$C$8+1&gt;A53,F53,0)</f>
        <v>0</v>
      </c>
      <c r="H53" s="16"/>
      <c r="I53" s="115"/>
      <c r="J53" s="116"/>
      <c r="K53" s="116"/>
      <c r="L53" s="116"/>
      <c r="P53" s="16"/>
      <c r="Q53" s="16"/>
    </row>
    <row r="54" spans="1:17" x14ac:dyDescent="0.25">
      <c r="A54">
        <v>51</v>
      </c>
      <c r="B54" s="16">
        <f>'E Beläggning'!$C$45*(1/(1+'E Beläggning'!$C$10)^A54)*(('E Beläggning'!$C$12+1)^40)</f>
        <v>24391.466811730061</v>
      </c>
      <c r="C54" s="16">
        <f>IF('E Beläggning'!$C$8+1&gt;A54,B54,0)</f>
        <v>0</v>
      </c>
      <c r="D54" s="16">
        <f>'E Beläggning'!$C$46*(1/(1+'E Beläggning'!$C$10)^A54)*(('E Beläggning'!$C$12+1)^40)</f>
        <v>24391.466811730061</v>
      </c>
      <c r="E54" s="16">
        <f>IF('E Beläggning'!$C$8+1&gt;A54,D54,0)</f>
        <v>0</v>
      </c>
      <c r="F54" s="16">
        <f>'E Beläggning'!$C$42/(POWER(1+'E Beläggning'!$C$10,A54))</f>
        <v>11417.896346729371</v>
      </c>
      <c r="G54" s="16">
        <f>IF('E Beläggning'!$C$8+1&gt;A54,F54,0)</f>
        <v>0</v>
      </c>
      <c r="H54" s="16"/>
      <c r="I54" s="115"/>
      <c r="J54" s="116"/>
      <c r="K54" s="116"/>
      <c r="L54" s="116"/>
      <c r="P54" s="16"/>
      <c r="Q54" s="16"/>
    </row>
    <row r="55" spans="1:17" x14ac:dyDescent="0.25">
      <c r="A55">
        <v>52</v>
      </c>
      <c r="B55" s="16">
        <f>'E Beläggning'!$C$45*(1/(1+'E Beläggning'!$C$10)^A55)*(('E Beläggning'!$C$12+1)^40)</f>
        <v>23566.634600705373</v>
      </c>
      <c r="C55" s="16">
        <f>IF('E Beläggning'!$C$8+1&gt;A55,B55,0)</f>
        <v>0</v>
      </c>
      <c r="D55" s="16">
        <f>'E Beläggning'!$C$46*(1/(1+'E Beläggning'!$C$10)^A55)*(('E Beläggning'!$C$12+1)^40)</f>
        <v>23566.634600705373</v>
      </c>
      <c r="E55" s="16">
        <f>IF('E Beläggning'!$C$8+1&gt;A55,D55,0)</f>
        <v>0</v>
      </c>
      <c r="F55" s="16">
        <f>'E Beläggning'!$C$42/(POWER(1+'E Beläggning'!$C$10,A55))</f>
        <v>11031.78390988345</v>
      </c>
      <c r="G55" s="16">
        <f>IF('E Beläggning'!$C$8+1&gt;A55,F55,0)</f>
        <v>0</v>
      </c>
      <c r="H55" s="16"/>
      <c r="I55" s="115"/>
      <c r="J55" s="116"/>
      <c r="K55" s="116"/>
      <c r="L55" s="116"/>
      <c r="P55" s="16"/>
      <c r="Q55" s="16"/>
    </row>
    <row r="56" spans="1:17" x14ac:dyDescent="0.25">
      <c r="A56">
        <v>53</v>
      </c>
      <c r="B56" s="16">
        <f>'E Beläggning'!$C$45*(1/(1+'E Beläggning'!$C$10)^A56)*(('E Beläggning'!$C$12+1)^40)</f>
        <v>22769.695266382008</v>
      </c>
      <c r="C56" s="16">
        <f>IF('E Beläggning'!$C$8+1&gt;A56,B56,0)</f>
        <v>0</v>
      </c>
      <c r="D56" s="16">
        <f>'E Beläggning'!$C$46*(1/(1+'E Beläggning'!$C$10)^A56)*(('E Beläggning'!$C$12+1)^40)</f>
        <v>22769.695266382008</v>
      </c>
      <c r="E56" s="16">
        <f>IF('E Beläggning'!$C$8+1&gt;A56,D56,0)</f>
        <v>0</v>
      </c>
      <c r="F56" s="16">
        <f>'E Beläggning'!$C$42/(POWER(1+'E Beläggning'!$C$10,A56))</f>
        <v>10658.728415346332</v>
      </c>
      <c r="G56" s="16">
        <f>IF('E Beläggning'!$C$8+1&gt;A56,F56,0)</f>
        <v>0</v>
      </c>
      <c r="H56" s="16"/>
      <c r="I56" s="115"/>
      <c r="J56" s="116"/>
      <c r="K56" s="116"/>
      <c r="L56" s="116"/>
      <c r="P56" s="16"/>
      <c r="Q56" s="16"/>
    </row>
    <row r="57" spans="1:17" x14ac:dyDescent="0.25">
      <c r="A57">
        <v>54</v>
      </c>
      <c r="B57" s="16">
        <f>'E Beläggning'!$C$45*(1/(1+'E Beläggning'!$C$10)^A57)*(('E Beläggning'!$C$12+1)^40)</f>
        <v>21999.705571383583</v>
      </c>
      <c r="C57" s="16">
        <f>IF('E Beläggning'!$C$8+1&gt;A57,B57,0)</f>
        <v>0</v>
      </c>
      <c r="D57" s="16">
        <f>'E Beläggning'!$C$46*(1/(1+'E Beläggning'!$C$10)^A57)*(('E Beläggning'!$C$12+1)^40)</f>
        <v>21999.705571383583</v>
      </c>
      <c r="E57" s="16">
        <f>IF('E Beläggning'!$C$8+1&gt;A57,D57,0)</f>
        <v>0</v>
      </c>
      <c r="F57" s="16">
        <f>'E Beläggning'!$C$42/(POWER(1+'E Beläggning'!$C$10,A57))</f>
        <v>10298.288324006116</v>
      </c>
      <c r="G57" s="16">
        <f>IF('E Beläggning'!$C$8+1&gt;A57,F57,0)</f>
        <v>0</v>
      </c>
      <c r="H57" s="16"/>
      <c r="I57" s="115"/>
      <c r="J57" s="116"/>
      <c r="K57" s="116"/>
      <c r="L57" s="116"/>
      <c r="P57" s="16"/>
      <c r="Q57" s="16"/>
    </row>
    <row r="58" spans="1:17" x14ac:dyDescent="0.25">
      <c r="A58">
        <v>55</v>
      </c>
      <c r="B58" s="16">
        <f>'E Beläggning'!$C$45*(1/(1+'E Beläggning'!$C$10)^A58)*(('E Beläggning'!$C$12+1)^40)</f>
        <v>21255.754175249836</v>
      </c>
      <c r="C58" s="16">
        <f>IF('E Beläggning'!$C$8+1&gt;A58,B58,0)</f>
        <v>0</v>
      </c>
      <c r="D58" s="16">
        <f>'E Beläggning'!$C$46*(1/(1+'E Beläggning'!$C$10)^A58)*(('E Beläggning'!$C$12+1)^40)</f>
        <v>21255.754175249836</v>
      </c>
      <c r="E58" s="16">
        <f>IF('E Beläggning'!$C$8+1&gt;A58,D58,0)</f>
        <v>0</v>
      </c>
      <c r="F58" s="16">
        <f>'E Beläggning'!$C$42/(POWER(1+'E Beläggning'!$C$10,A58))</f>
        <v>9950.0370280252337</v>
      </c>
      <c r="G58" s="16">
        <f>IF('E Beläggning'!$C$8+1&gt;A58,F58,0)</f>
        <v>0</v>
      </c>
      <c r="H58" s="16"/>
      <c r="I58" s="115"/>
      <c r="J58" s="116"/>
      <c r="K58" s="116"/>
      <c r="L58" s="116"/>
      <c r="P58" s="16"/>
      <c r="Q58" s="16"/>
    </row>
    <row r="59" spans="1:17" x14ac:dyDescent="0.25">
      <c r="A59">
        <v>56</v>
      </c>
      <c r="B59" s="16">
        <f>'E Beläggning'!$C$45*(1/(1+'E Beläggning'!$C$10)^A59)*(('E Beläggning'!$C$12+1)^40)</f>
        <v>20536.960555796948</v>
      </c>
      <c r="C59" s="16">
        <f>IF('E Beläggning'!$C$8+1&gt;A59,B59,0)</f>
        <v>0</v>
      </c>
      <c r="D59" s="16">
        <f>'E Beläggning'!$C$46*(1/(1+'E Beläggning'!$C$10)^A59)*(('E Beläggning'!$C$12+1)^40)</f>
        <v>20536.960555796948</v>
      </c>
      <c r="E59" s="16">
        <f>IF('E Beläggning'!$C$8+1&gt;A59,D59,0)</f>
        <v>0</v>
      </c>
      <c r="F59" s="16">
        <f>'E Beläggning'!$C$42/(POWER(1+'E Beläggning'!$C$10,A59))</f>
        <v>9613.5623459181024</v>
      </c>
      <c r="G59" s="16">
        <f>IF('E Beläggning'!$C$8+1&gt;A59,F59,0)</f>
        <v>0</v>
      </c>
      <c r="H59" s="16"/>
      <c r="I59" s="115"/>
      <c r="J59" s="116"/>
      <c r="K59" s="116"/>
      <c r="L59" s="116"/>
      <c r="P59" s="16"/>
      <c r="Q59" s="16"/>
    </row>
    <row r="60" spans="1:17" x14ac:dyDescent="0.25">
      <c r="A60">
        <v>57</v>
      </c>
      <c r="B60" s="16">
        <f>'E Beläggning'!$C$45*(1/(1+'E Beläggning'!$C$10)^A60)*(('E Beläggning'!$C$12+1)^40)</f>
        <v>19842.473966953577</v>
      </c>
      <c r="C60" s="16">
        <f>IF('E Beläggning'!$C$8+1&gt;A60,B60,0)</f>
        <v>0</v>
      </c>
      <c r="D60" s="16">
        <f>'E Beläggning'!$C$46*(1/(1+'E Beläggning'!$C$10)^A60)*(('E Beläggning'!$C$12+1)^40)</f>
        <v>19842.473966953577</v>
      </c>
      <c r="E60" s="16">
        <f>IF('E Beläggning'!$C$8+1&gt;A60,D60,0)</f>
        <v>0</v>
      </c>
      <c r="F60" s="16">
        <f>'E Beläggning'!$C$42/(POWER(1+'E Beläggning'!$C$10,A60))</f>
        <v>9288.4660347034824</v>
      </c>
      <c r="G60" s="16">
        <f>IF('E Beläggning'!$C$8+1&gt;A60,F60,0)</f>
        <v>0</v>
      </c>
      <c r="H60" s="16"/>
      <c r="I60" s="115"/>
      <c r="J60" s="116"/>
      <c r="K60" s="116"/>
      <c r="L60" s="116"/>
      <c r="P60" s="16"/>
      <c r="Q60" s="16"/>
    </row>
    <row r="61" spans="1:17" x14ac:dyDescent="0.25">
      <c r="A61">
        <v>58</v>
      </c>
      <c r="B61" s="16">
        <f>'E Beläggning'!$C$45*(1/(1+'E Beläggning'!$C$10)^A61)*(('E Beläggning'!$C$12+1)^40)</f>
        <v>19171.472431839204</v>
      </c>
      <c r="C61" s="16">
        <f>IF('E Beläggning'!$C$8+1&gt;A61,B61,0)</f>
        <v>0</v>
      </c>
      <c r="D61" s="16">
        <f>'E Beläggning'!$C$46*(1/(1+'E Beläggning'!$C$10)^A61)*(('E Beläggning'!$C$12+1)^40)</f>
        <v>19171.472431839204</v>
      </c>
      <c r="E61" s="16">
        <f>IF('E Beläggning'!$C$8+1&gt;A61,D61,0)</f>
        <v>0</v>
      </c>
      <c r="F61" s="16">
        <f>'E Beläggning'!$C$42/(POWER(1+'E Beläggning'!$C$10,A61))</f>
        <v>8974.3633185540875</v>
      </c>
      <c r="G61" s="16">
        <f>IF('E Beläggning'!$C$8+1&gt;A61,F61,0)</f>
        <v>0</v>
      </c>
      <c r="H61" s="16"/>
      <c r="I61" s="115"/>
      <c r="J61" s="116"/>
      <c r="K61" s="116"/>
      <c r="L61" s="116"/>
      <c r="P61" s="16"/>
      <c r="Q61" s="16"/>
    </row>
    <row r="62" spans="1:17" x14ac:dyDescent="0.25">
      <c r="A62">
        <v>59</v>
      </c>
      <c r="B62" s="16">
        <f>'E Beläggning'!$C$45*(1/(1+'E Beläggning'!$C$10)^A62)*(('E Beläggning'!$C$12+1)^40)</f>
        <v>18523.161769892951</v>
      </c>
      <c r="C62" s="16">
        <f>IF('E Beläggning'!$C$8+1&gt;A62,B62,0)</f>
        <v>0</v>
      </c>
      <c r="D62" s="16">
        <f>'E Beläggning'!$C$46*(1/(1+'E Beläggning'!$C$10)^A62)*(('E Beläggning'!$C$12+1)^40)</f>
        <v>18523.161769892951</v>
      </c>
      <c r="E62" s="16">
        <f>IF('E Beläggning'!$C$8+1&gt;A62,D62,0)</f>
        <v>0</v>
      </c>
      <c r="F62" s="16">
        <f>'E Beläggning'!$C$42/(POWER(1+'E Beläggning'!$C$10,A62))</f>
        <v>8670.8824333855919</v>
      </c>
      <c r="G62" s="16">
        <f>IF('E Beläggning'!$C$8+1&gt;A62,F62,0)</f>
        <v>0</v>
      </c>
      <c r="H62" s="16"/>
      <c r="I62" s="115"/>
      <c r="J62" s="116"/>
      <c r="K62" s="116"/>
      <c r="L62" s="116"/>
      <c r="P62" s="16"/>
      <c r="Q62" s="16"/>
    </row>
    <row r="63" spans="1:17" x14ac:dyDescent="0.25">
      <c r="A63">
        <v>60</v>
      </c>
      <c r="B63" s="16">
        <f>'E Beläggning'!$C$45*(1/(1+'E Beläggning'!$C$10)^A63)*(('E Beläggning'!$C$12+1)^40)</f>
        <v>17896.774656901402</v>
      </c>
      <c r="C63" s="16">
        <f>IF('E Beläggning'!$C$8+1&gt;A63,B63,0)</f>
        <v>0</v>
      </c>
      <c r="D63" s="16">
        <f>'E Beläggning'!$C$46*(1/(1+'E Beläggning'!$C$10)^A63)*(('E Beläggning'!$C$12+1)^40)</f>
        <v>17896.774656901402</v>
      </c>
      <c r="E63" s="16">
        <f>IF('E Beläggning'!$C$8+1&gt;A63,D63,0)</f>
        <v>0</v>
      </c>
      <c r="F63" s="16">
        <f>'E Beläggning'!$C$42/(POWER(1+'E Beläggning'!$C$10,A63))</f>
        <v>8377.6641868459828</v>
      </c>
      <c r="G63" s="16">
        <f>IF('E Beläggning'!$C$8+1&gt;A63,F63,0)</f>
        <v>0</v>
      </c>
      <c r="H63" s="16"/>
      <c r="I63" s="115"/>
      <c r="J63" s="116"/>
      <c r="K63" s="116"/>
      <c r="L63" s="116"/>
      <c r="P63" s="16"/>
      <c r="Q63" s="16"/>
    </row>
    <row r="64" spans="1:17" x14ac:dyDescent="0.25">
      <c r="B64" s="16"/>
      <c r="C64" s="16">
        <f>SUM(C3:C63)</f>
        <v>570451.24154086085</v>
      </c>
      <c r="D64" s="16"/>
      <c r="E64" s="16">
        <f>SUM(E3:E63)</f>
        <v>570451.24154086085</v>
      </c>
      <c r="F64" s="16"/>
      <c r="G64" s="16">
        <f>SUM(G3:G63)</f>
        <v>403559.90271051321</v>
      </c>
      <c r="H64" s="16"/>
      <c r="I64" s="115"/>
      <c r="J64" s="116"/>
      <c r="K64" s="116"/>
      <c r="L64" s="116"/>
      <c r="P64" s="16"/>
      <c r="Q64" s="16"/>
    </row>
    <row r="65" spans="2:12" x14ac:dyDescent="0.25">
      <c r="B65" s="16"/>
      <c r="C65" s="16"/>
      <c r="D65" s="16"/>
      <c r="E65" s="16"/>
      <c r="F65" s="16"/>
      <c r="H65" s="16"/>
      <c r="I65" s="115"/>
      <c r="J65" s="116"/>
      <c r="K65" s="116"/>
      <c r="L65" s="115"/>
    </row>
    <row r="66" spans="2:12" x14ac:dyDescent="0.25">
      <c r="F66" s="16"/>
      <c r="H66" s="16"/>
      <c r="I66" s="115"/>
      <c r="J66" s="115"/>
      <c r="K66" s="115"/>
      <c r="L66" s="115"/>
    </row>
    <row r="67" spans="2:12" x14ac:dyDescent="0.25">
      <c r="B67" s="16"/>
      <c r="C67" s="16"/>
      <c r="D67" s="16"/>
      <c r="E67" s="16"/>
      <c r="F67" s="16"/>
      <c r="H67" s="16"/>
      <c r="I67" s="115"/>
      <c r="J67" s="116"/>
      <c r="K67" s="116"/>
      <c r="L67" s="115"/>
    </row>
    <row r="68" spans="2:12" x14ac:dyDescent="0.25">
      <c r="B68" s="16"/>
      <c r="C68" s="16"/>
      <c r="D68" s="16"/>
      <c r="E68" s="16"/>
      <c r="F68" s="16"/>
      <c r="I68" s="115"/>
      <c r="J68" s="116"/>
      <c r="K68" s="116"/>
      <c r="L68" s="115"/>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104"/>
  <sheetViews>
    <sheetView zoomScale="80" zoomScaleNormal="80" workbookViewId="0">
      <selection activeCell="C16" sqref="C16"/>
    </sheetView>
  </sheetViews>
  <sheetFormatPr defaultRowHeight="12.5" x14ac:dyDescent="0.25"/>
  <cols>
    <col min="2" max="2" width="12.54296875" bestFit="1" customWidth="1"/>
    <col min="3" max="3" width="10.7265625" customWidth="1"/>
    <col min="5" max="5" width="11.1796875" customWidth="1"/>
  </cols>
  <sheetData>
    <row r="1" spans="1:5" x14ac:dyDescent="0.25">
      <c r="C1" t="s">
        <v>4</v>
      </c>
    </row>
    <row r="2" spans="1:5" x14ac:dyDescent="0.25">
      <c r="A2" t="s">
        <v>14</v>
      </c>
      <c r="B2" t="s">
        <v>4</v>
      </c>
      <c r="C2" t="s">
        <v>21</v>
      </c>
    </row>
    <row r="3" spans="1:5" x14ac:dyDescent="0.25">
      <c r="A3">
        <v>0</v>
      </c>
      <c r="C3" s="16"/>
      <c r="E3" s="16"/>
    </row>
    <row r="4" spans="1:5" x14ac:dyDescent="0.25">
      <c r="A4">
        <v>1</v>
      </c>
      <c r="B4" s="16">
        <f>'F Förvärv'!$C$44*(1/(1+'F Förvärv'!$C$10)^A4)*(('F Förvärv'!$C$12+1)^NuvFörvärv!A4)</f>
        <v>153463.36687365535</v>
      </c>
      <c r="C4" s="16">
        <f>IF('F Förvärv'!$C$8+1&gt;A4,B4,0)</f>
        <v>153463.36687365535</v>
      </c>
      <c r="E4" s="16"/>
    </row>
    <row r="5" spans="1:5" x14ac:dyDescent="0.25">
      <c r="A5">
        <v>2</v>
      </c>
      <c r="B5" s="16">
        <f>'F Förvärv'!$C$44*(1/(1+'F Förvärv'!$C$10)^A5)*(('F Förvärv'!$C$12+1)^NuvFörvärv!A5)</f>
        <v>149978.93293980908</v>
      </c>
      <c r="C5" s="16">
        <f>IF('F Förvärv'!$C$8+1&gt;A5,B5,0)</f>
        <v>149978.93293980908</v>
      </c>
      <c r="E5" s="16"/>
    </row>
    <row r="6" spans="1:5" x14ac:dyDescent="0.25">
      <c r="A6">
        <v>3</v>
      </c>
      <c r="B6" s="16">
        <f>'F Förvärv'!$C$44*(1/(1+'F Förvärv'!$C$10)^A6)*(('F Förvärv'!$C$12+1)^NuvFörvärv!A6)</f>
        <v>146573.61417257675</v>
      </c>
      <c r="C6" s="16">
        <f>IF('F Förvärv'!$C$8+1&gt;A6,B6,0)</f>
        <v>146573.61417257675</v>
      </c>
      <c r="E6" s="16"/>
    </row>
    <row r="7" spans="1:5" x14ac:dyDescent="0.25">
      <c r="A7">
        <v>4</v>
      </c>
      <c r="B7" s="16">
        <f>'F Förvärv'!$C$44*(1/(1+'F Förvärv'!$C$10)^A7)*(('F Förvärv'!$C$12+1)^NuvFörvärv!A7)</f>
        <v>143245.61423725737</v>
      </c>
      <c r="C7" s="16">
        <f>IF('F Förvärv'!$C$8+1&gt;A7,B7,0)</f>
        <v>143245.61423725737</v>
      </c>
      <c r="E7" s="16"/>
    </row>
    <row r="8" spans="1:5" x14ac:dyDescent="0.25">
      <c r="A8">
        <v>5</v>
      </c>
      <c r="B8" s="16">
        <f>'F Förvärv'!$C$44*(1/(1+'F Förvärv'!$C$10)^A8)*(('F Förvärv'!$C$12+1)^NuvFörvärv!A8)</f>
        <v>139993.1775854936</v>
      </c>
      <c r="C8" s="16">
        <f>IF('F Förvärv'!$C$8+1&gt;A8,B8,0)</f>
        <v>139993.1775854936</v>
      </c>
      <c r="E8" s="16"/>
    </row>
    <row r="9" spans="1:5" x14ac:dyDescent="0.25">
      <c r="A9">
        <v>6</v>
      </c>
      <c r="B9" s="16">
        <f>'F Förvärv'!$C$44*(1/(1+'F Förvärv'!$C$10)^A9)*(('F Förvärv'!$C$12+1)^NuvFörvärv!A9)</f>
        <v>136814.5885292046</v>
      </c>
      <c r="C9" s="16">
        <f>IF('F Förvärv'!$C$8+1&gt;A9,B9,0)</f>
        <v>136814.5885292046</v>
      </c>
      <c r="E9" s="16"/>
    </row>
    <row r="10" spans="1:5" x14ac:dyDescent="0.25">
      <c r="A10">
        <v>7</v>
      </c>
      <c r="B10" s="16">
        <f>'F Förvärv'!$C$44*(1/(1+'F Förvärv'!$C$10)^A10)*(('F Förvärv'!$C$12+1)^NuvFörvärv!A10)</f>
        <v>133708.17033554637</v>
      </c>
      <c r="C10" s="16">
        <f>IF('F Förvärv'!$C$8+1&gt;A10,B10,0)</f>
        <v>133708.17033554637</v>
      </c>
      <c r="E10" s="16"/>
    </row>
    <row r="11" spans="1:5" x14ac:dyDescent="0.25">
      <c r="A11">
        <v>8</v>
      </c>
      <c r="B11" s="16">
        <f>'F Förvärv'!$C$44*(1/(1+'F Förvärv'!$C$10)^A11)*(('F Förvärv'!$C$12+1)^NuvFörvärv!A11)</f>
        <v>130672.28434242048</v>
      </c>
      <c r="C11" s="16">
        <f>IF('F Förvärv'!$C$8+1&gt;A11,B11,0)</f>
        <v>130672.28434242048</v>
      </c>
      <c r="E11" s="16"/>
    </row>
    <row r="12" spans="1:5" x14ac:dyDescent="0.25">
      <c r="A12">
        <v>9</v>
      </c>
      <c r="B12" s="16">
        <f>'F Förvärv'!$C$44*(1/(1+'F Förvärv'!$C$10)^A12)*(('F Förvärv'!$C$12+1)^NuvFörvärv!A12)</f>
        <v>127705.32909406602</v>
      </c>
      <c r="C12" s="16">
        <f>IF('F Förvärv'!$C$8+1&gt;A12,B12,0)</f>
        <v>127705.32909406602</v>
      </c>
      <c r="E12" s="16"/>
    </row>
    <row r="13" spans="1:5" x14ac:dyDescent="0.25">
      <c r="A13">
        <v>10</v>
      </c>
      <c r="B13" s="16">
        <f>'F Förvärv'!$C$44*(1/(1+'F Förvärv'!$C$10)^A13)*(('F Förvärv'!$C$12+1)^NuvFörvärv!A13)</f>
        <v>124805.73949627807</v>
      </c>
      <c r="C13" s="16">
        <f>IF('F Förvärv'!$C$8+1&gt;A13,B13,0)</f>
        <v>124805.73949627807</v>
      </c>
      <c r="E13" s="16"/>
    </row>
    <row r="14" spans="1:5" x14ac:dyDescent="0.25">
      <c r="A14">
        <v>11</v>
      </c>
      <c r="B14" s="16">
        <f>'F Förvärv'!$C$44*(1/(1+'F Förvärv'!$C$10)^A14)*(('F Förvärv'!$C$12+1)^NuvFörvärv!A14)</f>
        <v>121971.98599080704</v>
      </c>
      <c r="C14" s="16">
        <f>IF('F Förvärv'!$C$8+1&gt;A14,B14,0)</f>
        <v>121971.98599080704</v>
      </c>
      <c r="E14" s="16"/>
    </row>
    <row r="15" spans="1:5" x14ac:dyDescent="0.25">
      <c r="A15">
        <v>12</v>
      </c>
      <c r="B15" s="16">
        <f>'F Förvärv'!$C$44*(1/(1+'F Förvärv'!$C$10)^A15)*(('F Förvärv'!$C$12+1)^NuvFörvärv!A15)</f>
        <v>119202.5737485037</v>
      </c>
      <c r="C15" s="16">
        <f>IF('F Förvärv'!$C$8+1&gt;A15,B15,0)</f>
        <v>119202.5737485037</v>
      </c>
      <c r="E15" s="16"/>
    </row>
    <row r="16" spans="1:5" x14ac:dyDescent="0.25">
      <c r="A16">
        <v>13</v>
      </c>
      <c r="B16" s="16">
        <f>'F Förvärv'!$C$44*(1/(1+'F Förvärv'!$C$10)^A16)*(('F Förvärv'!$C$12+1)^NuvFörvärv!A16)</f>
        <v>116496.04188078408</v>
      </c>
      <c r="C16" s="16">
        <f>IF('F Förvärv'!$C$8+1&gt;A16,B16,0)</f>
        <v>116496.04188078408</v>
      </c>
      <c r="E16" s="16"/>
    </row>
    <row r="17" spans="1:5" x14ac:dyDescent="0.25">
      <c r="A17">
        <v>14</v>
      </c>
      <c r="B17" s="16">
        <f>'F Förvärv'!$C$44*(1/(1+'F Förvärv'!$C$10)^A17)*(('F Förvärv'!$C$12+1)^NuvFörvärv!A17)</f>
        <v>113850.96266899815</v>
      </c>
      <c r="C17" s="16">
        <f>IF('F Förvärv'!$C$8+1&gt;A17,B17,0)</f>
        <v>113850.96266899815</v>
      </c>
      <c r="E17" s="16"/>
    </row>
    <row r="18" spans="1:5" x14ac:dyDescent="0.25">
      <c r="A18">
        <v>15</v>
      </c>
      <c r="B18" s="16">
        <f>'F Förvärv'!$C$44*(1/(1+'F Förvärv'!$C$10)^A18)*(('F Förvärv'!$C$12+1)^NuvFörvärv!A18)</f>
        <v>111265.94081129631</v>
      </c>
      <c r="C18" s="16">
        <f>IF('F Förvärv'!$C$8+1&gt;A18,B18,0)</f>
        <v>111265.94081129631</v>
      </c>
      <c r="E18" s="16"/>
    </row>
    <row r="19" spans="1:5" x14ac:dyDescent="0.25">
      <c r="A19">
        <v>16</v>
      </c>
      <c r="B19" s="16">
        <f>'F Förvärv'!$C$44*(1/(1+'F Förvärv'!$C$10)^A19)*(('F Förvärv'!$C$12+1)^NuvFörvärv!A19)</f>
        <v>108739.61268659541</v>
      </c>
      <c r="C19" s="16">
        <f>IF('F Förvärv'!$C$8+1&gt;A19,B19,0)</f>
        <v>108739.61268659541</v>
      </c>
      <c r="E19" s="16"/>
    </row>
    <row r="20" spans="1:5" x14ac:dyDescent="0.25">
      <c r="A20">
        <v>17</v>
      </c>
      <c r="B20" s="16">
        <f>'F Förvärv'!$C$44*(1/(1+'F Förvärv'!$C$10)^A20)*(('F Förvärv'!$C$12+1)^NuvFörvärv!A20)</f>
        <v>106270.64563525727</v>
      </c>
      <c r="C20" s="16">
        <f>IF('F Förvärv'!$C$8+1&gt;A20,B20,0)</f>
        <v>106270.64563525727</v>
      </c>
      <c r="E20" s="16"/>
    </row>
    <row r="21" spans="1:5" x14ac:dyDescent="0.25">
      <c r="A21">
        <v>18</v>
      </c>
      <c r="B21" s="16">
        <f>'F Förvärv'!$C$44*(1/(1+'F Förvärv'!$C$10)^A21)*(('F Förvärv'!$C$12+1)^NuvFörvärv!A21)</f>
        <v>103857.73725609927</v>
      </c>
      <c r="C21" s="16">
        <f>IF('F Förvärv'!$C$8+1&gt;A21,B21,0)</f>
        <v>103857.73725609927</v>
      </c>
      <c r="E21" s="16"/>
    </row>
    <row r="22" spans="1:5" x14ac:dyDescent="0.25">
      <c r="A22">
        <v>19</v>
      </c>
      <c r="B22" s="16">
        <f>'F Förvärv'!$C$44*(1/(1+'F Förvärv'!$C$10)^A22)*(('F Förvärv'!$C$12+1)^NuvFörvärv!A22)</f>
        <v>101499.6147193666</v>
      </c>
      <c r="C22" s="16">
        <f>IF('F Förvärv'!$C$8+1&gt;A22,B22,0)</f>
        <v>101499.6147193666</v>
      </c>
      <c r="E22" s="16"/>
    </row>
    <row r="23" spans="1:5" x14ac:dyDescent="0.25">
      <c r="A23">
        <v>20</v>
      </c>
      <c r="B23" s="16">
        <f>'F Förvärv'!$C$44*(1/(1+'F Förvärv'!$C$10)^A23)*(('F Förvärv'!$C$12+1)^NuvFörvärv!A23)</f>
        <v>99195.034095303679</v>
      </c>
      <c r="C23" s="16">
        <f>IF('F Förvärv'!$C$8+1&gt;A23,B23,0)</f>
        <v>99195.034095303679</v>
      </c>
      <c r="E23" s="16"/>
    </row>
    <row r="24" spans="1:5" x14ac:dyDescent="0.25">
      <c r="A24">
        <v>21</v>
      </c>
      <c r="B24" s="16">
        <f>'F Förvärv'!$C$44*(1/(1+'F Förvärv'!$C$10)^A24)*(('F Förvärv'!$C$12+1)^NuvFörvärv!A24)</f>
        <v>96942.779697970735</v>
      </c>
      <c r="C24" s="16">
        <f>IF('F Förvärv'!$C$8+1&gt;A24,B24,0)</f>
        <v>96942.779697970735</v>
      </c>
      <c r="E24" s="16"/>
    </row>
    <row r="25" spans="1:5" x14ac:dyDescent="0.25">
      <c r="A25">
        <v>22</v>
      </c>
      <c r="B25" s="16">
        <f>'F Förvärv'!$C$44*(1/(1+'F Förvärv'!$C$10)^A25)*(('F Förvärv'!$C$12+1)^NuvFörvärv!A25)</f>
        <v>94741.663443958852</v>
      </c>
      <c r="C25" s="16">
        <f>IF('F Förvärv'!$C$8+1&gt;A25,B25,0)</f>
        <v>94741.663443958852</v>
      </c>
      <c r="E25" s="16"/>
    </row>
    <row r="26" spans="1:5" x14ac:dyDescent="0.25">
      <c r="A26">
        <v>23</v>
      </c>
      <c r="B26" s="16">
        <f>'F Förvärv'!$C$44*(1/(1+'F Förvärv'!$C$10)^A26)*(('F Förvärv'!$C$12+1)^NuvFörvärv!A26)</f>
        <v>92590.524225666071</v>
      </c>
      <c r="C26" s="16">
        <f>IF('F Förvärv'!$C$8+1&gt;A26,B26,0)</f>
        <v>92590.524225666071</v>
      </c>
      <c r="E26" s="16"/>
    </row>
    <row r="27" spans="1:5" x14ac:dyDescent="0.25">
      <c r="A27">
        <v>24</v>
      </c>
      <c r="B27" s="16">
        <f>'F Förvärv'!$C$44*(1/(1+'F Förvärv'!$C$10)^A27)*(('F Förvärv'!$C$12+1)^NuvFörvärv!A27)</f>
        <v>90488.227298803162</v>
      </c>
      <c r="C27" s="16">
        <f>IF('F Förvärv'!$C$8+1&gt;A27,B27,0)</f>
        <v>90488.227298803162</v>
      </c>
      <c r="E27" s="16"/>
    </row>
    <row r="28" spans="1:5" x14ac:dyDescent="0.25">
      <c r="A28">
        <v>25</v>
      </c>
      <c r="B28" s="16">
        <f>'F Förvärv'!$C$44*(1/(1+'F Förvärv'!$C$10)^A28)*(('F Förvärv'!$C$12+1)^NuvFörvärv!A28)</f>
        <v>88433.663683806211</v>
      </c>
      <c r="C28" s="16">
        <f>IF('F Förvärv'!$C$8+1&gt;A28,B28,0)</f>
        <v>88433.663683806211</v>
      </c>
      <c r="E28" s="16"/>
    </row>
    <row r="29" spans="1:5" x14ac:dyDescent="0.25">
      <c r="A29">
        <v>26</v>
      </c>
      <c r="B29" s="16">
        <f>'F Förvärv'!$C$44*(1/(1+'F Förvärv'!$C$10)^A29)*(('F Förvärv'!$C$12+1)^NuvFörvärv!A29)</f>
        <v>86425.749580840566</v>
      </c>
      <c r="C29" s="16">
        <f>IF('F Förvärv'!$C$8+1&gt;A29,B29,0)</f>
        <v>86425.749580840566</v>
      </c>
      <c r="E29" s="16"/>
    </row>
    <row r="30" spans="1:5" x14ac:dyDescent="0.25">
      <c r="A30">
        <v>27</v>
      </c>
      <c r="B30" s="16">
        <f>'F Förvärv'!$C$44*(1/(1+'F Förvärv'!$C$10)^A30)*(('F Förvärv'!$C$12+1)^NuvFörvärv!A30)</f>
        <v>84463.425798087177</v>
      </c>
      <c r="C30" s="16">
        <f>IF('F Förvärv'!$C$8+1&gt;A30,B30,0)</f>
        <v>84463.425798087177</v>
      </c>
      <c r="E30" s="16"/>
    </row>
    <row r="31" spans="1:5" x14ac:dyDescent="0.25">
      <c r="A31">
        <v>28</v>
      </c>
      <c r="B31" s="16">
        <f>'F Förvärv'!$C$44*(1/(1+'F Förvärv'!$C$10)^A31)*(('F Förvärv'!$C$12+1)^NuvFörvärv!A31)</f>
        <v>82545.657193009843</v>
      </c>
      <c r="C31" s="16">
        <f>IF('F Förvärv'!$C$8+1&gt;A31,B31,0)</f>
        <v>82545.657193009843</v>
      </c>
      <c r="E31" s="16"/>
    </row>
    <row r="32" spans="1:5" x14ac:dyDescent="0.25">
      <c r="A32">
        <v>29</v>
      </c>
      <c r="B32" s="16">
        <f>'F Förvärv'!$C$44*(1/(1+'F Förvärv'!$C$10)^A32)*(('F Förvärv'!$C$12+1)^NuvFörvärv!A32)</f>
        <v>80671.432126308675</v>
      </c>
      <c r="C32" s="16">
        <f>IF('F Förvärv'!$C$8+1&gt;A32,B32,0)</f>
        <v>80671.432126308675</v>
      </c>
      <c r="E32" s="16"/>
    </row>
    <row r="33" spans="1:5" x14ac:dyDescent="0.25">
      <c r="A33">
        <v>30</v>
      </c>
      <c r="B33" s="16">
        <f>'F Förvärv'!$C$44*(1/(1+'F Förvärv'!$C$10)^A33)*(('F Förvärv'!$C$12+1)^NuvFörvärv!A33)</f>
        <v>78839.761928271706</v>
      </c>
      <c r="C33" s="16">
        <f>IF('F Förvärv'!$C$8+1&gt;A33,B33,0)</f>
        <v>78839.761928271706</v>
      </c>
      <c r="E33" s="16"/>
    </row>
    <row r="34" spans="1:5" x14ac:dyDescent="0.25">
      <c r="A34">
        <v>31</v>
      </c>
      <c r="B34" s="16">
        <f>'F Förvärv'!$C$44*(1/(1+'F Förvärv'!$C$10)^A34)*(('F Förvärv'!$C$12+1)^NuvFörvärv!A34)</f>
        <v>77049.680377243349</v>
      </c>
      <c r="C34" s="16">
        <f>IF('F Förvärv'!$C$8+1&gt;A34,B34,0)</f>
        <v>77049.680377243349</v>
      </c>
      <c r="E34" s="16"/>
    </row>
    <row r="35" spans="1:5" x14ac:dyDescent="0.25">
      <c r="A35">
        <v>32</v>
      </c>
      <c r="B35" s="16">
        <f>'F Förvärv'!$C$44*(1/(1+'F Förvärv'!$C$10)^A35)*(('F Förvärv'!$C$12+1)^NuvFörvärv!A35)</f>
        <v>75300.243189933986</v>
      </c>
      <c r="C35" s="16">
        <f>IF('F Förvärv'!$C$8+1&gt;A35,B35,0)</f>
        <v>75300.243189933986</v>
      </c>
      <c r="E35" s="16"/>
    </row>
    <row r="36" spans="1:5" x14ac:dyDescent="0.25">
      <c r="A36">
        <v>33</v>
      </c>
      <c r="B36" s="16">
        <f>'F Förvärv'!$C$44*(1/(1+'F Förvärv'!$C$10)^A36)*(('F Förvärv'!$C$12+1)^NuvFörvärv!A36)</f>
        <v>73590.527523302648</v>
      </c>
      <c r="C36" s="16">
        <f>IF('F Förvärv'!$C$8+1&gt;A36,B36,0)</f>
        <v>73590.527523302648</v>
      </c>
      <c r="E36" s="16"/>
    </row>
    <row r="37" spans="1:5" x14ac:dyDescent="0.25">
      <c r="A37">
        <v>34</v>
      </c>
      <c r="B37" s="16">
        <f>'F Förvärv'!$C$44*(1/(1+'F Förvärv'!$C$10)^A37)*(('F Förvärv'!$C$12+1)^NuvFörvärv!A37)</f>
        <v>71919.631487749401</v>
      </c>
      <c r="C37" s="16">
        <f>IF('F Förvärv'!$C$8+1&gt;A37,B37,0)</f>
        <v>71919.631487749401</v>
      </c>
      <c r="E37" s="16"/>
    </row>
    <row r="38" spans="1:5" x14ac:dyDescent="0.25">
      <c r="A38">
        <v>35</v>
      </c>
      <c r="B38" s="16">
        <f>'F Förvärv'!$C$44*(1/(1+'F Förvärv'!$C$10)^A38)*(('F Förvärv'!$C$12+1)^NuvFörvärv!A38)</f>
        <v>70286.673671360913</v>
      </c>
      <c r="C38" s="16">
        <f>IF('F Förvärv'!$C$8+1&gt;A38,B38,0)</f>
        <v>70286.673671360913</v>
      </c>
      <c r="E38" s="16"/>
    </row>
    <row r="39" spans="1:5" x14ac:dyDescent="0.25">
      <c r="A39">
        <v>36</v>
      </c>
      <c r="B39" s="16">
        <f>'F Förvärv'!$C$44*(1/(1+'F Förvärv'!$C$10)^A39)*(('F Förvärv'!$C$12+1)^NuvFörvärv!A39)</f>
        <v>68690.792674958037</v>
      </c>
      <c r="C39" s="16">
        <f>IF('F Förvärv'!$C$8+1&gt;A39,B39,0)</f>
        <v>68690.792674958037</v>
      </c>
      <c r="E39" s="16"/>
    </row>
    <row r="40" spans="1:5" x14ac:dyDescent="0.25">
      <c r="A40">
        <v>37</v>
      </c>
      <c r="B40" s="16">
        <f>'F Förvärv'!$C$44*(1/(1+'F Förvärv'!$C$10)^A40)*(('F Förvärv'!$C$12+1)^NuvFörvärv!A40)</f>
        <v>67131.146657700549</v>
      </c>
      <c r="C40" s="16">
        <f>IF('F Förvärv'!$C$8+1&gt;A40,B40,0)</f>
        <v>67131.146657700549</v>
      </c>
      <c r="E40" s="16"/>
    </row>
    <row r="41" spans="1:5" x14ac:dyDescent="0.25">
      <c r="A41">
        <v>38</v>
      </c>
      <c r="B41" s="16">
        <f>'F Förvärv'!$C$44*(1/(1+'F Förvärv'!$C$10)^A41)*(('F Förvärv'!$C$12+1)^NuvFörvärv!A41)</f>
        <v>65606.91289300879</v>
      </c>
      <c r="C41" s="16">
        <f>IF('F Förvärv'!$C$8+1&gt;A41,B41,0)</f>
        <v>65606.91289300879</v>
      </c>
      <c r="E41" s="16"/>
    </row>
    <row r="42" spans="1:5" x14ac:dyDescent="0.25">
      <c r="A42">
        <v>39</v>
      </c>
      <c r="B42" s="16">
        <f>'F Förvärv'!$C$44*(1/(1+'F Förvärv'!$C$10)^A42)*(('F Förvärv'!$C$12+1)^NuvFörvärv!A42)</f>
        <v>64117.287334568522</v>
      </c>
      <c r="C42" s="16">
        <f>IF('F Förvärv'!$C$8+1&gt;A42,B42,0)</f>
        <v>64117.287334568522</v>
      </c>
      <c r="E42" s="16"/>
    </row>
    <row r="43" spans="1:5" x14ac:dyDescent="0.25">
      <c r="A43">
        <v>40</v>
      </c>
      <c r="B43" s="16">
        <f>'F Förvärv'!$C$44*(1/(1+'F Förvärv'!$C$10)^A43)*(('F Förvärv'!$C$12+1)^NuvFörvärv!A43)</f>
        <v>62661.484192189448</v>
      </c>
      <c r="C43" s="16">
        <f>IF('F Förvärv'!$C$8+1&gt;A43,B43,0)</f>
        <v>62661.484192189448</v>
      </c>
      <c r="E43" s="16"/>
    </row>
    <row r="44" spans="1:5" x14ac:dyDescent="0.25">
      <c r="A44">
        <v>41</v>
      </c>
      <c r="B44" s="16">
        <f>'F Förvärv'!$C$44*(1/(1+'F Förvärv'!$C$10)^A44)*(('F Förvärv'!$C$12+1)^40)</f>
        <v>60542.496804047783</v>
      </c>
      <c r="C44" s="16">
        <f>C43</f>
        <v>62661.484192189448</v>
      </c>
      <c r="E44" s="16"/>
    </row>
    <row r="45" spans="1:5" x14ac:dyDescent="0.25">
      <c r="A45">
        <v>42</v>
      </c>
      <c r="B45" s="16">
        <f>'F Förvärv'!$C$44*(1/(1+'F Förvärv'!$C$10)^A45)*(('F Förvärv'!$C$12+1)^40)</f>
        <v>58495.165994249066</v>
      </c>
      <c r="C45" s="16">
        <f t="shared" ref="C45:C63" si="0">C44</f>
        <v>62661.484192189448</v>
      </c>
      <c r="E45" s="16"/>
    </row>
    <row r="46" spans="1:5" x14ac:dyDescent="0.25">
      <c r="A46">
        <v>43</v>
      </c>
      <c r="B46" s="16">
        <f>'F Förvärv'!$C$44*(1/(1+'F Förvärv'!$C$10)^A46)*(('F Förvärv'!$C$12+1)^40)</f>
        <v>56517.068593477357</v>
      </c>
      <c r="C46" s="16">
        <f t="shared" si="0"/>
        <v>62661.484192189448</v>
      </c>
      <c r="E46" s="16"/>
    </row>
    <row r="47" spans="1:5" x14ac:dyDescent="0.25">
      <c r="A47">
        <v>44</v>
      </c>
      <c r="B47" s="16">
        <f>'F Förvärv'!$C$44*(1/(1+'F Förvärv'!$C$10)^A47)*(('F Förvärv'!$C$12+1)^40)</f>
        <v>54605.863375340443</v>
      </c>
      <c r="C47" s="16">
        <f t="shared" si="0"/>
        <v>62661.484192189448</v>
      </c>
      <c r="E47" s="16"/>
    </row>
    <row r="48" spans="1:5" x14ac:dyDescent="0.25">
      <c r="A48">
        <v>45</v>
      </c>
      <c r="B48" s="16">
        <f>'F Förvärv'!$C$44*(1/(1+'F Förvärv'!$C$10)^A48)*(('F Förvärv'!$C$12+1)^40)</f>
        <v>52759.28828535309</v>
      </c>
      <c r="C48" s="16">
        <f t="shared" si="0"/>
        <v>62661.484192189448</v>
      </c>
      <c r="E48" s="16"/>
    </row>
    <row r="49" spans="1:5" x14ac:dyDescent="0.25">
      <c r="A49">
        <v>46</v>
      </c>
      <c r="B49" s="16">
        <f>'F Förvärv'!$C$44*(1/(1+'F Förvärv'!$C$10)^A49)*(('F Förvärv'!$C$12+1)^40)</f>
        <v>50975.157763626172</v>
      </c>
      <c r="C49" s="16">
        <f t="shared" si="0"/>
        <v>62661.484192189448</v>
      </c>
      <c r="E49" s="16"/>
    </row>
    <row r="50" spans="1:5" x14ac:dyDescent="0.25">
      <c r="A50">
        <v>47</v>
      </c>
      <c r="B50" s="16">
        <f>'F Förvärv'!$C$44*(1/(1+'F Förvärv'!$C$10)^A50)*(('F Förvärv'!$C$12+1)^40)</f>
        <v>49251.360158092932</v>
      </c>
      <c r="C50" s="16">
        <f t="shared" si="0"/>
        <v>62661.484192189448</v>
      </c>
      <c r="E50" s="16"/>
    </row>
    <row r="51" spans="1:5" x14ac:dyDescent="0.25">
      <c r="A51">
        <v>48</v>
      </c>
      <c r="B51" s="16">
        <f>'F Förvärv'!$C$44*(1/(1+'F Förvärv'!$C$10)^A51)*(('F Förvärv'!$C$12+1)^40)</f>
        <v>47585.855225210573</v>
      </c>
      <c r="C51" s="16">
        <f t="shared" si="0"/>
        <v>62661.484192189448</v>
      </c>
      <c r="E51" s="16"/>
    </row>
    <row r="52" spans="1:5" x14ac:dyDescent="0.25">
      <c r="A52">
        <v>49</v>
      </c>
      <c r="B52" s="16">
        <f>'F Förvärv'!$C$44*(1/(1+'F Förvärv'!$C$10)^A52)*(('F Förvärv'!$C$12+1)^40)</f>
        <v>45976.671715179305</v>
      </c>
      <c r="C52" s="16">
        <f t="shared" si="0"/>
        <v>62661.484192189448</v>
      </c>
      <c r="E52" s="16"/>
    </row>
    <row r="53" spans="1:5" x14ac:dyDescent="0.25">
      <c r="A53">
        <v>50</v>
      </c>
      <c r="B53" s="16">
        <f>'F Förvärv'!$C$44*(1/(1+'F Förvärv'!$C$10)^A53)*(('F Förvärv'!$C$12+1)^40)</f>
        <v>44421.90503882058</v>
      </c>
      <c r="C53" s="16">
        <f t="shared" si="0"/>
        <v>62661.484192189448</v>
      </c>
      <c r="E53" s="16"/>
    </row>
    <row r="54" spans="1:5" x14ac:dyDescent="0.25">
      <c r="A54">
        <v>51</v>
      </c>
      <c r="B54" s="16">
        <f>'F Förvärv'!$C$44*(1/(1+'F Förvärv'!$C$10)^A54)*(('F Förvärv'!$C$12+1)^40)</f>
        <v>42919.71501335322</v>
      </c>
      <c r="C54" s="16">
        <f t="shared" si="0"/>
        <v>62661.484192189448</v>
      </c>
      <c r="E54" s="16"/>
    </row>
    <row r="55" spans="1:5" x14ac:dyDescent="0.25">
      <c r="A55">
        <v>52</v>
      </c>
      <c r="B55" s="16">
        <f>'F Förvärv'!$C$44*(1/(1+'F Förvärv'!$C$10)^A55)*(('F Förvärv'!$C$12+1)^40)</f>
        <v>41468.323684399256</v>
      </c>
      <c r="C55" s="16">
        <f t="shared" si="0"/>
        <v>62661.484192189448</v>
      </c>
      <c r="E55" s="16"/>
    </row>
    <row r="56" spans="1:5" x14ac:dyDescent="0.25">
      <c r="A56">
        <v>53</v>
      </c>
      <c r="B56" s="16">
        <f>'F Förvärv'!$C$44*(1/(1+'F Förvärv'!$C$10)^A56)*(('F Förvärv'!$C$12+1)^40)</f>
        <v>40066.013221641791</v>
      </c>
      <c r="C56" s="16">
        <f t="shared" si="0"/>
        <v>62661.484192189448</v>
      </c>
      <c r="E56" s="16"/>
    </row>
    <row r="57" spans="1:5" x14ac:dyDescent="0.25">
      <c r="A57">
        <v>54</v>
      </c>
      <c r="B57" s="16">
        <f>'F Förvärv'!$C$44*(1/(1+'F Förvärv'!$C$10)^A57)*(('F Förvärv'!$C$12+1)^40)</f>
        <v>38711.123885644251</v>
      </c>
      <c r="C57" s="16">
        <f t="shared" si="0"/>
        <v>62661.484192189448</v>
      </c>
      <c r="E57" s="16"/>
    </row>
    <row r="58" spans="1:5" x14ac:dyDescent="0.25">
      <c r="A58">
        <v>55</v>
      </c>
      <c r="B58" s="16">
        <f>'F Förvärv'!$C$44*(1/(1+'F Förvärv'!$C$10)^A58)*(('F Förvärv'!$C$12+1)^40)</f>
        <v>37402.052063424388</v>
      </c>
      <c r="C58" s="16">
        <f t="shared" si="0"/>
        <v>62661.484192189448</v>
      </c>
      <c r="E58" s="16"/>
    </row>
    <row r="59" spans="1:5" x14ac:dyDescent="0.25">
      <c r="A59">
        <v>56</v>
      </c>
      <c r="B59" s="16">
        <f>'F Förvärv'!$C$44*(1/(1+'F Förvärv'!$C$10)^A59)*(('F Förvärv'!$C$12+1)^40)</f>
        <v>36137.248370458357</v>
      </c>
      <c r="C59" s="16">
        <f t="shared" si="0"/>
        <v>62661.484192189448</v>
      </c>
      <c r="E59" s="16"/>
    </row>
    <row r="60" spans="1:5" x14ac:dyDescent="0.25">
      <c r="A60">
        <v>57</v>
      </c>
      <c r="B60" s="16">
        <f>'F Förvärv'!$C$44*(1/(1+'F Förvärv'!$C$10)^A60)*(('F Förvärv'!$C$12+1)^40)</f>
        <v>34915.215816867982</v>
      </c>
      <c r="C60" s="16">
        <f t="shared" si="0"/>
        <v>62661.484192189448</v>
      </c>
      <c r="E60" s="16"/>
    </row>
    <row r="61" spans="1:5" x14ac:dyDescent="0.25">
      <c r="A61">
        <v>58</v>
      </c>
      <c r="B61" s="16">
        <f>'F Förvärv'!$C$44*(1/(1+'F Förvärv'!$C$10)^A61)*(('F Förvärv'!$C$12+1)^40)</f>
        <v>33734.508035621235</v>
      </c>
      <c r="C61" s="16">
        <f t="shared" si="0"/>
        <v>62661.484192189448</v>
      </c>
      <c r="E61" s="16"/>
    </row>
    <row r="62" spans="1:5" x14ac:dyDescent="0.25">
      <c r="A62">
        <v>59</v>
      </c>
      <c r="B62" s="16">
        <f>'F Förvärv'!$C$44*(1/(1+'F Förvärv'!$C$10)^A62)*(('F Förvärv'!$C$12+1)^40)</f>
        <v>32593.727570648538</v>
      </c>
      <c r="C62" s="16">
        <f t="shared" si="0"/>
        <v>62661.484192189448</v>
      </c>
      <c r="E62" s="16"/>
    </row>
    <row r="63" spans="1:5" x14ac:dyDescent="0.25">
      <c r="A63">
        <v>60</v>
      </c>
      <c r="B63" s="16">
        <f>'F Förvärv'!$C$44*(1/(1+'F Förvärv'!$C$10)^A63)*(('F Förvärv'!$C$12+1)^40)</f>
        <v>31491.524222848831</v>
      </c>
      <c r="C63" s="16">
        <f t="shared" si="0"/>
        <v>62661.484192189448</v>
      </c>
      <c r="E63" s="16"/>
    </row>
    <row r="64" spans="1:5" x14ac:dyDescent="0.25">
      <c r="B64" s="16"/>
      <c r="C64" s="16">
        <f>SUM(C3:C63)</f>
        <v>5315037.9159218529</v>
      </c>
      <c r="E64" s="16"/>
    </row>
    <row r="65" spans="2:5" x14ac:dyDescent="0.25">
      <c r="B65" s="16"/>
      <c r="C65" s="16"/>
      <c r="E65" s="16"/>
    </row>
    <row r="66" spans="2:5" x14ac:dyDescent="0.25">
      <c r="B66" s="16"/>
      <c r="C66" s="16"/>
      <c r="E66" s="16"/>
    </row>
    <row r="67" spans="2:5" x14ac:dyDescent="0.25">
      <c r="B67" s="16"/>
      <c r="C67" s="16"/>
      <c r="E67" s="16"/>
    </row>
    <row r="68" spans="2:5" x14ac:dyDescent="0.25">
      <c r="B68" s="16"/>
      <c r="E68" s="16"/>
    </row>
    <row r="69" spans="2:5" x14ac:dyDescent="0.25">
      <c r="B69" s="16"/>
      <c r="E69" s="16"/>
    </row>
    <row r="70" spans="2:5" x14ac:dyDescent="0.25">
      <c r="B70" s="16"/>
      <c r="E70" s="16"/>
    </row>
    <row r="71" spans="2:5" x14ac:dyDescent="0.25">
      <c r="B71" s="16"/>
      <c r="E71" s="16"/>
    </row>
    <row r="72" spans="2:5" x14ac:dyDescent="0.25">
      <c r="B72" s="16"/>
      <c r="E72" s="16"/>
    </row>
    <row r="73" spans="2:5" x14ac:dyDescent="0.25">
      <c r="B73" s="16"/>
      <c r="E73" s="16"/>
    </row>
    <row r="74" spans="2:5" x14ac:dyDescent="0.25">
      <c r="B74" s="16"/>
      <c r="E74" s="16"/>
    </row>
    <row r="75" spans="2:5" x14ac:dyDescent="0.25">
      <c r="B75" s="16"/>
      <c r="E75" s="16"/>
    </row>
    <row r="76" spans="2:5" x14ac:dyDescent="0.25">
      <c r="B76" s="16"/>
      <c r="E76" s="16"/>
    </row>
    <row r="77" spans="2:5" x14ac:dyDescent="0.25">
      <c r="B77" s="16"/>
      <c r="E77" s="16"/>
    </row>
    <row r="78" spans="2:5" x14ac:dyDescent="0.25">
      <c r="B78" s="16"/>
      <c r="E78" s="16"/>
    </row>
    <row r="79" spans="2:5" x14ac:dyDescent="0.25">
      <c r="B79" s="16"/>
      <c r="E79" s="16"/>
    </row>
    <row r="80" spans="2:5" x14ac:dyDescent="0.25">
      <c r="B80" s="16"/>
      <c r="E80" s="16"/>
    </row>
    <row r="81" spans="2:5" x14ac:dyDescent="0.25">
      <c r="B81" s="16"/>
      <c r="E81" s="16"/>
    </row>
    <row r="82" spans="2:5" x14ac:dyDescent="0.25">
      <c r="B82" s="16"/>
      <c r="E82" s="16"/>
    </row>
    <row r="83" spans="2:5" x14ac:dyDescent="0.25">
      <c r="B83" s="16"/>
      <c r="E83" s="16"/>
    </row>
    <row r="84" spans="2:5" x14ac:dyDescent="0.25">
      <c r="B84" s="16"/>
      <c r="E84" s="16"/>
    </row>
    <row r="85" spans="2:5" x14ac:dyDescent="0.25">
      <c r="B85" s="16"/>
      <c r="E85" s="16"/>
    </row>
    <row r="86" spans="2:5" x14ac:dyDescent="0.25">
      <c r="B86" s="16"/>
      <c r="E86" s="16"/>
    </row>
    <row r="87" spans="2:5" x14ac:dyDescent="0.25">
      <c r="B87" s="16"/>
      <c r="E87" s="16"/>
    </row>
    <row r="88" spans="2:5" x14ac:dyDescent="0.25">
      <c r="B88" s="16"/>
      <c r="E88" s="16"/>
    </row>
    <row r="89" spans="2:5" x14ac:dyDescent="0.25">
      <c r="B89" s="16"/>
      <c r="E89" s="16"/>
    </row>
    <row r="90" spans="2:5" x14ac:dyDescent="0.25">
      <c r="B90" s="16"/>
      <c r="E90" s="16"/>
    </row>
    <row r="91" spans="2:5" x14ac:dyDescent="0.25">
      <c r="B91" s="16"/>
      <c r="E91" s="16"/>
    </row>
    <row r="92" spans="2:5" x14ac:dyDescent="0.25">
      <c r="B92" s="16"/>
      <c r="E92" s="16"/>
    </row>
    <row r="93" spans="2:5" x14ac:dyDescent="0.25">
      <c r="B93" s="16"/>
      <c r="E93" s="16"/>
    </row>
    <row r="94" spans="2:5" x14ac:dyDescent="0.25">
      <c r="B94" s="16"/>
      <c r="E94" s="16"/>
    </row>
    <row r="95" spans="2:5" x14ac:dyDescent="0.25">
      <c r="B95" s="16"/>
      <c r="E95" s="16"/>
    </row>
    <row r="96" spans="2:5" x14ac:dyDescent="0.25">
      <c r="B96" s="16"/>
      <c r="E96" s="16"/>
    </row>
    <row r="97" spans="2:5" x14ac:dyDescent="0.25">
      <c r="B97" s="16"/>
      <c r="E97" s="16"/>
    </row>
    <row r="98" spans="2:5" x14ac:dyDescent="0.25">
      <c r="B98" s="16"/>
      <c r="E98" s="16"/>
    </row>
    <row r="99" spans="2:5" x14ac:dyDescent="0.25">
      <c r="B99" s="16"/>
      <c r="E99" s="16"/>
    </row>
    <row r="100" spans="2:5" x14ac:dyDescent="0.25">
      <c r="B100" s="16"/>
      <c r="E100" s="16"/>
    </row>
    <row r="101" spans="2:5" x14ac:dyDescent="0.25">
      <c r="B101" s="16"/>
      <c r="E101" s="16"/>
    </row>
    <row r="102" spans="2:5" x14ac:dyDescent="0.25">
      <c r="B102" s="16"/>
      <c r="E102" s="16"/>
    </row>
    <row r="103" spans="2:5" x14ac:dyDescent="0.25">
      <c r="B103" s="16"/>
      <c r="E103" s="16"/>
    </row>
    <row r="104" spans="2:5" x14ac:dyDescent="0.25">
      <c r="B104" s="16"/>
      <c r="E104" s="16"/>
    </row>
  </sheetData>
  <phoneticPr fontId="0" type="noConversion"/>
  <pageMargins left="0.75" right="0.75" top="1" bottom="1" header="0.5" footer="0.5"/>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130"/>
  <sheetViews>
    <sheetView workbookViewId="0">
      <selection activeCell="K21" sqref="K21"/>
    </sheetView>
  </sheetViews>
  <sheetFormatPr defaultRowHeight="12.5" x14ac:dyDescent="0.25"/>
  <cols>
    <col min="1" max="1" width="3" bestFit="1" customWidth="1"/>
    <col min="2" max="2" width="9.453125" bestFit="1" customWidth="1"/>
    <col min="3" max="3" width="10.81640625" bestFit="1" customWidth="1"/>
    <col min="4" max="4" width="12.54296875" bestFit="1" customWidth="1"/>
    <col min="5" max="5" width="10.81640625" bestFit="1" customWidth="1"/>
    <col min="6" max="6" width="8.7265625" bestFit="1" customWidth="1"/>
    <col min="7" max="7" width="11.1796875" bestFit="1" customWidth="1"/>
    <col min="8" max="8" width="4.1796875" customWidth="1"/>
    <col min="9" max="9" width="3" style="115" bestFit="1" customWidth="1"/>
    <col min="10" max="11" width="10.81640625" style="115" bestFit="1" customWidth="1"/>
    <col min="12" max="12" width="10.81640625" style="115" customWidth="1"/>
    <col min="13" max="13" width="11.1796875" style="115" bestFit="1" customWidth="1"/>
  </cols>
  <sheetData>
    <row r="1" spans="1:18" x14ac:dyDescent="0.25">
      <c r="B1" s="38" t="s">
        <v>50</v>
      </c>
      <c r="C1" t="s">
        <v>50</v>
      </c>
      <c r="D1" t="s">
        <v>51</v>
      </c>
      <c r="E1" t="s">
        <v>51</v>
      </c>
      <c r="F1" t="s">
        <v>25</v>
      </c>
      <c r="G1" t="s">
        <v>25</v>
      </c>
    </row>
    <row r="2" spans="1:18" x14ac:dyDescent="0.25">
      <c r="A2" t="s">
        <v>14</v>
      </c>
      <c r="B2" s="38"/>
      <c r="C2" t="s">
        <v>20</v>
      </c>
      <c r="E2" t="s">
        <v>20</v>
      </c>
      <c r="F2" s="38" t="s">
        <v>154</v>
      </c>
      <c r="G2" t="s">
        <v>21</v>
      </c>
      <c r="J2" s="115" t="s">
        <v>50</v>
      </c>
      <c r="K2" s="115" t="s">
        <v>51</v>
      </c>
      <c r="L2" s="115" t="s">
        <v>155</v>
      </c>
      <c r="M2" s="115" t="s">
        <v>25</v>
      </c>
    </row>
    <row r="3" spans="1:18" x14ac:dyDescent="0.25">
      <c r="A3">
        <v>0</v>
      </c>
      <c r="B3">
        <v>0</v>
      </c>
      <c r="C3" s="16">
        <f>IF('D Vall'!$C$8+1&gt;A3,B3,0)</f>
        <v>0</v>
      </c>
      <c r="D3" s="16"/>
      <c r="E3" s="16"/>
      <c r="H3" s="16"/>
      <c r="I3" s="115">
        <v>0</v>
      </c>
      <c r="J3" s="116"/>
      <c r="K3" s="116"/>
      <c r="L3" s="116">
        <f>'D Vall'!D43*-1</f>
        <v>-1620000</v>
      </c>
      <c r="Q3" s="16"/>
      <c r="R3" s="16"/>
    </row>
    <row r="4" spans="1:18" x14ac:dyDescent="0.25">
      <c r="A4">
        <v>1</v>
      </c>
      <c r="B4" s="16">
        <f>'D Vall'!$C$49*(1/(1+'D Vall'!$C$10)^A4)*(('D Vall'!$C$12+1)^NuvVall!A4)</f>
        <v>87213.920659783777</v>
      </c>
      <c r="C4" s="16">
        <f>IF('D Vall'!$C$8+1&gt;A4,B4,0)</f>
        <v>87213.920659783777</v>
      </c>
      <c r="D4" s="16">
        <f>'D Vall'!$C$50*(1/(1+'D Vall'!$C$10)^A4)*(('D Vall'!$C$12+1)^NuvVall!A4)</f>
        <v>87213.920659783777</v>
      </c>
      <c r="E4" s="16">
        <f>IF('D Vall'!$C$8+1&gt;A4,D4,0)</f>
        <v>87213.920659783777</v>
      </c>
      <c r="F4" s="16">
        <f>'D Vall'!$C$46/(POWER(1+'D Vall'!$C$10,A4))</f>
        <v>14202.898550724638</v>
      </c>
      <c r="G4" s="16">
        <f>IF('D Vall'!$C$8+1&gt;A4,F4,0)</f>
        <v>14202.898550724638</v>
      </c>
      <c r="H4" s="16"/>
      <c r="I4" s="115">
        <v>1</v>
      </c>
      <c r="J4" s="116">
        <f t="shared" ref="J4:J44" si="0">C4</f>
        <v>87213.920659783777</v>
      </c>
      <c r="K4" s="116">
        <f t="shared" ref="K4:K44" si="1">E4</f>
        <v>87213.920659783777</v>
      </c>
      <c r="L4" s="116"/>
      <c r="M4" s="116">
        <f t="shared" ref="M4:M44" si="2">G4*-1</f>
        <v>-14202.898550724638</v>
      </c>
      <c r="Q4" s="16"/>
      <c r="R4" s="16"/>
    </row>
    <row r="5" spans="1:18" x14ac:dyDescent="0.25">
      <c r="A5">
        <v>2</v>
      </c>
      <c r="B5" s="16">
        <f>'D Vall'!$C$49*(1/(1+'D Vall'!$C$10)^A5)*(('D Vall'!$C$12+1)^NuvVall!A5)</f>
        <v>85233.70120518966</v>
      </c>
      <c r="C5" s="16">
        <f>IF('D Vall'!$C$8+1&gt;A5,B5,0)</f>
        <v>85233.70120518966</v>
      </c>
      <c r="D5" s="16">
        <f>'D Vall'!$C$50*(1/(1+'D Vall'!$C$10)^A5)*(('D Vall'!$C$12+1)^NuvVall!A5)</f>
        <v>85233.70120518966</v>
      </c>
      <c r="E5" s="16">
        <f>IF('D Vall'!$C$8+1&gt;A5,D5,0)</f>
        <v>85233.70120518966</v>
      </c>
      <c r="F5" s="16">
        <f>'D Vall'!$C$46/(POWER(1+'D Vall'!$C$10,A5))</f>
        <v>13722.607295386126</v>
      </c>
      <c r="G5" s="16">
        <f>IF('D Vall'!$C$8+1&gt;A5,F5,0)</f>
        <v>13722.607295386126</v>
      </c>
      <c r="H5" s="16"/>
      <c r="I5" s="115">
        <v>2</v>
      </c>
      <c r="J5" s="116">
        <f t="shared" si="0"/>
        <v>85233.70120518966</v>
      </c>
      <c r="K5" s="116">
        <f t="shared" si="1"/>
        <v>85233.70120518966</v>
      </c>
      <c r="L5" s="116"/>
      <c r="M5" s="116">
        <f t="shared" si="2"/>
        <v>-13722.607295386126</v>
      </c>
      <c r="Q5" s="16"/>
      <c r="R5" s="16"/>
    </row>
    <row r="6" spans="1:18" x14ac:dyDescent="0.25">
      <c r="A6">
        <v>3</v>
      </c>
      <c r="B6" s="16">
        <f>'D Vall'!$C$49*(1/(1+'D Vall'!$C$10)^A6)*(('D Vall'!$C$12+1)^NuvVall!A6)</f>
        <v>83298.443255120175</v>
      </c>
      <c r="C6" s="16">
        <f>IF('D Vall'!$C$8+1&gt;A6,B6,0)</f>
        <v>83298.443255120175</v>
      </c>
      <c r="D6" s="16">
        <f>'D Vall'!$C$50*(1/(1+'D Vall'!$C$10)^A6)*(('D Vall'!$C$12+1)^NuvVall!A6)</f>
        <v>83298.443255120175</v>
      </c>
      <c r="E6" s="16">
        <f>IF('D Vall'!$C$8+1&gt;A6,D6,0)</f>
        <v>83298.443255120175</v>
      </c>
      <c r="F6" s="16">
        <f>'D Vall'!$C$46/(POWER(1+'D Vall'!$C$10,A6))</f>
        <v>13258.55777331993</v>
      </c>
      <c r="G6" s="16">
        <f>IF('D Vall'!$C$8+1&gt;A6,F6,0)</f>
        <v>13258.55777331993</v>
      </c>
      <c r="H6" s="16"/>
      <c r="I6" s="115">
        <v>3</v>
      </c>
      <c r="J6" s="116">
        <f t="shared" si="0"/>
        <v>83298.443255120175</v>
      </c>
      <c r="K6" s="116">
        <f t="shared" si="1"/>
        <v>83298.443255120175</v>
      </c>
      <c r="L6" s="116"/>
      <c r="M6" s="116">
        <f t="shared" si="2"/>
        <v>-13258.55777331993</v>
      </c>
      <c r="Q6" s="16"/>
      <c r="R6" s="16"/>
    </row>
    <row r="7" spans="1:18" x14ac:dyDescent="0.25">
      <c r="A7">
        <v>4</v>
      </c>
      <c r="B7" s="16">
        <f>'D Vall'!$C$49*(1/(1+'D Vall'!$C$10)^A7)*(('D Vall'!$C$12+1)^NuvVall!A7)</f>
        <v>81407.125944496671</v>
      </c>
      <c r="C7" s="16">
        <f>IF('D Vall'!$C$8+1&gt;A7,B7,0)</f>
        <v>81407.125944496671</v>
      </c>
      <c r="D7" s="16">
        <f>'D Vall'!$C$50*(1/(1+'D Vall'!$C$10)^A7)*(('D Vall'!$C$12+1)^NuvVall!A7)</f>
        <v>81407.125944496671</v>
      </c>
      <c r="E7" s="16">
        <f>IF('D Vall'!$C$8+1&gt;A7,D7,0)</f>
        <v>81407.125944496671</v>
      </c>
      <c r="F7" s="16">
        <f>'D Vall'!$C$46/(POWER(1+'D Vall'!$C$10,A7))</f>
        <v>12810.200747169014</v>
      </c>
      <c r="G7" s="16">
        <f>IF('D Vall'!$C$8+1&gt;A7,F7,0)</f>
        <v>12810.200747169014</v>
      </c>
      <c r="H7" s="16"/>
      <c r="I7" s="115">
        <v>4</v>
      </c>
      <c r="J7" s="116">
        <f t="shared" si="0"/>
        <v>81407.125944496671</v>
      </c>
      <c r="K7" s="116">
        <f t="shared" si="1"/>
        <v>81407.125944496671</v>
      </c>
      <c r="L7" s="116"/>
      <c r="M7" s="116">
        <f t="shared" si="2"/>
        <v>-12810.200747169014</v>
      </c>
      <c r="Q7" s="16"/>
      <c r="R7" s="16"/>
    </row>
    <row r="8" spans="1:18" x14ac:dyDescent="0.25">
      <c r="A8">
        <v>5</v>
      </c>
      <c r="B8" s="16">
        <f>'D Vall'!$C$49*(1/(1+'D Vall'!$C$10)^A8)*(('D Vall'!$C$12+1)^NuvVall!A8)</f>
        <v>79558.751587302788</v>
      </c>
      <c r="C8" s="16">
        <f>IF('D Vall'!$C$8+1&gt;A8,B8,0)</f>
        <v>79558.751587302788</v>
      </c>
      <c r="D8" s="16">
        <f>'D Vall'!$C$50*(1/(1+'D Vall'!$C$10)^A8)*(('D Vall'!$C$12+1)^NuvVall!A8)</f>
        <v>79558.751587302788</v>
      </c>
      <c r="E8" s="16">
        <f>IF('D Vall'!$C$8+1&gt;A8,D8,0)</f>
        <v>79558.751587302788</v>
      </c>
      <c r="F8" s="16">
        <f>'D Vall'!$C$46/(POWER(1+'D Vall'!$C$10,A8))</f>
        <v>12377.005552820305</v>
      </c>
      <c r="G8" s="16">
        <f>IF('D Vall'!$C$8+1&gt;A8,F8,0)</f>
        <v>12377.005552820305</v>
      </c>
      <c r="H8" s="16"/>
      <c r="I8" s="115">
        <v>5</v>
      </c>
      <c r="J8" s="116">
        <f t="shared" si="0"/>
        <v>79558.751587302788</v>
      </c>
      <c r="K8" s="116">
        <f t="shared" si="1"/>
        <v>79558.751587302788</v>
      </c>
      <c r="L8" s="116"/>
      <c r="M8" s="116">
        <f t="shared" si="2"/>
        <v>-12377.005552820305</v>
      </c>
      <c r="Q8" s="16"/>
      <c r="R8" s="16"/>
    </row>
    <row r="9" spans="1:18" x14ac:dyDescent="0.25">
      <c r="A9">
        <v>6</v>
      </c>
      <c r="B9" s="16">
        <f>'D Vall'!$C$49*(1/(1+'D Vall'!$C$10)^A9)*(('D Vall'!$C$12+1)^NuvVall!A9)</f>
        <v>77752.345150296402</v>
      </c>
      <c r="C9" s="16">
        <f>IF('D Vall'!$C$8+1&gt;A9,B9,0)</f>
        <v>77752.345150296402</v>
      </c>
      <c r="D9" s="16">
        <f>'D Vall'!$C$50*(1/(1+'D Vall'!$C$10)^A9)*(('D Vall'!$C$12+1)^NuvVall!A9)</f>
        <v>77752.345150296402</v>
      </c>
      <c r="E9" s="16">
        <f>IF('D Vall'!$C$8+1&gt;A9,D9,0)</f>
        <v>77752.345150296402</v>
      </c>
      <c r="F9" s="16">
        <f>'D Vall'!$C$46/(POWER(1+'D Vall'!$C$10,A9))</f>
        <v>11958.459471323966</v>
      </c>
      <c r="G9" s="16">
        <f>IF('D Vall'!$C$8+1&gt;A9,F9,0)</f>
        <v>11958.459471323966</v>
      </c>
      <c r="H9" s="16"/>
      <c r="I9" s="115">
        <v>6</v>
      </c>
      <c r="J9" s="116">
        <f t="shared" si="0"/>
        <v>77752.345150296402</v>
      </c>
      <c r="K9" s="116">
        <f t="shared" si="1"/>
        <v>77752.345150296402</v>
      </c>
      <c r="L9" s="116"/>
      <c r="M9" s="116">
        <f t="shared" si="2"/>
        <v>-11958.459471323966</v>
      </c>
      <c r="Q9" s="16"/>
      <c r="R9" s="16"/>
    </row>
    <row r="10" spans="1:18" x14ac:dyDescent="0.25">
      <c r="A10">
        <v>7</v>
      </c>
      <c r="B10" s="16">
        <f>'D Vall'!$C$49*(1/(1+'D Vall'!$C$10)^A10)*(('D Vall'!$C$12+1)^NuvVall!A10)</f>
        <v>75986.953738671335</v>
      </c>
      <c r="C10" s="16">
        <f>IF('D Vall'!$C$8+1&gt;A10,B10,0)</f>
        <v>75986.953738671335</v>
      </c>
      <c r="D10" s="16">
        <f>'D Vall'!$C$50*(1/(1+'D Vall'!$C$10)^A10)*(('D Vall'!$C$12+1)^NuvVall!A10)</f>
        <v>75986.953738671335</v>
      </c>
      <c r="E10" s="16">
        <f>IF('D Vall'!$C$8+1&gt;A10,D10,0)</f>
        <v>75986.953738671335</v>
      </c>
      <c r="F10" s="16">
        <f>'D Vall'!$C$46/(POWER(1+'D Vall'!$C$10,A10))</f>
        <v>11554.067122052142</v>
      </c>
      <c r="G10" s="16">
        <f>IF('D Vall'!$C$8+1&gt;A10,F10,0)</f>
        <v>11554.067122052142</v>
      </c>
      <c r="H10" s="16"/>
      <c r="I10" s="115">
        <v>7</v>
      </c>
      <c r="J10" s="116">
        <f t="shared" si="0"/>
        <v>75986.953738671335</v>
      </c>
      <c r="K10" s="116">
        <f t="shared" si="1"/>
        <v>75986.953738671335</v>
      </c>
      <c r="L10" s="116"/>
      <c r="M10" s="116">
        <f t="shared" si="2"/>
        <v>-11554.067122052142</v>
      </c>
      <c r="Q10" s="16"/>
      <c r="R10" s="16"/>
    </row>
    <row r="11" spans="1:18" x14ac:dyDescent="0.25">
      <c r="A11">
        <v>8</v>
      </c>
      <c r="B11" s="16">
        <f>'D Vall'!$C$49*(1/(1+'D Vall'!$C$10)^A11)*(('D Vall'!$C$12+1)^NuvVall!A11)</f>
        <v>74261.646093397183</v>
      </c>
      <c r="C11" s="16">
        <f>IF('D Vall'!$C$8+1&gt;A11,B11,0)</f>
        <v>74261.646093397183</v>
      </c>
      <c r="D11" s="16">
        <f>'D Vall'!$C$50*(1/(1+'D Vall'!$C$10)^A11)*(('D Vall'!$C$12+1)^NuvVall!A11)</f>
        <v>74261.646093397183</v>
      </c>
      <c r="E11" s="16">
        <f>IF('D Vall'!$C$8+1&gt;A11,D11,0)</f>
        <v>74261.646093397183</v>
      </c>
      <c r="F11" s="16">
        <f>'D Vall'!$C$46/(POWER(1+'D Vall'!$C$10,A11))</f>
        <v>11163.349876378883</v>
      </c>
      <c r="G11" s="16">
        <f>IF('D Vall'!$C$8+1&gt;A11,F11,0)</f>
        <v>11163.349876378883</v>
      </c>
      <c r="H11" s="16"/>
      <c r="I11" s="115">
        <v>8</v>
      </c>
      <c r="J11" s="116">
        <f t="shared" si="0"/>
        <v>74261.646093397183</v>
      </c>
      <c r="K11" s="116">
        <f t="shared" si="1"/>
        <v>74261.646093397183</v>
      </c>
      <c r="L11" s="116"/>
      <c r="M11" s="116">
        <f t="shared" si="2"/>
        <v>-11163.349876378883</v>
      </c>
      <c r="Q11" s="16"/>
      <c r="R11" s="16"/>
    </row>
    <row r="12" spans="1:18" x14ac:dyDescent="0.25">
      <c r="A12">
        <v>9</v>
      </c>
      <c r="B12" s="16">
        <f>'D Vall'!$C$49*(1/(1+'D Vall'!$C$10)^A12)*(('D Vall'!$C$12+1)^NuvVall!A12)</f>
        <v>72575.512099972228</v>
      </c>
      <c r="C12" s="16">
        <f>IF('D Vall'!$C$8+1&gt;A12,B12,0)</f>
        <v>72575.512099972228</v>
      </c>
      <c r="D12" s="16">
        <f>'D Vall'!$C$50*(1/(1+'D Vall'!$C$10)^A12)*(('D Vall'!$C$12+1)^NuvVall!A12)</f>
        <v>72575.512099972228</v>
      </c>
      <c r="E12" s="16">
        <f>IF('D Vall'!$C$8+1&gt;A12,D12,0)</f>
        <v>72575.512099972228</v>
      </c>
      <c r="F12" s="16">
        <f>'D Vall'!$C$46/(POWER(1+'D Vall'!$C$10,A12))</f>
        <v>10785.845291187328</v>
      </c>
      <c r="G12" s="16">
        <f>IF('D Vall'!$C$8+1&gt;A12,F12,0)</f>
        <v>10785.845291187328</v>
      </c>
      <c r="H12" s="16"/>
      <c r="I12" s="115">
        <v>9</v>
      </c>
      <c r="J12" s="116">
        <f t="shared" si="0"/>
        <v>72575.512099972228</v>
      </c>
      <c r="K12" s="116">
        <f t="shared" si="1"/>
        <v>72575.512099972228</v>
      </c>
      <c r="L12" s="116"/>
      <c r="M12" s="116">
        <f t="shared" si="2"/>
        <v>-10785.845291187328</v>
      </c>
      <c r="Q12" s="16"/>
      <c r="R12" s="16"/>
    </row>
    <row r="13" spans="1:18" x14ac:dyDescent="0.25">
      <c r="A13">
        <v>10</v>
      </c>
      <c r="B13" s="16">
        <f>'D Vall'!$C$49*(1/(1+'D Vall'!$C$10)^A13)*(('D Vall'!$C$12+1)^NuvVall!A13)</f>
        <v>70927.662308330371</v>
      </c>
      <c r="C13" s="16">
        <f>IF('D Vall'!$C$8+1&gt;A13,B13,0)</f>
        <v>70927.662308330371</v>
      </c>
      <c r="D13" s="16">
        <f>'D Vall'!$C$50*(1/(1+'D Vall'!$C$10)^A13)*(('D Vall'!$C$12+1)^NuvVall!A13)</f>
        <v>70927.662308330371</v>
      </c>
      <c r="E13" s="16">
        <f>IF('D Vall'!$C$8+1&gt;A13,D13,0)</f>
        <v>70927.662308330371</v>
      </c>
      <c r="F13" s="16">
        <f>'D Vall'!$C$46/(POWER(1+'D Vall'!$C$10,A13))</f>
        <v>10421.106561533652</v>
      </c>
      <c r="G13" s="16">
        <f>IF('D Vall'!$C$8+1&gt;A13,F13,0)</f>
        <v>10421.106561533652</v>
      </c>
      <c r="H13" s="16"/>
      <c r="I13" s="115">
        <v>10</v>
      </c>
      <c r="J13" s="116">
        <f t="shared" si="0"/>
        <v>70927.662308330371</v>
      </c>
      <c r="K13" s="116">
        <f t="shared" si="1"/>
        <v>70927.662308330371</v>
      </c>
      <c r="L13" s="116"/>
      <c r="M13" s="116">
        <f t="shared" si="2"/>
        <v>-10421.106561533652</v>
      </c>
      <c r="Q13" s="16"/>
      <c r="R13" s="16"/>
    </row>
    <row r="14" spans="1:18" x14ac:dyDescent="0.25">
      <c r="A14">
        <v>11</v>
      </c>
      <c r="B14" s="16">
        <f>'D Vall'!$C$49*(1/(1+'D Vall'!$C$10)^A14)*(('D Vall'!$C$12+1)^NuvVall!A14)</f>
        <v>69317.22746364848</v>
      </c>
      <c r="C14" s="16">
        <f>IF('D Vall'!$C$8+1&gt;A14,B14,0)</f>
        <v>69317.22746364848</v>
      </c>
      <c r="D14" s="16">
        <f>'D Vall'!$C$50*(1/(1+'D Vall'!$C$10)^A14)*(('D Vall'!$C$12+1)^NuvVall!A14)</f>
        <v>69317.22746364848</v>
      </c>
      <c r="E14" s="16">
        <f>IF('D Vall'!$C$8+1&gt;A14,D14,0)</f>
        <v>69317.22746364848</v>
      </c>
      <c r="F14" s="16">
        <f>'D Vall'!$C$46/(POWER(1+'D Vall'!$C$10,A14))</f>
        <v>10068.701991819953</v>
      </c>
      <c r="G14" s="16">
        <f>IF('D Vall'!$C$8+1&gt;A14,F14,0)</f>
        <v>10068.701991819953</v>
      </c>
      <c r="H14" s="16"/>
      <c r="I14" s="115">
        <v>11</v>
      </c>
      <c r="J14" s="116">
        <f t="shared" si="0"/>
        <v>69317.22746364848</v>
      </c>
      <c r="K14" s="116">
        <f t="shared" si="1"/>
        <v>69317.22746364848</v>
      </c>
      <c r="L14" s="116"/>
      <c r="M14" s="116">
        <f t="shared" si="2"/>
        <v>-10068.701991819953</v>
      </c>
      <c r="Q14" s="16"/>
      <c r="R14" s="16"/>
    </row>
    <row r="15" spans="1:18" x14ac:dyDescent="0.25">
      <c r="A15">
        <v>12</v>
      </c>
      <c r="B15" s="16">
        <f>'D Vall'!$C$49*(1/(1+'D Vall'!$C$10)^A15)*(('D Vall'!$C$12+1)^NuvVall!A15)</f>
        <v>67743.358047807182</v>
      </c>
      <c r="C15" s="16">
        <f>IF('D Vall'!$C$8+1&gt;A15,B15,0)</f>
        <v>67743.358047807182</v>
      </c>
      <c r="D15" s="16">
        <f>'D Vall'!$C$50*(1/(1+'D Vall'!$C$10)^A15)*(('D Vall'!$C$12+1)^NuvVall!A15)</f>
        <v>67743.358047807182</v>
      </c>
      <c r="E15" s="16">
        <f>IF('D Vall'!$C$8+1&gt;A15,D15,0)</f>
        <v>67743.358047807182</v>
      </c>
      <c r="F15" s="16">
        <f>'D Vall'!$C$46/(POWER(1+'D Vall'!$C$10,A15))</f>
        <v>9728.2144848501957</v>
      </c>
      <c r="G15" s="16">
        <f>IF('D Vall'!$C$8+1&gt;A15,F15,0)</f>
        <v>9728.2144848501957</v>
      </c>
      <c r="H15" s="16"/>
      <c r="I15" s="115">
        <v>12</v>
      </c>
      <c r="J15" s="116">
        <f t="shared" si="0"/>
        <v>67743.358047807182</v>
      </c>
      <c r="K15" s="116">
        <f t="shared" si="1"/>
        <v>67743.358047807182</v>
      </c>
      <c r="L15" s="116"/>
      <c r="M15" s="116">
        <f t="shared" si="2"/>
        <v>-9728.2144848501957</v>
      </c>
      <c r="Q15" s="16"/>
      <c r="R15" s="16"/>
    </row>
    <row r="16" spans="1:18" x14ac:dyDescent="0.25">
      <c r="A16">
        <v>13</v>
      </c>
      <c r="B16" s="16">
        <f>'D Vall'!$C$49*(1/(1+'D Vall'!$C$10)^A16)*(('D Vall'!$C$12+1)^NuvVall!A16)</f>
        <v>66205.223831262789</v>
      </c>
      <c r="C16" s="16">
        <f>IF('D Vall'!$C$8+1&gt;A16,B16,0)</f>
        <v>66205.223831262789</v>
      </c>
      <c r="D16" s="16">
        <f>'D Vall'!$C$50*(1/(1+'D Vall'!$C$10)^A16)*(('D Vall'!$C$12+1)^NuvVall!A16)</f>
        <v>66205.223831262789</v>
      </c>
      <c r="E16" s="16">
        <f>IF('D Vall'!$C$8+1&gt;A16,D16,0)</f>
        <v>66205.223831262789</v>
      </c>
      <c r="F16" s="16">
        <f>'D Vall'!$C$46/(POWER(1+'D Vall'!$C$10,A16))</f>
        <v>9399.241048164442</v>
      </c>
      <c r="G16" s="16">
        <f>IF('D Vall'!$C$8+1&gt;A16,F16,0)</f>
        <v>9399.241048164442</v>
      </c>
      <c r="H16" s="16"/>
      <c r="I16" s="115">
        <v>13</v>
      </c>
      <c r="J16" s="116">
        <f t="shared" si="0"/>
        <v>66205.223831262789</v>
      </c>
      <c r="K16" s="116">
        <f t="shared" si="1"/>
        <v>66205.223831262789</v>
      </c>
      <c r="L16" s="116"/>
      <c r="M16" s="116">
        <f t="shared" si="2"/>
        <v>-9399.241048164442</v>
      </c>
      <c r="Q16" s="16"/>
      <c r="R16" s="16"/>
    </row>
    <row r="17" spans="1:18" x14ac:dyDescent="0.25">
      <c r="A17">
        <v>14</v>
      </c>
      <c r="B17" s="16">
        <f>'D Vall'!$C$49*(1/(1+'D Vall'!$C$10)^A17)*(('D Vall'!$C$12+1)^NuvVall!A17)</f>
        <v>64702.013435094013</v>
      </c>
      <c r="C17" s="16">
        <f>IF('D Vall'!$C$8+1&gt;A17,B17,0)</f>
        <v>64702.013435094013</v>
      </c>
      <c r="D17" s="16">
        <f>'D Vall'!$C$50*(1/(1+'D Vall'!$C$10)^A17)*(('D Vall'!$C$12+1)^NuvVall!A17)</f>
        <v>64702.013435094013</v>
      </c>
      <c r="E17" s="16">
        <f>IF('D Vall'!$C$8+1&gt;A17,D17,0)</f>
        <v>64702.013435094013</v>
      </c>
      <c r="F17" s="16">
        <f>'D Vall'!$C$46/(POWER(1+'D Vall'!$C$10,A17))</f>
        <v>9081.3923170670932</v>
      </c>
      <c r="G17" s="16">
        <f>IF('D Vall'!$C$8+1&gt;A17,F17,0)</f>
        <v>9081.3923170670932</v>
      </c>
      <c r="H17" s="16"/>
      <c r="I17" s="115">
        <v>14</v>
      </c>
      <c r="J17" s="116">
        <f t="shared" si="0"/>
        <v>64702.013435094013</v>
      </c>
      <c r="K17" s="116">
        <f t="shared" si="1"/>
        <v>64702.013435094013</v>
      </c>
      <c r="L17" s="116"/>
      <c r="M17" s="116">
        <f t="shared" si="2"/>
        <v>-9081.3923170670932</v>
      </c>
      <c r="Q17" s="16"/>
      <c r="R17" s="16"/>
    </row>
    <row r="18" spans="1:18" x14ac:dyDescent="0.25">
      <c r="A18">
        <v>15</v>
      </c>
      <c r="B18" s="16">
        <f>'D Vall'!$C$49*(1/(1+'D Vall'!$C$10)^A18)*(('D Vall'!$C$12+1)^NuvVall!A18)</f>
        <v>63232.933902992874</v>
      </c>
      <c r="C18" s="16">
        <f>IF('D Vall'!$C$8+1&gt;A18,B18,0)</f>
        <v>63232.933902992874</v>
      </c>
      <c r="D18" s="16">
        <f>'D Vall'!$C$50*(1/(1+'D Vall'!$C$10)^A18)*(('D Vall'!$C$12+1)^NuvVall!A18)</f>
        <v>63232.933902992874</v>
      </c>
      <c r="E18" s="16">
        <f>IF('D Vall'!$C$8+1&gt;A18,D18,0)</f>
        <v>63232.933902992874</v>
      </c>
      <c r="F18" s="16">
        <f>'D Vall'!$C$46/(POWER(1+'D Vall'!$C$10,A18))</f>
        <v>8774.292093784632</v>
      </c>
      <c r="G18" s="16">
        <f>IF('D Vall'!$C$8+1&gt;A18,F18,0)</f>
        <v>8774.292093784632</v>
      </c>
      <c r="H18" s="16"/>
      <c r="I18" s="115">
        <v>15</v>
      </c>
      <c r="J18" s="116">
        <f t="shared" si="0"/>
        <v>63232.933902992874</v>
      </c>
      <c r="K18" s="116">
        <f t="shared" si="1"/>
        <v>63232.933902992874</v>
      </c>
      <c r="L18" s="116"/>
      <c r="M18" s="116">
        <f t="shared" si="2"/>
        <v>-8774.292093784632</v>
      </c>
      <c r="Q18" s="16"/>
      <c r="R18" s="16"/>
    </row>
    <row r="19" spans="1:18" x14ac:dyDescent="0.25">
      <c r="A19">
        <v>16</v>
      </c>
      <c r="B19" s="16">
        <f>'D Vall'!$C$49*(1/(1+'D Vall'!$C$10)^A19)*(('D Vall'!$C$12+1)^NuvVall!A19)</f>
        <v>61797.210282973247</v>
      </c>
      <c r="C19" s="16">
        <f>IF('D Vall'!$C$8+1&gt;A19,B19,0)</f>
        <v>61797.210282973247</v>
      </c>
      <c r="D19" s="16">
        <f>'D Vall'!$C$50*(1/(1+'D Vall'!$C$10)^A19)*(('D Vall'!$C$12+1)^NuvVall!A19)</f>
        <v>61797.210282973247</v>
      </c>
      <c r="E19" s="16">
        <f>IF('D Vall'!$C$8+1&gt;A19,D19,0)</f>
        <v>61797.210282973247</v>
      </c>
      <c r="F19" s="16">
        <f>'D Vall'!$C$46/(POWER(1+'D Vall'!$C$10,A19))</f>
        <v>8477.5769022073764</v>
      </c>
      <c r="G19" s="16">
        <f>IF('D Vall'!$C$8+1&gt;A19,F19,0)</f>
        <v>8477.5769022073764</v>
      </c>
      <c r="H19" s="16"/>
      <c r="I19" s="115">
        <v>16</v>
      </c>
      <c r="J19" s="116">
        <f t="shared" si="0"/>
        <v>61797.210282973247</v>
      </c>
      <c r="K19" s="116">
        <f t="shared" si="1"/>
        <v>61797.210282973247</v>
      </c>
      <c r="L19" s="116"/>
      <c r="M19" s="116">
        <f t="shared" si="2"/>
        <v>-8477.5769022073764</v>
      </c>
      <c r="Q19" s="16"/>
      <c r="R19" s="16"/>
    </row>
    <row r="20" spans="1:18" x14ac:dyDescent="0.25">
      <c r="A20">
        <v>17</v>
      </c>
      <c r="B20" s="16">
        <f>'D Vall'!$C$49*(1/(1+'D Vall'!$C$10)^A20)*(('D Vall'!$C$12+1)^NuvVall!A20)</f>
        <v>60394.085218577246</v>
      </c>
      <c r="C20" s="16">
        <f>IF('D Vall'!$C$8+1&gt;A20,B20,0)</f>
        <v>60394.085218577246</v>
      </c>
      <c r="D20" s="16">
        <f>'D Vall'!$C$50*(1/(1+'D Vall'!$C$10)^A20)*(('D Vall'!$C$12+1)^NuvVall!A20)</f>
        <v>60394.085218577246</v>
      </c>
      <c r="E20" s="16">
        <f>IF('D Vall'!$C$8+1&gt;A20,D20,0)</f>
        <v>60394.085218577246</v>
      </c>
      <c r="F20" s="16">
        <f>'D Vall'!$C$46/(POWER(1+'D Vall'!$C$10,A20))</f>
        <v>8190.8955576882863</v>
      </c>
      <c r="G20" s="16">
        <f>IF('D Vall'!$C$8+1&gt;A20,F20,0)</f>
        <v>8190.8955576882863</v>
      </c>
      <c r="H20" s="16"/>
      <c r="I20" s="115">
        <v>17</v>
      </c>
      <c r="J20" s="116">
        <f t="shared" si="0"/>
        <v>60394.085218577246</v>
      </c>
      <c r="K20" s="116">
        <f t="shared" si="1"/>
        <v>60394.085218577246</v>
      </c>
      <c r="L20" s="116"/>
      <c r="M20" s="116">
        <f t="shared" si="2"/>
        <v>-8190.8955576882863</v>
      </c>
      <c r="Q20" s="16"/>
      <c r="R20" s="16"/>
    </row>
    <row r="21" spans="1:18" x14ac:dyDescent="0.25">
      <c r="A21">
        <v>18</v>
      </c>
      <c r="B21" s="16">
        <f>'D Vall'!$C$49*(1/(1+'D Vall'!$C$10)^A21)*(('D Vall'!$C$12+1)^NuvVall!A21)</f>
        <v>59022.818549363175</v>
      </c>
      <c r="C21" s="16">
        <f>IF('D Vall'!$C$8+1&gt;A21,B21,0)</f>
        <v>59022.818549363175</v>
      </c>
      <c r="D21" s="16">
        <f>'D Vall'!$C$50*(1/(1+'D Vall'!$C$10)^A21)*(('D Vall'!$C$12+1)^NuvVall!A21)</f>
        <v>59022.818549363175</v>
      </c>
      <c r="E21" s="16">
        <f>IF('D Vall'!$C$8+1&gt;A21,D21,0)</f>
        <v>59022.818549363175</v>
      </c>
      <c r="F21" s="16">
        <f>'D Vall'!$C$46/(POWER(1+'D Vall'!$C$10,A21))</f>
        <v>7913.9087513896493</v>
      </c>
      <c r="G21" s="16">
        <f>IF('D Vall'!$C$8+1&gt;A21,F21,0)</f>
        <v>7913.9087513896493</v>
      </c>
      <c r="H21" s="16"/>
      <c r="I21" s="115">
        <v>18</v>
      </c>
      <c r="J21" s="116">
        <f t="shared" si="0"/>
        <v>59022.818549363175</v>
      </c>
      <c r="K21" s="116">
        <f t="shared" si="1"/>
        <v>59022.818549363175</v>
      </c>
      <c r="L21" s="116"/>
      <c r="M21" s="116">
        <f t="shared" si="2"/>
        <v>-7913.9087513896493</v>
      </c>
      <c r="Q21" s="16"/>
      <c r="R21" s="16"/>
    </row>
    <row r="22" spans="1:18" x14ac:dyDescent="0.25">
      <c r="A22">
        <v>19</v>
      </c>
      <c r="B22" s="16">
        <f>'D Vall'!$C$49*(1/(1+'D Vall'!$C$10)^A22)*(('D Vall'!$C$12+1)^NuvVall!A22)</f>
        <v>57682.686920464614</v>
      </c>
      <c r="C22" s="16">
        <f>IF('D Vall'!$C$8+1&gt;A22,B22,0)</f>
        <v>57682.686920464614</v>
      </c>
      <c r="D22" s="16">
        <f>'D Vall'!$C$50*(1/(1+'D Vall'!$C$10)^A22)*(('D Vall'!$C$12+1)^NuvVall!A22)</f>
        <v>57682.686920464614</v>
      </c>
      <c r="E22" s="16">
        <f>IF('D Vall'!$C$8+1&gt;A22,D22,0)</f>
        <v>57682.686920464614</v>
      </c>
      <c r="F22" s="16">
        <f>'D Vall'!$C$46/(POWER(1+'D Vall'!$C$10,A22))</f>
        <v>7646.2886486856523</v>
      </c>
      <c r="G22" s="16">
        <f>IF('D Vall'!$C$8+1&gt;A22,F22,0)</f>
        <v>7646.2886486856523</v>
      </c>
      <c r="H22" s="16"/>
      <c r="I22" s="115">
        <v>19</v>
      </c>
      <c r="J22" s="116">
        <f t="shared" si="0"/>
        <v>57682.686920464614</v>
      </c>
      <c r="K22" s="116">
        <f t="shared" si="1"/>
        <v>57682.686920464614</v>
      </c>
      <c r="L22" s="116"/>
      <c r="M22" s="116">
        <f t="shared" si="2"/>
        <v>-7646.2886486856523</v>
      </c>
      <c r="Q22" s="16"/>
      <c r="R22" s="16"/>
    </row>
    <row r="23" spans="1:18" x14ac:dyDescent="0.25">
      <c r="A23">
        <v>20</v>
      </c>
      <c r="B23" s="16">
        <f>'D Vall'!$C$49*(1/(1+'D Vall'!$C$10)^A23)*(('D Vall'!$C$12+1)^NuvVall!A23)</f>
        <v>56372.983401014448</v>
      </c>
      <c r="C23" s="16">
        <f>IF('D Vall'!$C$8+1&gt;A23,B23,0)</f>
        <v>56372.983401014448</v>
      </c>
      <c r="D23" s="16">
        <f>'D Vall'!$C$50*(1/(1+'D Vall'!$C$10)^A23)*(('D Vall'!$C$12+1)^NuvVall!A23)</f>
        <v>56372.983401014448</v>
      </c>
      <c r="E23" s="16">
        <f>IF('D Vall'!$C$8+1&gt;A23,D23,0)</f>
        <v>56372.983401014448</v>
      </c>
      <c r="F23" s="16">
        <f>'D Vall'!$C$46/(POWER(1+'D Vall'!$C$10,A23))</f>
        <v>7387.7185011455585</v>
      </c>
      <c r="G23" s="16">
        <f>IF('D Vall'!$C$8+1&gt;A23,F23,0)</f>
        <v>7387.7185011455585</v>
      </c>
      <c r="H23" s="16"/>
      <c r="I23" s="115">
        <v>20</v>
      </c>
      <c r="J23" s="116">
        <f t="shared" si="0"/>
        <v>56372.983401014448</v>
      </c>
      <c r="K23" s="116">
        <f t="shared" si="1"/>
        <v>56372.983401014448</v>
      </c>
      <c r="L23" s="116"/>
      <c r="M23" s="116">
        <f t="shared" si="2"/>
        <v>-7387.7185011455585</v>
      </c>
      <c r="Q23" s="16"/>
      <c r="R23" s="16"/>
    </row>
    <row r="24" spans="1:18" x14ac:dyDescent="0.25">
      <c r="A24">
        <v>21</v>
      </c>
      <c r="B24" s="16">
        <f>'D Vall'!$C$49*(1/(1+'D Vall'!$C$10)^A24)*(('D Vall'!$C$12+1)^NuvVall!A24)</f>
        <v>55093.017111232977</v>
      </c>
      <c r="C24" s="16">
        <f>IF('D Vall'!$C$8+1&gt;A24,B24,0)</f>
        <v>55093.017111232977</v>
      </c>
      <c r="D24" s="16">
        <f>'D Vall'!$C$50*(1/(1+'D Vall'!$C$10)^A24)*(('D Vall'!$C$12+1)^NuvVall!A24)</f>
        <v>55093.017111232977</v>
      </c>
      <c r="E24" s="16">
        <f>IF('D Vall'!$C$8+1&gt;A24,D24,0)</f>
        <v>55093.017111232977</v>
      </c>
      <c r="F24" s="16">
        <f>'D Vall'!$C$46/(POWER(1+'D Vall'!$C$10,A24))</f>
        <v>7137.8922716382222</v>
      </c>
      <c r="G24" s="16">
        <f>IF('D Vall'!$C$8+1&gt;A24,F24,0)</f>
        <v>7137.8922716382222</v>
      </c>
      <c r="H24" s="16"/>
      <c r="I24" s="115">
        <v>21</v>
      </c>
      <c r="J24" s="116">
        <f t="shared" si="0"/>
        <v>55093.017111232977</v>
      </c>
      <c r="K24" s="116">
        <f t="shared" si="1"/>
        <v>55093.017111232977</v>
      </c>
      <c r="L24" s="116"/>
      <c r="M24" s="116">
        <f t="shared" si="2"/>
        <v>-7137.8922716382222</v>
      </c>
      <c r="Q24" s="16"/>
      <c r="R24" s="16"/>
    </row>
    <row r="25" spans="1:18" x14ac:dyDescent="0.25">
      <c r="A25">
        <v>22</v>
      </c>
      <c r="B25" s="16">
        <f>'D Vall'!$C$49*(1/(1+'D Vall'!$C$10)^A25)*(('D Vall'!$C$12+1)^NuvVall!A25)</f>
        <v>53842.112857982764</v>
      </c>
      <c r="C25" s="16">
        <f>IF('D Vall'!$C$8+1&gt;A25,B25,0)</f>
        <v>53842.112857982764</v>
      </c>
      <c r="D25" s="16">
        <f>'D Vall'!$C$50*(1/(1+'D Vall'!$C$10)^A25)*(('D Vall'!$C$12+1)^NuvVall!A25)</f>
        <v>53842.112857982764</v>
      </c>
      <c r="E25" s="16">
        <f>IF('D Vall'!$C$8+1&gt;A25,D25,0)</f>
        <v>53842.112857982764</v>
      </c>
      <c r="F25" s="16">
        <f>'D Vall'!$C$46/(POWER(1+'D Vall'!$C$10,A25))</f>
        <v>6896.5142721142238</v>
      </c>
      <c r="G25" s="16">
        <f>IF('D Vall'!$C$8+1&gt;A25,F25,0)</f>
        <v>6896.5142721142238</v>
      </c>
      <c r="H25" s="16"/>
      <c r="I25" s="115">
        <v>22</v>
      </c>
      <c r="J25" s="116">
        <f t="shared" si="0"/>
        <v>53842.112857982764</v>
      </c>
      <c r="K25" s="116">
        <f t="shared" si="1"/>
        <v>53842.112857982764</v>
      </c>
      <c r="L25" s="116"/>
      <c r="M25" s="116">
        <f t="shared" si="2"/>
        <v>-6896.5142721142238</v>
      </c>
      <c r="Q25" s="16"/>
      <c r="R25" s="16"/>
    </row>
    <row r="26" spans="1:18" x14ac:dyDescent="0.25">
      <c r="A26">
        <v>23</v>
      </c>
      <c r="B26" s="16">
        <f>'D Vall'!$C$49*(1/(1+'D Vall'!$C$10)^A26)*(('D Vall'!$C$12+1)^NuvVall!A26)</f>
        <v>52619.610778598617</v>
      </c>
      <c r="C26" s="16">
        <f>IF('D Vall'!$C$8+1&gt;A26,B26,0)</f>
        <v>52619.610778598617</v>
      </c>
      <c r="D26" s="16">
        <f>'D Vall'!$C$50*(1/(1+'D Vall'!$C$10)^A26)*(('D Vall'!$C$12+1)^NuvVall!A26)</f>
        <v>52619.610778598617</v>
      </c>
      <c r="E26" s="16">
        <f>IF('D Vall'!$C$8+1&gt;A26,D26,0)</f>
        <v>52619.610778598617</v>
      </c>
      <c r="F26" s="16">
        <f>'D Vall'!$C$46/(POWER(1+'D Vall'!$C$10,A26))</f>
        <v>6663.2988136369313</v>
      </c>
      <c r="G26" s="16">
        <f>IF('D Vall'!$C$8+1&gt;A26,F26,0)</f>
        <v>6663.2988136369313</v>
      </c>
      <c r="H26" s="16"/>
      <c r="I26" s="115">
        <v>23</v>
      </c>
      <c r="J26" s="116">
        <f t="shared" si="0"/>
        <v>52619.610778598617</v>
      </c>
      <c r="K26" s="116">
        <f t="shared" si="1"/>
        <v>52619.610778598617</v>
      </c>
      <c r="L26" s="116"/>
      <c r="M26" s="116">
        <f t="shared" si="2"/>
        <v>-6663.2988136369313</v>
      </c>
      <c r="Q26" s="16"/>
      <c r="R26" s="16"/>
    </row>
    <row r="27" spans="1:18" x14ac:dyDescent="0.25">
      <c r="A27">
        <v>24</v>
      </c>
      <c r="B27" s="16">
        <f>'D Vall'!$C$49*(1/(1+'D Vall'!$C$10)^A27)*(('D Vall'!$C$12+1)^NuvVall!A27)</f>
        <v>51424.865992804371</v>
      </c>
      <c r="C27" s="16">
        <f>IF('D Vall'!$C$8+1&gt;A27,B27,0)</f>
        <v>51424.865992804371</v>
      </c>
      <c r="D27" s="16">
        <f>'D Vall'!$C$50*(1/(1+'D Vall'!$C$10)^A27)*(('D Vall'!$C$12+1)^NuvVall!A27)</f>
        <v>51424.865992804371</v>
      </c>
      <c r="E27" s="16">
        <f>IF('D Vall'!$C$8+1&gt;A27,D27,0)</f>
        <v>51424.865992804371</v>
      </c>
      <c r="F27" s="16">
        <f>'D Vall'!$C$46/(POWER(1+'D Vall'!$C$10,A27))</f>
        <v>6437.969868248244</v>
      </c>
      <c r="G27" s="16">
        <f>IF('D Vall'!$C$8+1&gt;A27,F27,0)</f>
        <v>6437.969868248244</v>
      </c>
      <c r="H27" s="16"/>
      <c r="I27" s="115">
        <v>24</v>
      </c>
      <c r="J27" s="116">
        <f t="shared" si="0"/>
        <v>51424.865992804371</v>
      </c>
      <c r="K27" s="116">
        <f t="shared" si="1"/>
        <v>51424.865992804371</v>
      </c>
      <c r="L27" s="116"/>
      <c r="M27" s="116">
        <f t="shared" si="2"/>
        <v>-6437.969868248244</v>
      </c>
      <c r="Q27" s="16"/>
      <c r="R27" s="16"/>
    </row>
    <row r="28" spans="1:18" x14ac:dyDescent="0.25">
      <c r="A28">
        <v>25</v>
      </c>
      <c r="B28" s="16">
        <f>'D Vall'!$C$49*(1/(1+'D Vall'!$C$10)^A28)*(('D Vall'!$C$12+1)^NuvVall!A28)</f>
        <v>50257.248262532979</v>
      </c>
      <c r="C28" s="16">
        <f>IF('D Vall'!$C$8+1&gt;A28,B28,0)</f>
        <v>50257.248262532979</v>
      </c>
      <c r="D28" s="16">
        <f>'D Vall'!$C$50*(1/(1+'D Vall'!$C$10)^A28)*(('D Vall'!$C$12+1)^NuvVall!A28)</f>
        <v>50257.248262532979</v>
      </c>
      <c r="E28" s="16">
        <f>IF('D Vall'!$C$8+1&gt;A28,D28,0)</f>
        <v>50257.248262532979</v>
      </c>
      <c r="F28" s="16">
        <f>'D Vall'!$C$46/(POWER(1+'D Vall'!$C$10,A28))</f>
        <v>6220.2607422688361</v>
      </c>
      <c r="G28" s="16">
        <f>IF('D Vall'!$C$8+1&gt;A28,F28,0)</f>
        <v>6220.2607422688361</v>
      </c>
      <c r="H28" s="16"/>
      <c r="I28" s="115">
        <v>25</v>
      </c>
      <c r="J28" s="116">
        <f t="shared" si="0"/>
        <v>50257.248262532979</v>
      </c>
      <c r="K28" s="116">
        <f t="shared" si="1"/>
        <v>50257.248262532979</v>
      </c>
      <c r="L28" s="116"/>
      <c r="M28" s="116">
        <f t="shared" si="2"/>
        <v>-6220.2607422688361</v>
      </c>
      <c r="Q28" s="16"/>
      <c r="R28" s="16"/>
    </row>
    <row r="29" spans="1:18" x14ac:dyDescent="0.25">
      <c r="A29">
        <v>26</v>
      </c>
      <c r="B29" s="16">
        <f>'D Vall'!$C$49*(1/(1+'D Vall'!$C$10)^A29)*(('D Vall'!$C$12+1)^NuvVall!A29)</f>
        <v>49116.141659470646</v>
      </c>
      <c r="C29" s="16">
        <f>IF('D Vall'!$C$8+1&gt;A29,B29,0)</f>
        <v>49116.141659470646</v>
      </c>
      <c r="D29" s="16">
        <f>'D Vall'!$C$50*(1/(1+'D Vall'!$C$10)^A29)*(('D Vall'!$C$12+1)^NuvVall!A29)</f>
        <v>49116.141659470646</v>
      </c>
      <c r="E29" s="16">
        <f>IF('D Vall'!$C$8+1&gt;A29,D29,0)</f>
        <v>49116.141659470646</v>
      </c>
      <c r="F29" s="16">
        <f>'D Vall'!$C$46/(POWER(1+'D Vall'!$C$10,A29))</f>
        <v>6009.9137606462182</v>
      </c>
      <c r="G29" s="16">
        <f>IF('D Vall'!$C$8+1&gt;A29,F29,0)</f>
        <v>6009.9137606462182</v>
      </c>
      <c r="H29" s="16"/>
      <c r="I29" s="115">
        <v>26</v>
      </c>
      <c r="J29" s="116">
        <f t="shared" si="0"/>
        <v>49116.141659470646</v>
      </c>
      <c r="K29" s="116">
        <f t="shared" si="1"/>
        <v>49116.141659470646</v>
      </c>
      <c r="L29" s="116"/>
      <c r="M29" s="116">
        <f t="shared" si="2"/>
        <v>-6009.9137606462182</v>
      </c>
      <c r="Q29" s="16"/>
      <c r="R29" s="16"/>
    </row>
    <row r="30" spans="1:18" x14ac:dyDescent="0.25">
      <c r="A30">
        <v>27</v>
      </c>
      <c r="B30" s="16">
        <f>'D Vall'!$C$49*(1/(1+'D Vall'!$C$10)^A30)*(('D Vall'!$C$12+1)^NuvVall!A30)</f>
        <v>48000.944240149329</v>
      </c>
      <c r="C30" s="16">
        <f>IF('D Vall'!$C$8+1&gt;A30,B30,0)</f>
        <v>48000.944240149329</v>
      </c>
      <c r="D30" s="16">
        <f>'D Vall'!$C$50*(1/(1+'D Vall'!$C$10)^A30)*(('D Vall'!$C$12+1)^NuvVall!A30)</f>
        <v>48000.944240149329</v>
      </c>
      <c r="E30" s="16">
        <f>IF('D Vall'!$C$8+1&gt;A30,D30,0)</f>
        <v>48000.944240149329</v>
      </c>
      <c r="F30" s="16">
        <f>'D Vall'!$C$46/(POWER(1+'D Vall'!$C$10,A30))</f>
        <v>5806.6799619770227</v>
      </c>
      <c r="G30" s="16">
        <f>IF('D Vall'!$C$8+1&gt;A30,F30,0)</f>
        <v>5806.6799619770227</v>
      </c>
      <c r="H30" s="16"/>
      <c r="I30" s="115">
        <v>27</v>
      </c>
      <c r="J30" s="116">
        <f t="shared" si="0"/>
        <v>48000.944240149329</v>
      </c>
      <c r="K30" s="116">
        <f t="shared" si="1"/>
        <v>48000.944240149329</v>
      </c>
      <c r="L30" s="116"/>
      <c r="M30" s="116">
        <f t="shared" si="2"/>
        <v>-5806.6799619770227</v>
      </c>
      <c r="Q30" s="16"/>
      <c r="R30" s="16"/>
    </row>
    <row r="31" spans="1:18" x14ac:dyDescent="0.25">
      <c r="A31">
        <v>28</v>
      </c>
      <c r="B31" s="16">
        <f>'D Vall'!$C$49*(1/(1+'D Vall'!$C$10)^A31)*(('D Vall'!$C$12+1)^NuvVall!A31)</f>
        <v>46911.06772841647</v>
      </c>
      <c r="C31" s="16">
        <f>IF('D Vall'!$C$8+1&gt;A31,B31,0)</f>
        <v>46911.06772841647</v>
      </c>
      <c r="D31" s="16">
        <f>'D Vall'!$C$50*(1/(1+'D Vall'!$C$10)^A31)*(('D Vall'!$C$12+1)^NuvVall!A31)</f>
        <v>46911.06772841647</v>
      </c>
      <c r="E31" s="16">
        <f>IF('D Vall'!$C$8+1&gt;A31,D31,0)</f>
        <v>46911.06772841647</v>
      </c>
      <c r="F31" s="16">
        <f>'D Vall'!$C$46/(POWER(1+'D Vall'!$C$10,A31))</f>
        <v>5610.3188038425342</v>
      </c>
      <c r="G31" s="16">
        <f>IF('D Vall'!$C$8+1&gt;A31,F31,0)</f>
        <v>5610.3188038425342</v>
      </c>
      <c r="H31" s="16"/>
      <c r="I31" s="115">
        <v>28</v>
      </c>
      <c r="J31" s="116">
        <f t="shared" si="0"/>
        <v>46911.06772841647</v>
      </c>
      <c r="K31" s="116">
        <f t="shared" si="1"/>
        <v>46911.06772841647</v>
      </c>
      <c r="L31" s="116"/>
      <c r="M31" s="116">
        <f t="shared" si="2"/>
        <v>-5610.3188038425342</v>
      </c>
      <c r="Q31" s="16"/>
      <c r="R31" s="16"/>
    </row>
    <row r="32" spans="1:18" x14ac:dyDescent="0.25">
      <c r="A32">
        <v>29</v>
      </c>
      <c r="B32" s="16">
        <f>'D Vall'!$C$49*(1/(1+'D Vall'!$C$10)^A32)*(('D Vall'!$C$12+1)^NuvVall!A32)</f>
        <v>45845.937205114278</v>
      </c>
      <c r="C32" s="16">
        <f>IF('D Vall'!$C$8+1&gt;A32,B32,0)</f>
        <v>45845.937205114278</v>
      </c>
      <c r="D32" s="16">
        <f>'D Vall'!$C$50*(1/(1+'D Vall'!$C$10)^A32)*(('D Vall'!$C$12+1)^NuvVall!A32)</f>
        <v>45845.937205114278</v>
      </c>
      <c r="E32" s="16">
        <f>IF('D Vall'!$C$8+1&gt;A32,D32,0)</f>
        <v>45845.937205114278</v>
      </c>
      <c r="F32" s="16">
        <f>'D Vall'!$C$46/(POWER(1+'D Vall'!$C$10,A32))</f>
        <v>5420.5978781087297</v>
      </c>
      <c r="G32" s="16">
        <f>IF('D Vall'!$C$8+1&gt;A32,F32,0)</f>
        <v>5420.5978781087297</v>
      </c>
      <c r="H32" s="16"/>
      <c r="I32" s="115">
        <v>29</v>
      </c>
      <c r="J32" s="116">
        <f t="shared" si="0"/>
        <v>45845.937205114278</v>
      </c>
      <c r="K32" s="116">
        <f t="shared" si="1"/>
        <v>45845.937205114278</v>
      </c>
      <c r="L32" s="116"/>
      <c r="M32" s="116">
        <f t="shared" si="2"/>
        <v>-5420.5978781087297</v>
      </c>
      <c r="Q32" s="16"/>
      <c r="R32" s="16"/>
    </row>
    <row r="33" spans="1:18" x14ac:dyDescent="0.25">
      <c r="A33">
        <v>30</v>
      </c>
      <c r="B33" s="16">
        <f>'D Vall'!$C$49*(1/(1+'D Vall'!$C$10)^A33)*(('D Vall'!$C$12+1)^NuvVall!A33)</f>
        <v>44804.990804804918</v>
      </c>
      <c r="C33" s="16">
        <f>IF('D Vall'!$C$8+1&gt;A33,B33,0)</f>
        <v>44804.990804804918</v>
      </c>
      <c r="D33" s="16">
        <f>'D Vall'!$C$50*(1/(1+'D Vall'!$C$10)^A33)*(('D Vall'!$C$12+1)^NuvVall!A33)</f>
        <v>44804.990804804918</v>
      </c>
      <c r="E33" s="16">
        <f>IF('D Vall'!$C$8+1&gt;A33,D33,0)</f>
        <v>44804.990804804918</v>
      </c>
      <c r="F33" s="16">
        <f>'D Vall'!$C$46/(POWER(1+'D Vall'!$C$10,A33))</f>
        <v>5237.2926358538443</v>
      </c>
      <c r="G33" s="16">
        <f>IF('D Vall'!$C$8+1&gt;A33,F33,0)</f>
        <v>5237.2926358538443</v>
      </c>
      <c r="H33" s="16"/>
      <c r="I33" s="115">
        <v>30</v>
      </c>
      <c r="J33" s="116">
        <f t="shared" si="0"/>
        <v>44804.990804804918</v>
      </c>
      <c r="K33" s="116">
        <f t="shared" si="1"/>
        <v>44804.990804804918</v>
      </c>
      <c r="L33" s="116"/>
      <c r="M33" s="116">
        <f t="shared" si="2"/>
        <v>-5237.2926358538443</v>
      </c>
      <c r="Q33" s="16"/>
      <c r="R33" s="16"/>
    </row>
    <row r="34" spans="1:18" x14ac:dyDescent="0.25">
      <c r="A34">
        <v>31</v>
      </c>
      <c r="B34" s="16">
        <f>'D Vall'!$C$49*(1/(1+'D Vall'!$C$10)^A34)*(('D Vall'!$C$12+1)^NuvVall!A34)</f>
        <v>43787.679419381828</v>
      </c>
      <c r="C34" s="16">
        <f>IF('D Vall'!$C$8+1&gt;A34,B34,0)</f>
        <v>43787.679419381828</v>
      </c>
      <c r="D34" s="16">
        <f>'D Vall'!$C$50*(1/(1+'D Vall'!$C$10)^A34)*(('D Vall'!$C$12+1)^NuvVall!A34)</f>
        <v>43787.679419381828</v>
      </c>
      <c r="E34" s="16">
        <f>IF('D Vall'!$C$8+1&gt;A34,D34,0)</f>
        <v>43787.679419381828</v>
      </c>
      <c r="F34" s="16">
        <f>'D Vall'!$C$46/(POWER(1+'D Vall'!$C$10,A34))</f>
        <v>5060.1861215979179</v>
      </c>
      <c r="G34" s="16">
        <f>IF('D Vall'!$C$8+1&gt;A34,F34,0)</f>
        <v>5060.1861215979179</v>
      </c>
      <c r="H34" s="16"/>
      <c r="I34" s="115">
        <v>31</v>
      </c>
      <c r="J34" s="116">
        <f t="shared" si="0"/>
        <v>43787.679419381828</v>
      </c>
      <c r="K34" s="116">
        <f t="shared" si="1"/>
        <v>43787.679419381828</v>
      </c>
      <c r="L34" s="116"/>
      <c r="M34" s="116">
        <f t="shared" si="2"/>
        <v>-5060.1861215979179</v>
      </c>
      <c r="Q34" s="16"/>
      <c r="R34" s="16"/>
    </row>
    <row r="35" spans="1:18" x14ac:dyDescent="0.25">
      <c r="A35">
        <v>32</v>
      </c>
      <c r="B35" s="16">
        <f>'D Vall'!$C$49*(1/(1+'D Vall'!$C$10)^A35)*(('D Vall'!$C$12+1)^NuvVall!A35)</f>
        <v>42793.466408410372</v>
      </c>
      <c r="C35" s="16">
        <f>IF('D Vall'!$C$8+1&gt;A35,B35,0)</f>
        <v>42793.466408410372</v>
      </c>
      <c r="D35" s="16">
        <f>'D Vall'!$C$50*(1/(1+'D Vall'!$C$10)^A35)*(('D Vall'!$C$12+1)^NuvVall!A35)</f>
        <v>42793.466408410372</v>
      </c>
      <c r="E35" s="16">
        <f>IF('D Vall'!$C$8+1&gt;A35,D35,0)</f>
        <v>42793.466408410372</v>
      </c>
      <c r="F35" s="16">
        <f>'D Vall'!$C$46/(POWER(1+'D Vall'!$C$10,A35))</f>
        <v>4889.0687165197287</v>
      </c>
      <c r="G35" s="16">
        <f>IF('D Vall'!$C$8+1&gt;A35,F35,0)</f>
        <v>4889.0687165197287</v>
      </c>
      <c r="H35" s="16"/>
      <c r="I35" s="115">
        <v>32</v>
      </c>
      <c r="J35" s="116">
        <f t="shared" si="0"/>
        <v>42793.466408410372</v>
      </c>
      <c r="K35" s="116">
        <f t="shared" si="1"/>
        <v>42793.466408410372</v>
      </c>
      <c r="L35" s="116"/>
      <c r="M35" s="116">
        <f t="shared" si="2"/>
        <v>-4889.0687165197287</v>
      </c>
      <c r="Q35" s="16"/>
      <c r="R35" s="16"/>
    </row>
    <row r="36" spans="1:18" x14ac:dyDescent="0.25">
      <c r="A36">
        <v>33</v>
      </c>
      <c r="B36" s="16">
        <f>'D Vall'!$C$49*(1/(1+'D Vall'!$C$10)^A36)*(('D Vall'!$C$12+1)^NuvVall!A36)</f>
        <v>41821.827316045499</v>
      </c>
      <c r="C36" s="16">
        <f>IF('D Vall'!$C$8+1&gt;A36,B36,0)</f>
        <v>41821.827316045499</v>
      </c>
      <c r="D36" s="16">
        <f>'D Vall'!$C$50*(1/(1+'D Vall'!$C$10)^A36)*(('D Vall'!$C$12+1)^NuvVall!A36)</f>
        <v>41821.827316045499</v>
      </c>
      <c r="E36" s="16">
        <f>IF('D Vall'!$C$8+1&gt;A36,D36,0)</f>
        <v>41821.827316045499</v>
      </c>
      <c r="F36" s="16">
        <f>'D Vall'!$C$46/(POWER(1+'D Vall'!$C$10,A36))</f>
        <v>4723.7378903572262</v>
      </c>
      <c r="G36" s="16">
        <f>IF('D Vall'!$C$8+1&gt;A36,F36,0)</f>
        <v>4723.7378903572262</v>
      </c>
      <c r="H36" s="16"/>
      <c r="I36" s="115">
        <v>33</v>
      </c>
      <c r="J36" s="116">
        <f t="shared" si="0"/>
        <v>41821.827316045499</v>
      </c>
      <c r="K36" s="116">
        <f t="shared" si="1"/>
        <v>41821.827316045499</v>
      </c>
      <c r="L36" s="116"/>
      <c r="M36" s="116">
        <f t="shared" si="2"/>
        <v>-4723.7378903572262</v>
      </c>
      <c r="Q36" s="16"/>
      <c r="R36" s="16"/>
    </row>
    <row r="37" spans="1:18" x14ac:dyDescent="0.25">
      <c r="A37">
        <v>34</v>
      </c>
      <c r="B37" s="16">
        <f>'D Vall'!$C$49*(1/(1+'D Vall'!$C$10)^A37)*(('D Vall'!$C$12+1)^NuvVall!A37)</f>
        <v>40872.249594376844</v>
      </c>
      <c r="C37" s="16">
        <f>IF('D Vall'!$C$8+1&gt;A37,B37,0)</f>
        <v>40872.249594376844</v>
      </c>
      <c r="D37" s="16">
        <f>'D Vall'!$C$50*(1/(1+'D Vall'!$C$10)^A37)*(('D Vall'!$C$12+1)^NuvVall!A37)</f>
        <v>40872.249594376844</v>
      </c>
      <c r="E37" s="16">
        <f>IF('D Vall'!$C$8+1&gt;A37,D37,0)</f>
        <v>40872.249594376844</v>
      </c>
      <c r="F37" s="16">
        <f>'D Vall'!$C$46/(POWER(1+'D Vall'!$C$10,A37))</f>
        <v>4563.9979616978035</v>
      </c>
      <c r="G37" s="16">
        <f>IF('D Vall'!$C$8+1&gt;A37,F37,0)</f>
        <v>4563.9979616978035</v>
      </c>
      <c r="H37" s="16"/>
      <c r="I37" s="115">
        <v>34</v>
      </c>
      <c r="J37" s="116">
        <f t="shared" si="0"/>
        <v>40872.249594376844</v>
      </c>
      <c r="K37" s="116">
        <f t="shared" si="1"/>
        <v>40872.249594376844</v>
      </c>
      <c r="L37" s="116"/>
      <c r="M37" s="116">
        <f t="shared" si="2"/>
        <v>-4563.9979616978035</v>
      </c>
      <c r="Q37" s="16"/>
      <c r="R37" s="16"/>
    </row>
    <row r="38" spans="1:18" x14ac:dyDescent="0.25">
      <c r="A38">
        <v>35</v>
      </c>
      <c r="B38" s="16">
        <f>'D Vall'!$C$49*(1/(1+'D Vall'!$C$10)^A38)*(('D Vall'!$C$12+1)^NuvVall!A38)</f>
        <v>39944.232333055246</v>
      </c>
      <c r="C38" s="16">
        <f>IF('D Vall'!$C$8+1&gt;A38,B38,0)</f>
        <v>39944.232333055246</v>
      </c>
      <c r="D38" s="16">
        <f>'D Vall'!$C$50*(1/(1+'D Vall'!$C$10)^A38)*(('D Vall'!$C$12+1)^NuvVall!A38)</f>
        <v>39944.232333055246</v>
      </c>
      <c r="E38" s="16">
        <f>IF('D Vall'!$C$8+1&gt;A38,D38,0)</f>
        <v>39944.232333055246</v>
      </c>
      <c r="F38" s="16">
        <f>'D Vall'!$C$46/(POWER(1+'D Vall'!$C$10,A38))</f>
        <v>4409.65986637469</v>
      </c>
      <c r="G38" s="16">
        <f>IF('D Vall'!$C$8+1&gt;A38,F38,0)</f>
        <v>4409.65986637469</v>
      </c>
      <c r="H38" s="16"/>
      <c r="I38" s="115">
        <v>35</v>
      </c>
      <c r="J38" s="116">
        <f t="shared" si="0"/>
        <v>39944.232333055246</v>
      </c>
      <c r="K38" s="116">
        <f t="shared" si="1"/>
        <v>39944.232333055246</v>
      </c>
      <c r="L38" s="116"/>
      <c r="M38" s="116">
        <f t="shared" si="2"/>
        <v>-4409.65986637469</v>
      </c>
      <c r="Q38" s="16"/>
      <c r="R38" s="16"/>
    </row>
    <row r="39" spans="1:18" x14ac:dyDescent="0.25">
      <c r="A39">
        <v>36</v>
      </c>
      <c r="B39" s="16">
        <f>'D Vall'!$C$49*(1/(1+'D Vall'!$C$10)^A39)*(('D Vall'!$C$12+1)^NuvVall!A39)</f>
        <v>39037.285995058352</v>
      </c>
      <c r="C39" s="16">
        <f>IF('D Vall'!$C$8+1&gt;A39,B39,0)</f>
        <v>39037.285995058352</v>
      </c>
      <c r="D39" s="16">
        <f>'D Vall'!$C$50*(1/(1+'D Vall'!$C$10)^A39)*(('D Vall'!$C$12+1)^NuvVall!A39)</f>
        <v>39037.285995058352</v>
      </c>
      <c r="E39" s="16">
        <f>IF('D Vall'!$C$8+1&gt;A39,D39,0)</f>
        <v>39037.285995058352</v>
      </c>
      <c r="F39" s="16">
        <f>'D Vall'!$C$46/(POWER(1+'D Vall'!$C$10,A39))</f>
        <v>4260.5409336953526</v>
      </c>
      <c r="G39" s="16">
        <f>IF('D Vall'!$C$8+1&gt;A39,F39,0)</f>
        <v>4260.5409336953526</v>
      </c>
      <c r="H39" s="16"/>
      <c r="I39" s="115">
        <v>36</v>
      </c>
      <c r="J39" s="116">
        <f t="shared" si="0"/>
        <v>39037.285995058352</v>
      </c>
      <c r="K39" s="116">
        <f t="shared" si="1"/>
        <v>39037.285995058352</v>
      </c>
      <c r="L39" s="116"/>
      <c r="M39" s="116">
        <f t="shared" si="2"/>
        <v>-4260.5409336953526</v>
      </c>
      <c r="Q39" s="16"/>
      <c r="R39" s="16"/>
    </row>
    <row r="40" spans="1:18" x14ac:dyDescent="0.25">
      <c r="A40">
        <v>37</v>
      </c>
      <c r="B40" s="16">
        <f>'D Vall'!$C$49*(1/(1+'D Vall'!$C$10)^A40)*(('D Vall'!$C$12+1)^NuvVall!A40)</f>
        <v>38150.932158455573</v>
      </c>
      <c r="C40" s="16">
        <f>IF('D Vall'!$C$8+1&gt;A40,B40,0)</f>
        <v>38150.932158455573</v>
      </c>
      <c r="D40" s="16">
        <f>'D Vall'!$C$50*(1/(1+'D Vall'!$C$10)^A40)*(('D Vall'!$C$12+1)^NuvVall!A40)</f>
        <v>38150.932158455573</v>
      </c>
      <c r="E40" s="16">
        <f>IF('D Vall'!$C$8+1&gt;A40,D40,0)</f>
        <v>38150.932158455573</v>
      </c>
      <c r="F40" s="16">
        <f>'D Vall'!$C$46/(POWER(1+'D Vall'!$C$10,A40))</f>
        <v>4116.4646702370565</v>
      </c>
      <c r="G40" s="16">
        <f>IF('D Vall'!$C$8+1&gt;A40,F40,0)</f>
        <v>4116.4646702370565</v>
      </c>
      <c r="H40" s="16"/>
      <c r="I40" s="115">
        <v>37</v>
      </c>
      <c r="J40" s="116">
        <f t="shared" si="0"/>
        <v>38150.932158455573</v>
      </c>
      <c r="K40" s="116">
        <f t="shared" si="1"/>
        <v>38150.932158455573</v>
      </c>
      <c r="L40" s="116"/>
      <c r="M40" s="116">
        <f t="shared" si="2"/>
        <v>-4116.4646702370565</v>
      </c>
      <c r="Q40" s="16"/>
      <c r="R40" s="16"/>
    </row>
    <row r="41" spans="1:18" x14ac:dyDescent="0.25">
      <c r="A41">
        <v>38</v>
      </c>
      <c r="B41" s="16">
        <f>'D Vall'!$C$49*(1/(1+'D Vall'!$C$10)^A41)*(('D Vall'!$C$12+1)^NuvVall!A41)</f>
        <v>37284.703264036543</v>
      </c>
      <c r="C41" s="16">
        <f>IF('D Vall'!$C$8+1&gt;A41,B41,0)</f>
        <v>37284.703264036543</v>
      </c>
      <c r="D41" s="16">
        <f>'D Vall'!$C$50*(1/(1+'D Vall'!$C$10)^A41)*(('D Vall'!$C$12+1)^NuvVall!A41)</f>
        <v>37284.703264036543</v>
      </c>
      <c r="E41" s="16">
        <f>IF('D Vall'!$C$8+1&gt;A41,D41,0)</f>
        <v>37284.703264036543</v>
      </c>
      <c r="F41" s="16">
        <f>'D Vall'!$C$46/(POWER(1+'D Vall'!$C$10,A41))</f>
        <v>3977.260550953677</v>
      </c>
      <c r="G41" s="16">
        <f>IF('D Vall'!$C$8+1&gt;A41,F41,0)</f>
        <v>3977.260550953677</v>
      </c>
      <c r="H41" s="16"/>
      <c r="I41" s="115">
        <v>38</v>
      </c>
      <c r="J41" s="116">
        <f t="shared" si="0"/>
        <v>37284.703264036543</v>
      </c>
      <c r="K41" s="116">
        <f t="shared" si="1"/>
        <v>37284.703264036543</v>
      </c>
      <c r="L41" s="116"/>
      <c r="M41" s="116">
        <f t="shared" si="2"/>
        <v>-3977.260550953677</v>
      </c>
      <c r="Q41" s="16"/>
      <c r="R41" s="16"/>
    </row>
    <row r="42" spans="1:18" x14ac:dyDescent="0.25">
      <c r="A42">
        <v>39</v>
      </c>
      <c r="B42" s="16">
        <f>'D Vall'!$C$49*(1/(1+'D Vall'!$C$10)^A42)*(('D Vall'!$C$12+1)^NuvVall!A42)</f>
        <v>36438.142368669542</v>
      </c>
      <c r="C42" s="16">
        <f>IF('D Vall'!$C$8+1&gt;A42,B42,0)</f>
        <v>36438.142368669542</v>
      </c>
      <c r="D42" s="16">
        <f>'D Vall'!$C$50*(1/(1+'D Vall'!$C$10)^A42)*(('D Vall'!$C$12+1)^NuvVall!A42)</f>
        <v>36438.142368669542</v>
      </c>
      <c r="E42" s="16">
        <f>IF('D Vall'!$C$8+1&gt;A42,D42,0)</f>
        <v>36438.142368669542</v>
      </c>
      <c r="F42" s="16">
        <f>'D Vall'!$C$46/(POWER(1+'D Vall'!$C$10,A42))</f>
        <v>3842.7638173465484</v>
      </c>
      <c r="G42" s="16">
        <f>IF('D Vall'!$C$8+1&gt;A42,F42,0)</f>
        <v>3842.7638173465484</v>
      </c>
      <c r="H42" s="16"/>
      <c r="I42" s="115">
        <v>39</v>
      </c>
      <c r="J42" s="116">
        <f t="shared" si="0"/>
        <v>36438.142368669542</v>
      </c>
      <c r="K42" s="116">
        <f t="shared" si="1"/>
        <v>36438.142368669542</v>
      </c>
      <c r="L42" s="116"/>
      <c r="M42" s="116">
        <f t="shared" si="2"/>
        <v>-3842.7638173465484</v>
      </c>
      <c r="Q42" s="16"/>
      <c r="R42" s="16"/>
    </row>
    <row r="43" spans="1:18" x14ac:dyDescent="0.25">
      <c r="A43">
        <v>40</v>
      </c>
      <c r="B43" s="16">
        <f>'D Vall'!$C$49*(1/(1+'D Vall'!$C$10)^A43)*(('D Vall'!$C$12+1)^NuvVall!A43)</f>
        <v>35610.802904260141</v>
      </c>
      <c r="C43" s="16">
        <f>IF('D Vall'!$C$8+1&gt;A43,B43,0)</f>
        <v>35610.802904260141</v>
      </c>
      <c r="D43" s="16">
        <f>'D Vall'!$C$50*(1/(1+'D Vall'!$C$10)^A43)*(('D Vall'!$C$12+1)^NuvVall!A43)</f>
        <v>35610.802904260141</v>
      </c>
      <c r="E43" s="16">
        <f>IF('D Vall'!$C$8+1&gt;A43,D43,0)</f>
        <v>35610.802904260141</v>
      </c>
      <c r="F43" s="16">
        <f>'D Vall'!$C$46/(POWER(1+'D Vall'!$C$10,A43))</f>
        <v>3712.815282460434</v>
      </c>
      <c r="G43" s="16">
        <f>IF('D Vall'!$C$8+1&gt;A43,F43,0)</f>
        <v>3712.815282460434</v>
      </c>
      <c r="H43" s="16"/>
      <c r="I43" s="115">
        <v>40</v>
      </c>
      <c r="J43" s="116">
        <f t="shared" si="0"/>
        <v>35610.802904260141</v>
      </c>
      <c r="K43" s="116">
        <f t="shared" si="1"/>
        <v>35610.802904260141</v>
      </c>
      <c r="L43" s="116"/>
      <c r="M43" s="116">
        <f t="shared" si="2"/>
        <v>-3712.815282460434</v>
      </c>
      <c r="Q43" s="16"/>
      <c r="R43" s="16"/>
    </row>
    <row r="44" spans="1:18" x14ac:dyDescent="0.25">
      <c r="A44">
        <v>41</v>
      </c>
      <c r="B44" s="16">
        <f>'D Vall'!$C$49*(1/(1+'D Vall'!$C$10)^A44)*(('D Vall'!$C$12+1)^40)</f>
        <v>34406.572854357633</v>
      </c>
      <c r="C44" s="16">
        <f>IF('D Vall'!$C$8+1&gt;A44,B44,0)</f>
        <v>34406.572854357633</v>
      </c>
      <c r="D44" s="16">
        <f>'D Vall'!$C$50*(1/(1+'D Vall'!$C$10)^A44)*(('D Vall'!$C$12+1)^40)</f>
        <v>34406.572854357633</v>
      </c>
      <c r="E44" s="16">
        <f>IF('D Vall'!$C$8+1&gt;A44,D44,0)</f>
        <v>34406.572854357633</v>
      </c>
      <c r="F44" s="16">
        <f>'D Vall'!$C$46/(POWER(1+'D Vall'!$C$10,A44))</f>
        <v>3587.2611424738502</v>
      </c>
      <c r="G44" s="16">
        <f>IF('D Vall'!$C$8+1&gt;A44,F44,0)</f>
        <v>3587.2611424738502</v>
      </c>
      <c r="H44" s="16"/>
      <c r="I44" s="115">
        <v>41</v>
      </c>
      <c r="J44" s="116">
        <f t="shared" si="0"/>
        <v>34406.572854357633</v>
      </c>
      <c r="K44" s="116">
        <f t="shared" si="1"/>
        <v>34406.572854357633</v>
      </c>
      <c r="L44" s="116"/>
      <c r="M44" s="116">
        <f t="shared" si="2"/>
        <v>-3587.2611424738502</v>
      </c>
      <c r="Q44" s="16"/>
      <c r="R44" s="16"/>
    </row>
    <row r="45" spans="1:18" x14ac:dyDescent="0.25">
      <c r="A45">
        <v>42</v>
      </c>
      <c r="B45" s="16">
        <f>'D Vall'!$C$49*(1/(1+'D Vall'!$C$10)^A45)*(('D Vall'!$C$12+1)^40)</f>
        <v>33243.065559765826</v>
      </c>
      <c r="C45" s="16">
        <f>IF('D Vall'!$C$8+1&gt;A45,B45,0)</f>
        <v>33243.065559765826</v>
      </c>
      <c r="D45" s="16">
        <f>'D Vall'!$C$50*(1/(1+'D Vall'!$C$10)^A45)*(('D Vall'!$C$12+1)^40)</f>
        <v>33243.065559765826</v>
      </c>
      <c r="E45" s="16">
        <f>IF('D Vall'!$C$8+1&gt;A45,D45,0)</f>
        <v>33243.065559765826</v>
      </c>
      <c r="F45" s="16">
        <f>'D Vall'!$C$46/(POWER(1+'D Vall'!$C$10,A45))</f>
        <v>3465.9527946607245</v>
      </c>
      <c r="G45" s="16">
        <f>IF('D Vall'!$C$8+1&gt;A45,F45,0)</f>
        <v>3465.9527946607245</v>
      </c>
      <c r="H45" s="16"/>
      <c r="J45" s="116"/>
      <c r="K45" s="116"/>
      <c r="L45" s="116"/>
      <c r="M45" s="116"/>
      <c r="Q45" s="16"/>
      <c r="R45" s="16"/>
    </row>
    <row r="46" spans="1:18" x14ac:dyDescent="0.25">
      <c r="A46">
        <v>43</v>
      </c>
      <c r="B46" s="16">
        <f>'D Vall'!$C$49*(1/(1+'D Vall'!$C$10)^A46)*(('D Vall'!$C$12+1)^40)</f>
        <v>32118.903922479061</v>
      </c>
      <c r="C46" s="16">
        <f>IF('D Vall'!$C$8+1&gt;A46,B46,0)</f>
        <v>32118.903922479061</v>
      </c>
      <c r="D46" s="16">
        <f>'D Vall'!$C$50*(1/(1+'D Vall'!$C$10)^A46)*(('D Vall'!$C$12+1)^40)</f>
        <v>32118.903922479061</v>
      </c>
      <c r="E46" s="16">
        <f>IF('D Vall'!$C$8+1&gt;A46,D46,0)</f>
        <v>32118.903922479061</v>
      </c>
      <c r="F46" s="16">
        <f>'D Vall'!$C$46/(POWER(1+'D Vall'!$C$10,A46))</f>
        <v>3348.7466615079461</v>
      </c>
      <c r="G46" s="16">
        <f>IF('D Vall'!$C$8+1&gt;A46,F46,0)</f>
        <v>3348.7466615079461</v>
      </c>
      <c r="H46" s="16"/>
      <c r="I46" s="115" t="s">
        <v>156</v>
      </c>
      <c r="J46" s="116">
        <f>SUM(J3:J45)</f>
        <v>2342750.4343529739</v>
      </c>
      <c r="K46" s="116">
        <f t="shared" ref="K46:M46" si="3">SUM(K3:K45)</f>
        <v>2342750.4343529739</v>
      </c>
      <c r="L46" s="116">
        <f t="shared" si="3"/>
        <v>-1620000</v>
      </c>
      <c r="M46" s="116">
        <f t="shared" si="3"/>
        <v>-317506.8245007479</v>
      </c>
      <c r="Q46" s="16"/>
      <c r="R46" s="16"/>
    </row>
    <row r="47" spans="1:18" x14ac:dyDescent="0.25">
      <c r="A47">
        <v>44</v>
      </c>
      <c r="B47" s="16">
        <f>'D Vall'!$C$49*(1/(1+'D Vall'!$C$10)^A47)*(('D Vall'!$C$12+1)^40)</f>
        <v>31032.75741302325</v>
      </c>
      <c r="C47" s="16">
        <f>IF('D Vall'!$C$8+1&gt;A47,B47,0)</f>
        <v>31032.75741302325</v>
      </c>
      <c r="D47" s="16">
        <f>'D Vall'!$C$50*(1/(1+'D Vall'!$C$10)^A47)*(('D Vall'!$C$12+1)^40)</f>
        <v>31032.75741302325</v>
      </c>
      <c r="E47" s="16">
        <f>IF('D Vall'!$C$8+1&gt;A47,D47,0)</f>
        <v>31032.75741302325</v>
      </c>
      <c r="F47" s="16">
        <f>'D Vall'!$C$46/(POWER(1+'D Vall'!$C$10,A47))</f>
        <v>3235.5040207806251</v>
      </c>
      <c r="G47" s="16">
        <f>IF('D Vall'!$C$8+1&gt;A47,F47,0)</f>
        <v>3235.5040207806251</v>
      </c>
      <c r="H47" s="16"/>
      <c r="J47" s="116"/>
      <c r="K47" s="116"/>
      <c r="L47" s="116"/>
      <c r="M47" s="116"/>
      <c r="Q47" s="16"/>
      <c r="R47" s="16"/>
    </row>
    <row r="48" spans="1:18" x14ac:dyDescent="0.25">
      <c r="A48">
        <v>45</v>
      </c>
      <c r="B48" s="16">
        <f>'D Vall'!$C$49*(1/(1+'D Vall'!$C$10)^A48)*(('D Vall'!$C$12+1)^40)</f>
        <v>29983.340495674642</v>
      </c>
      <c r="C48" s="16">
        <f>IF('D Vall'!$C$8+1&gt;A48,B48,0)</f>
        <v>29983.340495674642</v>
      </c>
      <c r="D48" s="16">
        <f>'D Vall'!$C$50*(1/(1+'D Vall'!$C$10)^A48)*(('D Vall'!$C$12+1)^40)</f>
        <v>29983.340495674642</v>
      </c>
      <c r="E48" s="16">
        <f>IF('D Vall'!$C$8+1&gt;A48,D48,0)</f>
        <v>29983.340495674642</v>
      </c>
      <c r="F48" s="16">
        <f>'D Vall'!$C$46/(POWER(1+'D Vall'!$C$10,A48))</f>
        <v>3126.0908413339375</v>
      </c>
      <c r="G48" s="16">
        <f>IF('D Vall'!$C$8+1&gt;A48,F48,0)</f>
        <v>3126.0908413339375</v>
      </c>
      <c r="H48" s="16"/>
      <c r="J48" s="116"/>
      <c r="K48" s="116"/>
      <c r="L48" s="116"/>
      <c r="M48" s="116"/>
      <c r="Q48" s="16"/>
      <c r="R48" s="16"/>
    </row>
    <row r="49" spans="1:18" x14ac:dyDescent="0.25">
      <c r="A49">
        <v>46</v>
      </c>
      <c r="B49" s="16">
        <f>'D Vall'!$C$49*(1/(1+'D Vall'!$C$10)^A49)*(('D Vall'!$C$12+1)^40)</f>
        <v>28969.411106932017</v>
      </c>
      <c r="C49" s="16">
        <f>IF('D Vall'!$C$8+1&gt;A49,B49,0)</f>
        <v>28969.411106932017</v>
      </c>
      <c r="D49" s="16">
        <f>'D Vall'!$C$50*(1/(1+'D Vall'!$C$10)^A49)*(('D Vall'!$C$12+1)^40)</f>
        <v>28969.411106932017</v>
      </c>
      <c r="E49" s="16">
        <f>IF('D Vall'!$C$8+1&gt;A49,D49,0)</f>
        <v>28969.411106932017</v>
      </c>
      <c r="F49" s="16">
        <f>'D Vall'!$C$46/(POWER(1+'D Vall'!$C$10,A49))</f>
        <v>3020.3776244772339</v>
      </c>
      <c r="G49" s="16">
        <f>IF('D Vall'!$C$8+1&gt;A49,F49,0)</f>
        <v>3020.3776244772339</v>
      </c>
      <c r="H49" s="16"/>
      <c r="J49" s="116"/>
      <c r="K49" s="116"/>
      <c r="L49" s="116"/>
      <c r="M49" s="116"/>
      <c r="Q49" s="16"/>
      <c r="R49" s="16"/>
    </row>
    <row r="50" spans="1:18" x14ac:dyDescent="0.25">
      <c r="A50">
        <v>47</v>
      </c>
      <c r="B50" s="16">
        <f>'D Vall'!$C$49*(1/(1+'D Vall'!$C$10)^A50)*(('D Vall'!$C$12+1)^40)</f>
        <v>27989.769185441568</v>
      </c>
      <c r="C50" s="16">
        <f>IF('D Vall'!$C$8+1&gt;A50,B50,0)</f>
        <v>27989.769185441568</v>
      </c>
      <c r="D50" s="16">
        <f>'D Vall'!$C$50*(1/(1+'D Vall'!$C$10)^A50)*(('D Vall'!$C$12+1)^40)</f>
        <v>27989.769185441568</v>
      </c>
      <c r="E50" s="16">
        <f>IF('D Vall'!$C$8+1&gt;A50,D50,0)</f>
        <v>27989.769185441568</v>
      </c>
      <c r="F50" s="16">
        <f>'D Vall'!$C$46/(POWER(1+'D Vall'!$C$10,A50))</f>
        <v>2918.239250702642</v>
      </c>
      <c r="G50" s="16">
        <f>IF('D Vall'!$C$8+1&gt;A50,F50,0)</f>
        <v>2918.239250702642</v>
      </c>
      <c r="H50" s="16"/>
      <c r="J50" s="116"/>
      <c r="K50" s="116"/>
      <c r="L50" s="116"/>
      <c r="M50" s="116"/>
      <c r="Q50" s="16"/>
      <c r="R50" s="16"/>
    </row>
    <row r="51" spans="1:18" x14ac:dyDescent="0.25">
      <c r="A51">
        <v>48</v>
      </c>
      <c r="B51" s="16">
        <f>'D Vall'!$C$49*(1/(1+'D Vall'!$C$10)^A51)*(('D Vall'!$C$12+1)^40)</f>
        <v>27043.255251634368</v>
      </c>
      <c r="C51" s="16">
        <f>IF('D Vall'!$C$8+1&gt;A51,B51,0)</f>
        <v>27043.255251634368</v>
      </c>
      <c r="D51" s="16">
        <f>'D Vall'!$C$50*(1/(1+'D Vall'!$C$10)^A51)*(('D Vall'!$C$12+1)^40)</f>
        <v>27043.255251634368</v>
      </c>
      <c r="E51" s="16">
        <f>IF('D Vall'!$C$8+1&gt;A51,D51,0)</f>
        <v>27043.255251634368</v>
      </c>
      <c r="F51" s="16">
        <f>'D Vall'!$C$46/(POWER(1+'D Vall'!$C$10,A51))</f>
        <v>2819.5548315967562</v>
      </c>
      <c r="G51" s="16">
        <f>IF('D Vall'!$C$8+1&gt;A51,F51,0)</f>
        <v>2819.5548315967562</v>
      </c>
      <c r="H51" s="16"/>
      <c r="J51" s="116"/>
      <c r="K51" s="116"/>
      <c r="L51" s="116"/>
      <c r="M51" s="116"/>
      <c r="Q51" s="16"/>
      <c r="R51" s="16"/>
    </row>
    <row r="52" spans="1:18" x14ac:dyDescent="0.25">
      <c r="A52">
        <v>49</v>
      </c>
      <c r="B52" s="16">
        <f>'D Vall'!$C$49*(1/(1+'D Vall'!$C$10)^A52)*(('D Vall'!$C$12+1)^40)</f>
        <v>26128.749035395533</v>
      </c>
      <c r="C52" s="16">
        <f>IF('D Vall'!$C$8+1&gt;A52,B52,0)</f>
        <v>26128.749035395533</v>
      </c>
      <c r="D52" s="16">
        <f>'D Vall'!$C$50*(1/(1+'D Vall'!$C$10)^A52)*(('D Vall'!$C$12+1)^40)</f>
        <v>26128.749035395533</v>
      </c>
      <c r="E52" s="16">
        <f>IF('D Vall'!$C$8+1&gt;A52,D52,0)</f>
        <v>26128.749035395533</v>
      </c>
      <c r="F52" s="16">
        <f>'D Vall'!$C$46/(POWER(1+'D Vall'!$C$10,A52))</f>
        <v>2724.2075667601512</v>
      </c>
      <c r="G52" s="16">
        <f>IF('D Vall'!$C$8+1&gt;A52,F52,0)</f>
        <v>2724.2075667601512</v>
      </c>
      <c r="H52" s="16"/>
      <c r="J52" s="116"/>
      <c r="K52" s="116"/>
      <c r="L52" s="116"/>
      <c r="M52" s="116"/>
      <c r="Q52" s="16"/>
      <c r="R52" s="16"/>
    </row>
    <row r="53" spans="1:18" x14ac:dyDescent="0.25">
      <c r="A53">
        <v>50</v>
      </c>
      <c r="B53" s="16">
        <f>'D Vall'!$C$49*(1/(1+'D Vall'!$C$10)^A53)*(('D Vall'!$C$12+1)^40)</f>
        <v>25245.168150140609</v>
      </c>
      <c r="C53" s="16">
        <f>IF('D Vall'!$C$8+1&gt;A53,B53,0)</f>
        <v>25245.168150140609</v>
      </c>
      <c r="D53" s="16">
        <f>'D Vall'!$C$50*(1/(1+'D Vall'!$C$10)^A53)*(('D Vall'!$C$12+1)^40)</f>
        <v>25245.168150140609</v>
      </c>
      <c r="E53" s="16">
        <f>IF('D Vall'!$C$8+1&gt;A53,D53,0)</f>
        <v>25245.168150140609</v>
      </c>
      <c r="F53" s="16">
        <f>'D Vall'!$C$46/(POWER(1+'D Vall'!$C$10,A53))</f>
        <v>2632.0846055653633</v>
      </c>
      <c r="G53" s="16">
        <f>IF('D Vall'!$C$8+1&gt;A53,F53,0)</f>
        <v>2632.0846055653633</v>
      </c>
      <c r="H53" s="16"/>
      <c r="J53" s="116"/>
      <c r="K53" s="116"/>
      <c r="L53" s="116"/>
      <c r="M53" s="116"/>
      <c r="Q53" s="16"/>
      <c r="R53" s="16"/>
    </row>
    <row r="54" spans="1:18" x14ac:dyDescent="0.25">
      <c r="A54">
        <v>51</v>
      </c>
      <c r="B54" s="16">
        <f>'D Vall'!$C$49*(1/(1+'D Vall'!$C$10)^A54)*(('D Vall'!$C$12+1)^40)</f>
        <v>24391.466811730061</v>
      </c>
      <c r="C54" s="16">
        <f>IF('D Vall'!$C$8+1&gt;A54,B54,0)</f>
        <v>24391.466811730061</v>
      </c>
      <c r="D54" s="16">
        <f>'D Vall'!$C$50*(1/(1+'D Vall'!$C$10)^A54)*(('D Vall'!$C$12+1)^40)</f>
        <v>24391.466811730061</v>
      </c>
      <c r="E54" s="16">
        <f>IF('D Vall'!$C$8+1&gt;A54,D54,0)</f>
        <v>24391.466811730061</v>
      </c>
      <c r="F54" s="16">
        <f>'D Vall'!$C$46/(POWER(1+'D Vall'!$C$10,A54))</f>
        <v>2543.0769135897235</v>
      </c>
      <c r="G54" s="16">
        <f>IF('D Vall'!$C$8+1&gt;A54,F54,0)</f>
        <v>2543.0769135897235</v>
      </c>
      <c r="H54" s="16"/>
      <c r="J54" s="116"/>
      <c r="K54" s="116"/>
      <c r="L54" s="116"/>
      <c r="M54" s="116"/>
      <c r="Q54" s="16"/>
      <c r="R54" s="16"/>
    </row>
    <row r="55" spans="1:18" x14ac:dyDescent="0.25">
      <c r="A55">
        <v>52</v>
      </c>
      <c r="B55" s="16">
        <f>'D Vall'!$C$49*(1/(1+'D Vall'!$C$10)^A55)*(('D Vall'!$C$12+1)^40)</f>
        <v>23566.634600705373</v>
      </c>
      <c r="C55" s="16">
        <f>IF('D Vall'!$C$8+1&gt;A55,B55,0)</f>
        <v>23566.634600705373</v>
      </c>
      <c r="D55" s="16">
        <f>'D Vall'!$C$50*(1/(1+'D Vall'!$C$10)^A55)*(('D Vall'!$C$12+1)^40)</f>
        <v>23566.634600705373</v>
      </c>
      <c r="E55" s="16">
        <f>IF('D Vall'!$C$8+1&gt;A55,D55,0)</f>
        <v>23566.634600705373</v>
      </c>
      <c r="F55" s="16">
        <f>'D Vall'!$C$46/(POWER(1+'D Vall'!$C$10,A55))</f>
        <v>2457.0791435649503</v>
      </c>
      <c r="G55" s="16">
        <f>IF('D Vall'!$C$8+1&gt;A55,F55,0)</f>
        <v>2457.0791435649503</v>
      </c>
      <c r="H55" s="16"/>
      <c r="J55" s="116"/>
      <c r="K55" s="116"/>
      <c r="L55" s="116"/>
      <c r="M55" s="116"/>
      <c r="Q55" s="16"/>
      <c r="R55" s="16"/>
    </row>
    <row r="56" spans="1:18" x14ac:dyDescent="0.25">
      <c r="A56">
        <v>53</v>
      </c>
      <c r="B56" s="16">
        <f>'D Vall'!$C$49*(1/(1+'D Vall'!$C$10)^A56)*(('D Vall'!$C$12+1)^40)</f>
        <v>22769.695266382008</v>
      </c>
      <c r="C56" s="16">
        <f>IF('D Vall'!$C$8+1&gt;A56,B56,0)</f>
        <v>22769.695266382008</v>
      </c>
      <c r="D56" s="16">
        <f>'D Vall'!$C$50*(1/(1+'D Vall'!$C$10)^A56)*(('D Vall'!$C$12+1)^40)</f>
        <v>22769.695266382008</v>
      </c>
      <c r="E56" s="16">
        <f>IF('D Vall'!$C$8+1&gt;A56,D56,0)</f>
        <v>22769.695266382008</v>
      </c>
      <c r="F56" s="16">
        <f>'D Vall'!$C$46/(POWER(1+'D Vall'!$C$10,A56))</f>
        <v>2373.9895106907738</v>
      </c>
      <c r="G56" s="16">
        <f>IF('D Vall'!$C$8+1&gt;A56,F56,0)</f>
        <v>2373.9895106907738</v>
      </c>
      <c r="H56" s="16"/>
      <c r="J56" s="116"/>
      <c r="K56" s="116"/>
      <c r="L56" s="116"/>
      <c r="M56" s="116"/>
      <c r="Q56" s="16"/>
      <c r="R56" s="16"/>
    </row>
    <row r="57" spans="1:18" x14ac:dyDescent="0.25">
      <c r="A57">
        <v>54</v>
      </c>
      <c r="B57" s="16">
        <f>'D Vall'!$C$49*(1/(1+'D Vall'!$C$10)^A57)*(('D Vall'!$C$12+1)^40)</f>
        <v>21999.705571383583</v>
      </c>
      <c r="C57" s="16">
        <f>IF('D Vall'!$C$8+1&gt;A57,B57,0)</f>
        <v>21999.705571383583</v>
      </c>
      <c r="D57" s="16">
        <f>'D Vall'!$C$50*(1/(1+'D Vall'!$C$10)^A57)*(('D Vall'!$C$12+1)^40)</f>
        <v>21999.705571383583</v>
      </c>
      <c r="E57" s="16">
        <f>IF('D Vall'!$C$8+1&gt;A57,D57,0)</f>
        <v>21999.705571383583</v>
      </c>
      <c r="F57" s="16">
        <f>'D Vall'!$C$46/(POWER(1+'D Vall'!$C$10,A57))</f>
        <v>2293.7096721649987</v>
      </c>
      <c r="G57" s="16">
        <f>IF('D Vall'!$C$8+1&gt;A57,F57,0)</f>
        <v>2293.7096721649987</v>
      </c>
      <c r="H57" s="16"/>
      <c r="J57" s="116"/>
      <c r="K57" s="116"/>
      <c r="L57" s="116"/>
      <c r="M57" s="116"/>
      <c r="Q57" s="16"/>
      <c r="R57" s="16"/>
    </row>
    <row r="58" spans="1:18" x14ac:dyDescent="0.25">
      <c r="A58">
        <v>55</v>
      </c>
      <c r="B58" s="16">
        <f>'D Vall'!$C$49*(1/(1+'D Vall'!$C$10)^A58)*(('D Vall'!$C$12+1)^40)</f>
        <v>21255.754175249836</v>
      </c>
      <c r="C58" s="16">
        <f>IF('D Vall'!$C$8+1&gt;A58,B58,0)</f>
        <v>21255.754175249836</v>
      </c>
      <c r="D58" s="16">
        <f>'D Vall'!$C$50*(1/(1+'D Vall'!$C$10)^A58)*(('D Vall'!$C$12+1)^40)</f>
        <v>21255.754175249836</v>
      </c>
      <c r="E58" s="16">
        <f>IF('D Vall'!$C$8+1&gt;A58,D58,0)</f>
        <v>21255.754175249836</v>
      </c>
      <c r="F58" s="16">
        <f>'D Vall'!$C$46/(POWER(1+'D Vall'!$C$10,A58))</f>
        <v>2216.1446107874381</v>
      </c>
      <c r="G58" s="16">
        <f>IF('D Vall'!$C$8+1&gt;A58,F58,0)</f>
        <v>2216.1446107874381</v>
      </c>
      <c r="H58" s="16"/>
      <c r="J58" s="116"/>
      <c r="K58" s="116"/>
      <c r="L58" s="116"/>
      <c r="M58" s="116"/>
      <c r="Q58" s="16"/>
      <c r="R58" s="16"/>
    </row>
    <row r="59" spans="1:18" x14ac:dyDescent="0.25">
      <c r="A59">
        <v>56</v>
      </c>
      <c r="B59" s="16">
        <f>'D Vall'!$C$49*(1/(1+'D Vall'!$C$10)^A59)*(('D Vall'!$C$12+1)^40)</f>
        <v>20536.960555796948</v>
      </c>
      <c r="C59" s="16">
        <f>IF('D Vall'!$C$8+1&gt;A59,B59,0)</f>
        <v>20536.960555796948</v>
      </c>
      <c r="D59" s="16">
        <f>'D Vall'!$C$50*(1/(1+'D Vall'!$C$10)^A59)*(('D Vall'!$C$12+1)^40)</f>
        <v>20536.960555796948</v>
      </c>
      <c r="E59" s="16">
        <f>IF('D Vall'!$C$8+1&gt;A59,D59,0)</f>
        <v>20536.960555796948</v>
      </c>
      <c r="F59" s="16">
        <f>'D Vall'!$C$46/(POWER(1+'D Vall'!$C$10,A59))</f>
        <v>2141.2025224999411</v>
      </c>
      <c r="G59" s="16">
        <f>IF('D Vall'!$C$8+1&gt;A59,F59,0)</f>
        <v>2141.2025224999411</v>
      </c>
      <c r="H59" s="16"/>
      <c r="J59" s="116"/>
      <c r="K59" s="116"/>
      <c r="L59" s="116"/>
      <c r="M59" s="116"/>
      <c r="Q59" s="16"/>
      <c r="R59" s="16"/>
    </row>
    <row r="60" spans="1:18" x14ac:dyDescent="0.25">
      <c r="A60">
        <v>57</v>
      </c>
      <c r="B60" s="16">
        <f>'D Vall'!$C$49*(1/(1+'D Vall'!$C$10)^A60)*(('D Vall'!$C$12+1)^40)</f>
        <v>19842.473966953577</v>
      </c>
      <c r="C60" s="16">
        <f>IF('D Vall'!$C$8+1&gt;A60,B60,0)</f>
        <v>19842.473966953577</v>
      </c>
      <c r="D60" s="16">
        <f>'D Vall'!$C$50*(1/(1+'D Vall'!$C$10)^A60)*(('D Vall'!$C$12+1)^40)</f>
        <v>19842.473966953577</v>
      </c>
      <c r="E60" s="16">
        <f>IF('D Vall'!$C$8+1&gt;A60,D60,0)</f>
        <v>19842.473966953577</v>
      </c>
      <c r="F60" s="16">
        <f>'D Vall'!$C$46/(POWER(1+'D Vall'!$C$10,A60))</f>
        <v>2068.794707729412</v>
      </c>
      <c r="G60" s="16">
        <f>IF('D Vall'!$C$8+1&gt;A60,F60,0)</f>
        <v>2068.794707729412</v>
      </c>
      <c r="H60" s="16"/>
      <c r="J60" s="116"/>
      <c r="K60" s="116"/>
      <c r="L60" s="116"/>
      <c r="M60" s="116"/>
      <c r="Q60" s="16"/>
      <c r="R60" s="16"/>
    </row>
    <row r="61" spans="1:18" x14ac:dyDescent="0.25">
      <c r="A61">
        <v>58</v>
      </c>
      <c r="B61" s="16">
        <f>'D Vall'!$C$49*(1/(1+'D Vall'!$C$10)^A61)*(('D Vall'!$C$12+1)^40)</f>
        <v>19171.472431839204</v>
      </c>
      <c r="C61" s="16">
        <f>IF('D Vall'!$C$8+1&gt;A61,B61,0)</f>
        <v>19171.472431839204</v>
      </c>
      <c r="D61" s="16">
        <f>'D Vall'!$C$50*(1/(1+'D Vall'!$C$10)^A61)*(('D Vall'!$C$12+1)^40)</f>
        <v>19171.472431839204</v>
      </c>
      <c r="E61" s="16">
        <f>IF('D Vall'!$C$8+1&gt;A61,D61,0)</f>
        <v>19171.472431839204</v>
      </c>
      <c r="F61" s="16">
        <f>'D Vall'!$C$46/(POWER(1+'D Vall'!$C$10,A61))</f>
        <v>1998.8354664052288</v>
      </c>
      <c r="G61" s="16">
        <f>IF('D Vall'!$C$8+1&gt;A61,F61,0)</f>
        <v>1998.8354664052288</v>
      </c>
      <c r="H61" s="16"/>
      <c r="J61" s="116"/>
      <c r="K61" s="116"/>
      <c r="L61" s="116"/>
      <c r="M61" s="116"/>
      <c r="Q61" s="16"/>
      <c r="R61" s="16"/>
    </row>
    <row r="62" spans="1:18" x14ac:dyDescent="0.25">
      <c r="A62">
        <v>59</v>
      </c>
      <c r="B62" s="16">
        <f>'D Vall'!$C$49*(1/(1+'D Vall'!$C$10)^A62)*(('D Vall'!$C$12+1)^40)</f>
        <v>18523.161769892951</v>
      </c>
      <c r="C62" s="16">
        <f>IF('D Vall'!$C$8+1&gt;A62,B62,0)</f>
        <v>18523.161769892951</v>
      </c>
      <c r="D62" s="16">
        <f>'D Vall'!$C$50*(1/(1+'D Vall'!$C$10)^A62)*(('D Vall'!$C$12+1)^40)</f>
        <v>18523.161769892951</v>
      </c>
      <c r="E62" s="16">
        <f>IF('D Vall'!$C$8+1&gt;A62,D62,0)</f>
        <v>18523.161769892951</v>
      </c>
      <c r="F62" s="16">
        <f>'D Vall'!$C$46/(POWER(1+'D Vall'!$C$10,A62))</f>
        <v>1931.2419965267909</v>
      </c>
      <c r="G62" s="16">
        <f>IF('D Vall'!$C$8+1&gt;A62,F62,0)</f>
        <v>1931.2419965267909</v>
      </c>
      <c r="H62" s="16"/>
      <c r="J62" s="116"/>
      <c r="K62" s="116"/>
      <c r="L62" s="116"/>
      <c r="M62" s="116"/>
      <c r="Q62" s="16"/>
      <c r="R62" s="16"/>
    </row>
    <row r="63" spans="1:18" x14ac:dyDescent="0.25">
      <c r="A63">
        <v>60</v>
      </c>
      <c r="B63" s="16">
        <f>'D Vall'!$C$49*(1/(1+'D Vall'!$C$10)^A63)*(('D Vall'!$C$12+1)^40)</f>
        <v>17896.774656901402</v>
      </c>
      <c r="C63" s="16">
        <f>IF('D Vall'!$C$8+1&gt;A63,B63,0)</f>
        <v>17896.774656901402</v>
      </c>
      <c r="D63" s="16">
        <f>'D Vall'!$C$50*(1/(1+'D Vall'!$C$10)^A63)*(('D Vall'!$C$12+1)^40)</f>
        <v>17896.774656901402</v>
      </c>
      <c r="E63" s="16">
        <f>IF('D Vall'!$C$8+1&gt;A63,D63,0)</f>
        <v>17896.774656901402</v>
      </c>
      <c r="F63" s="16">
        <f>'D Vall'!$C$46/(POWER(1+'D Vall'!$C$10,A63))</f>
        <v>1865.9342961611508</v>
      </c>
      <c r="G63" s="16">
        <f>IF('D Vall'!$C$8+1&gt;A63,F63,0)</f>
        <v>1865.9342961611508</v>
      </c>
      <c r="H63" s="16"/>
      <c r="J63" s="116"/>
      <c r="K63" s="116"/>
      <c r="L63" s="116"/>
      <c r="M63" s="116"/>
      <c r="Q63" s="16"/>
      <c r="R63" s="16"/>
    </row>
    <row r="64" spans="1:18" x14ac:dyDescent="0.25">
      <c r="B64" s="16"/>
      <c r="C64" s="16">
        <f>SUM(C3:C63)</f>
        <v>2814458.9542802963</v>
      </c>
      <c r="D64" s="16"/>
      <c r="E64" s="16">
        <f>SUM(E3:E63)</f>
        <v>2814458.9542802963</v>
      </c>
      <c r="F64" s="16"/>
      <c r="G64" s="16">
        <f>SUM(G3:G63)</f>
        <v>366687.59153825371</v>
      </c>
      <c r="H64" s="16"/>
      <c r="J64" s="116"/>
      <c r="K64" s="116"/>
      <c r="L64" s="116"/>
      <c r="M64" s="116"/>
      <c r="Q64" s="16"/>
      <c r="R64" s="16"/>
    </row>
    <row r="65" spans="2:12" x14ac:dyDescent="0.25">
      <c r="B65" s="16"/>
      <c r="C65" s="16"/>
      <c r="D65" s="16"/>
      <c r="E65" s="16"/>
      <c r="F65" s="16"/>
      <c r="H65" s="16"/>
      <c r="J65" s="116"/>
      <c r="K65" s="116"/>
      <c r="L65" s="116"/>
    </row>
    <row r="66" spans="2:12" x14ac:dyDescent="0.25">
      <c r="F66" s="16"/>
      <c r="H66" s="16"/>
    </row>
    <row r="67" spans="2:12" x14ac:dyDescent="0.25">
      <c r="B67" s="16"/>
      <c r="C67" s="16"/>
      <c r="D67" s="16"/>
      <c r="E67" s="16"/>
      <c r="F67" s="16"/>
      <c r="H67" s="16"/>
      <c r="J67" s="116"/>
      <c r="K67" s="116"/>
      <c r="L67" s="116"/>
    </row>
    <row r="68" spans="2:12" x14ac:dyDescent="0.25">
      <c r="B68" s="16"/>
      <c r="C68" s="16"/>
      <c r="D68" s="16"/>
      <c r="E68" s="16"/>
      <c r="F68" s="16"/>
      <c r="J68" s="116"/>
      <c r="K68" s="116"/>
      <c r="L68" s="116"/>
    </row>
    <row r="69" spans="2:12" x14ac:dyDescent="0.25">
      <c r="B69" s="16"/>
      <c r="C69" s="16"/>
      <c r="D69" s="16"/>
      <c r="E69" s="16"/>
      <c r="F69" s="16"/>
      <c r="J69" s="116"/>
      <c r="K69" s="116"/>
      <c r="L69" s="116"/>
    </row>
    <row r="70" spans="2:12" x14ac:dyDescent="0.25">
      <c r="B70" s="16"/>
      <c r="C70" s="16"/>
      <c r="D70" s="16"/>
      <c r="E70" s="16"/>
      <c r="F70" s="16"/>
      <c r="J70" s="116"/>
      <c r="K70" s="116"/>
      <c r="L70" s="116"/>
    </row>
    <row r="71" spans="2:12" x14ac:dyDescent="0.25">
      <c r="B71" s="16"/>
      <c r="C71" s="16"/>
      <c r="D71" s="16"/>
      <c r="E71" s="16"/>
      <c r="F71" s="16"/>
      <c r="J71" s="116"/>
      <c r="K71" s="116"/>
      <c r="L71" s="116"/>
    </row>
    <row r="72" spans="2:12" x14ac:dyDescent="0.25">
      <c r="B72" s="16"/>
      <c r="C72" s="16"/>
      <c r="D72" s="16"/>
      <c r="E72" s="16"/>
      <c r="F72" s="16"/>
      <c r="J72" s="116"/>
      <c r="K72" s="116"/>
      <c r="L72" s="116"/>
    </row>
    <row r="73" spans="2:12" x14ac:dyDescent="0.25">
      <c r="B73" s="16"/>
      <c r="C73" s="16"/>
      <c r="D73" s="16"/>
      <c r="E73" s="16"/>
      <c r="F73" s="16"/>
      <c r="J73" s="116"/>
      <c r="K73" s="116"/>
      <c r="L73" s="116"/>
    </row>
    <row r="74" spans="2:12" x14ac:dyDescent="0.25">
      <c r="B74" s="16"/>
      <c r="C74" s="16"/>
      <c r="D74" s="16"/>
      <c r="E74" s="16"/>
      <c r="F74" s="16"/>
      <c r="J74" s="116"/>
      <c r="K74" s="116"/>
      <c r="L74" s="116"/>
    </row>
    <row r="75" spans="2:12" x14ac:dyDescent="0.25">
      <c r="B75" s="16"/>
      <c r="C75" s="16"/>
      <c r="D75" s="16"/>
      <c r="E75" s="16"/>
      <c r="F75" s="16"/>
      <c r="J75" s="116"/>
      <c r="K75" s="116"/>
      <c r="L75" s="116"/>
    </row>
    <row r="76" spans="2:12" x14ac:dyDescent="0.25">
      <c r="B76" s="16"/>
      <c r="C76" s="16"/>
      <c r="D76" s="16"/>
      <c r="E76" s="16"/>
      <c r="F76" s="16"/>
      <c r="J76" s="116"/>
      <c r="K76" s="116"/>
      <c r="L76" s="116"/>
    </row>
    <row r="77" spans="2:12" x14ac:dyDescent="0.25">
      <c r="B77" s="16"/>
      <c r="C77" s="16"/>
      <c r="D77" s="16"/>
      <c r="E77" s="16"/>
      <c r="F77" s="16"/>
      <c r="J77" s="116"/>
      <c r="K77" s="116"/>
      <c r="L77" s="116"/>
    </row>
    <row r="78" spans="2:12" x14ac:dyDescent="0.25">
      <c r="B78" s="16"/>
      <c r="C78" s="16"/>
      <c r="D78" s="16"/>
      <c r="E78" s="16"/>
      <c r="F78" s="16"/>
      <c r="J78" s="116"/>
      <c r="K78" s="116"/>
      <c r="L78" s="116"/>
    </row>
    <row r="79" spans="2:12" x14ac:dyDescent="0.25">
      <c r="B79" s="16"/>
      <c r="C79" s="16"/>
      <c r="D79" s="16"/>
      <c r="E79" s="16"/>
      <c r="F79" s="16"/>
      <c r="J79" s="116"/>
      <c r="K79" s="116"/>
      <c r="L79" s="116"/>
    </row>
    <row r="80" spans="2:12" x14ac:dyDescent="0.25">
      <c r="B80" s="16"/>
      <c r="C80" s="16"/>
      <c r="D80" s="16"/>
      <c r="E80" s="16"/>
      <c r="F80" s="16"/>
      <c r="J80" s="116"/>
      <c r="K80" s="116"/>
      <c r="L80" s="116"/>
    </row>
    <row r="81" spans="2:12" x14ac:dyDescent="0.25">
      <c r="B81" s="16"/>
      <c r="C81" s="16"/>
      <c r="D81" s="16"/>
      <c r="E81" s="16"/>
      <c r="F81" s="16"/>
      <c r="J81" s="116"/>
      <c r="K81" s="116"/>
      <c r="L81" s="116"/>
    </row>
    <row r="82" spans="2:12" x14ac:dyDescent="0.25">
      <c r="B82" s="16"/>
      <c r="C82" s="16"/>
      <c r="D82" s="16"/>
      <c r="E82" s="16"/>
      <c r="F82" s="16"/>
      <c r="J82" s="116"/>
      <c r="K82" s="116"/>
      <c r="L82" s="116"/>
    </row>
    <row r="83" spans="2:12" x14ac:dyDescent="0.25">
      <c r="B83" s="16"/>
      <c r="C83" s="16"/>
      <c r="D83" s="16"/>
      <c r="E83" s="16"/>
      <c r="F83" s="16"/>
      <c r="J83" s="116"/>
      <c r="K83" s="116"/>
      <c r="L83" s="116"/>
    </row>
    <row r="84" spans="2:12" x14ac:dyDescent="0.25">
      <c r="B84" s="16"/>
      <c r="C84" s="16"/>
      <c r="D84" s="16"/>
      <c r="E84" s="16"/>
      <c r="F84" s="16"/>
      <c r="J84" s="116"/>
      <c r="K84" s="116"/>
      <c r="L84" s="116"/>
    </row>
    <row r="85" spans="2:12" x14ac:dyDescent="0.25">
      <c r="B85" s="16"/>
      <c r="C85" s="16"/>
      <c r="D85" s="16"/>
      <c r="E85" s="16"/>
      <c r="F85" s="16"/>
      <c r="J85" s="116"/>
      <c r="K85" s="116"/>
      <c r="L85" s="116"/>
    </row>
    <row r="86" spans="2:12" x14ac:dyDescent="0.25">
      <c r="B86" s="16"/>
      <c r="C86" s="16"/>
      <c r="D86" s="16"/>
      <c r="E86" s="16"/>
      <c r="F86" s="16"/>
      <c r="J86" s="116"/>
      <c r="K86" s="116"/>
      <c r="L86" s="116"/>
    </row>
    <row r="87" spans="2:12" x14ac:dyDescent="0.25">
      <c r="B87" s="16"/>
      <c r="C87" s="16"/>
      <c r="D87" s="16"/>
      <c r="E87" s="16"/>
      <c r="F87" s="16"/>
      <c r="J87" s="116"/>
      <c r="K87" s="116"/>
      <c r="L87" s="116"/>
    </row>
    <row r="88" spans="2:12" x14ac:dyDescent="0.25">
      <c r="B88" s="16"/>
      <c r="C88" s="16"/>
      <c r="D88" s="16"/>
      <c r="E88" s="16"/>
      <c r="F88" s="16"/>
      <c r="J88" s="116"/>
      <c r="K88" s="116"/>
      <c r="L88" s="116"/>
    </row>
    <row r="89" spans="2:12" x14ac:dyDescent="0.25">
      <c r="B89" s="16"/>
      <c r="C89" s="16"/>
      <c r="D89" s="16"/>
      <c r="E89" s="16"/>
      <c r="J89" s="116"/>
      <c r="K89" s="116"/>
      <c r="L89" s="116"/>
    </row>
    <row r="90" spans="2:12" x14ac:dyDescent="0.25">
      <c r="B90" s="16"/>
      <c r="C90" s="16"/>
      <c r="D90" s="16"/>
      <c r="E90" s="16"/>
      <c r="J90" s="116"/>
      <c r="K90" s="116"/>
      <c r="L90" s="116"/>
    </row>
    <row r="91" spans="2:12" x14ac:dyDescent="0.25">
      <c r="B91" s="16"/>
      <c r="C91" s="16"/>
      <c r="D91" s="16"/>
      <c r="E91" s="16"/>
      <c r="J91" s="116"/>
      <c r="K91" s="116"/>
      <c r="L91" s="116"/>
    </row>
    <row r="92" spans="2:12" x14ac:dyDescent="0.25">
      <c r="B92" s="16"/>
      <c r="C92" s="16"/>
      <c r="D92" s="16"/>
      <c r="E92" s="16"/>
      <c r="J92" s="116"/>
      <c r="K92" s="116"/>
      <c r="L92" s="116"/>
    </row>
    <row r="93" spans="2:12" x14ac:dyDescent="0.25">
      <c r="B93" s="16"/>
      <c r="C93" s="16"/>
      <c r="D93" s="16"/>
      <c r="E93" s="16"/>
      <c r="J93" s="116"/>
      <c r="K93" s="116"/>
      <c r="L93" s="116"/>
    </row>
    <row r="94" spans="2:12" x14ac:dyDescent="0.25">
      <c r="B94" s="16"/>
      <c r="C94" s="16"/>
      <c r="D94" s="16"/>
      <c r="E94" s="16"/>
      <c r="J94" s="116"/>
      <c r="K94" s="116"/>
      <c r="L94" s="116"/>
    </row>
    <row r="95" spans="2:12" x14ac:dyDescent="0.25">
      <c r="B95" s="16"/>
      <c r="C95" s="16"/>
      <c r="D95" s="16"/>
      <c r="E95" s="16"/>
      <c r="J95" s="116"/>
      <c r="K95" s="116"/>
      <c r="L95" s="116"/>
    </row>
    <row r="96" spans="2:12" x14ac:dyDescent="0.25">
      <c r="B96" s="16"/>
      <c r="C96" s="16"/>
      <c r="D96" s="16"/>
      <c r="E96" s="16"/>
      <c r="J96" s="116"/>
      <c r="K96" s="116"/>
      <c r="L96" s="116"/>
    </row>
    <row r="97" spans="2:12" x14ac:dyDescent="0.25">
      <c r="B97" s="16"/>
      <c r="C97" s="16"/>
      <c r="D97" s="16"/>
      <c r="E97" s="16"/>
      <c r="J97" s="116"/>
      <c r="K97" s="116"/>
      <c r="L97" s="116"/>
    </row>
    <row r="98" spans="2:12" x14ac:dyDescent="0.25">
      <c r="B98" s="16"/>
      <c r="C98" s="16"/>
      <c r="D98" s="16"/>
      <c r="E98" s="16"/>
      <c r="J98" s="116"/>
      <c r="K98" s="116"/>
      <c r="L98" s="116"/>
    </row>
    <row r="99" spans="2:12" x14ac:dyDescent="0.25">
      <c r="B99" s="16"/>
      <c r="C99" s="16"/>
      <c r="D99" s="16"/>
      <c r="E99" s="16"/>
      <c r="J99" s="116"/>
      <c r="K99" s="116"/>
      <c r="L99" s="116"/>
    </row>
    <row r="100" spans="2:12" x14ac:dyDescent="0.25">
      <c r="B100" s="16"/>
      <c r="C100" s="16"/>
      <c r="D100" s="16"/>
      <c r="E100" s="16"/>
      <c r="J100" s="116"/>
      <c r="K100" s="116"/>
      <c r="L100" s="116"/>
    </row>
    <row r="101" spans="2:12" x14ac:dyDescent="0.25">
      <c r="B101" s="16"/>
      <c r="C101" s="16"/>
      <c r="D101" s="16"/>
      <c r="E101" s="16"/>
      <c r="J101" s="116"/>
      <c r="K101" s="116"/>
      <c r="L101" s="116"/>
    </row>
    <row r="102" spans="2:12" x14ac:dyDescent="0.25">
      <c r="B102" s="16"/>
      <c r="C102" s="16"/>
      <c r="D102" s="16"/>
      <c r="E102" s="16"/>
      <c r="J102" s="116"/>
      <c r="K102" s="116"/>
      <c r="L102" s="116"/>
    </row>
    <row r="103" spans="2:12" x14ac:dyDescent="0.25">
      <c r="B103" s="16"/>
      <c r="C103" s="16"/>
      <c r="D103" s="16"/>
      <c r="E103" s="16"/>
      <c r="J103" s="116"/>
      <c r="K103" s="116"/>
      <c r="L103" s="116"/>
    </row>
    <row r="104" spans="2:12" x14ac:dyDescent="0.25">
      <c r="B104" s="16"/>
      <c r="C104" s="16"/>
      <c r="D104" s="16"/>
      <c r="E104" s="16"/>
      <c r="J104" s="116"/>
      <c r="K104" s="116"/>
      <c r="L104" s="116"/>
    </row>
    <row r="105" spans="2:12" x14ac:dyDescent="0.25">
      <c r="B105" s="16"/>
      <c r="C105" s="16"/>
      <c r="D105" s="16"/>
      <c r="E105" s="16"/>
      <c r="J105" s="116"/>
      <c r="K105" s="116"/>
      <c r="L105" s="116"/>
    </row>
    <row r="106" spans="2:12" x14ac:dyDescent="0.25">
      <c r="B106" s="16"/>
      <c r="C106" s="16"/>
      <c r="D106" s="16"/>
      <c r="E106" s="16"/>
      <c r="J106" s="116"/>
      <c r="K106" s="116"/>
      <c r="L106" s="116"/>
    </row>
    <row r="107" spans="2:12" x14ac:dyDescent="0.25">
      <c r="B107" s="16"/>
      <c r="C107" s="16"/>
      <c r="D107" s="16"/>
      <c r="E107" s="16"/>
      <c r="J107" s="116"/>
      <c r="K107" s="116"/>
      <c r="L107" s="116"/>
    </row>
    <row r="108" spans="2:12" x14ac:dyDescent="0.25">
      <c r="B108" s="16"/>
      <c r="C108" s="16"/>
      <c r="D108" s="16"/>
      <c r="E108" s="16"/>
      <c r="J108" s="116"/>
      <c r="K108" s="116"/>
      <c r="L108" s="116"/>
    </row>
    <row r="109" spans="2:12" x14ac:dyDescent="0.25">
      <c r="B109" s="16"/>
    </row>
    <row r="110" spans="2:12" x14ac:dyDescent="0.25">
      <c r="B110" s="16"/>
    </row>
    <row r="111" spans="2:12" x14ac:dyDescent="0.25">
      <c r="B111" s="16"/>
    </row>
    <row r="112" spans="2:12" x14ac:dyDescent="0.25">
      <c r="B112" s="16"/>
    </row>
    <row r="113" spans="2:2" x14ac:dyDescent="0.25">
      <c r="B113" s="16"/>
    </row>
    <row r="114" spans="2:2" x14ac:dyDescent="0.25">
      <c r="B114" s="16"/>
    </row>
    <row r="115" spans="2:2" x14ac:dyDescent="0.25">
      <c r="B115" s="16"/>
    </row>
    <row r="116" spans="2:2" x14ac:dyDescent="0.25">
      <c r="B116" s="16"/>
    </row>
    <row r="117" spans="2:2" x14ac:dyDescent="0.25">
      <c r="B117" s="16"/>
    </row>
    <row r="118" spans="2:2" x14ac:dyDescent="0.25">
      <c r="B118" s="16"/>
    </row>
    <row r="119" spans="2:2" x14ac:dyDescent="0.25">
      <c r="B119" s="16"/>
    </row>
    <row r="120" spans="2:2" x14ac:dyDescent="0.25">
      <c r="B120" s="16"/>
    </row>
    <row r="121" spans="2:2" x14ac:dyDescent="0.25">
      <c r="B121" s="16"/>
    </row>
    <row r="122" spans="2:2" x14ac:dyDescent="0.25">
      <c r="B122" s="16"/>
    </row>
    <row r="123" spans="2:2" x14ac:dyDescent="0.25">
      <c r="B123" s="16"/>
    </row>
    <row r="124" spans="2:2" x14ac:dyDescent="0.25">
      <c r="B124" s="16"/>
    </row>
    <row r="125" spans="2:2" x14ac:dyDescent="0.25">
      <c r="B125" s="16"/>
    </row>
    <row r="126" spans="2:2" x14ac:dyDescent="0.25">
      <c r="B126" s="16"/>
    </row>
    <row r="127" spans="2:2" x14ac:dyDescent="0.25">
      <c r="B127" s="16"/>
    </row>
    <row r="128" spans="2:2" x14ac:dyDescent="0.25">
      <c r="B128" s="16"/>
    </row>
    <row r="129" spans="2:2" x14ac:dyDescent="0.25">
      <c r="B129" s="16"/>
    </row>
    <row r="130" spans="2:2" x14ac:dyDescent="0.25">
      <c r="B130" s="16"/>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381"/>
  <sheetViews>
    <sheetView tabSelected="1" topLeftCell="A37" zoomScale="110" zoomScaleNormal="110" workbookViewId="0">
      <selection activeCell="E8" sqref="E8"/>
    </sheetView>
  </sheetViews>
  <sheetFormatPr defaultRowHeight="12.5" x14ac:dyDescent="0.25"/>
  <cols>
    <col min="1" max="1" width="3.7265625" style="36" customWidth="1"/>
    <col min="2" max="2" width="45.81640625" customWidth="1"/>
    <col min="3" max="3" width="24.81640625" customWidth="1"/>
    <col min="4" max="4" width="23.26953125" customWidth="1"/>
    <col min="5" max="5" width="16" customWidth="1"/>
    <col min="6" max="6" width="11.81640625" style="3" customWidth="1"/>
    <col min="7" max="7" width="18" style="3" customWidth="1"/>
    <col min="8" max="14" width="9.1796875" style="36"/>
    <col min="15" max="40" width="9.1796875" style="3"/>
  </cols>
  <sheetData>
    <row r="1" spans="1:42" s="5" customFormat="1" ht="17.5" x14ac:dyDescent="0.35">
      <c r="A1" s="34"/>
      <c r="B1" s="74" t="s">
        <v>340</v>
      </c>
      <c r="C1" s="74"/>
      <c r="D1" s="74"/>
      <c r="E1" s="74"/>
      <c r="F1" s="34"/>
      <c r="G1" s="34"/>
      <c r="H1" s="34"/>
      <c r="I1" s="34"/>
      <c r="J1" s="42"/>
      <c r="K1" s="42"/>
      <c r="L1" s="34"/>
      <c r="M1" s="34"/>
      <c r="N1" s="34"/>
      <c r="O1" s="4"/>
      <c r="P1" s="4"/>
      <c r="Q1" s="4"/>
      <c r="R1" s="4"/>
      <c r="S1" s="4"/>
      <c r="T1" s="4"/>
      <c r="U1" s="4"/>
      <c r="V1" s="4"/>
      <c r="W1" s="4"/>
      <c r="X1" s="4"/>
      <c r="Y1" s="4"/>
      <c r="Z1" s="4"/>
      <c r="AA1" s="4"/>
      <c r="AB1" s="4"/>
      <c r="AC1" s="4"/>
      <c r="AD1" s="4"/>
      <c r="AE1" s="4"/>
      <c r="AF1" s="4"/>
      <c r="AG1" s="4"/>
      <c r="AH1" s="4"/>
      <c r="AI1" s="4"/>
      <c r="AJ1" s="4"/>
      <c r="AK1" s="4"/>
      <c r="AL1" s="4"/>
      <c r="AM1" s="4"/>
      <c r="AN1" s="4"/>
    </row>
    <row r="2" spans="1:42" s="8" customFormat="1" x14ac:dyDescent="0.25">
      <c r="A2" s="35"/>
      <c r="B2" s="75" t="s">
        <v>15</v>
      </c>
      <c r="C2" s="76"/>
      <c r="D2" s="76"/>
      <c r="E2" s="76"/>
      <c r="F2" s="35"/>
      <c r="G2" s="35"/>
      <c r="H2" s="35"/>
      <c r="I2" s="35"/>
      <c r="J2" s="43"/>
      <c r="K2" s="43"/>
      <c r="L2" s="35"/>
      <c r="M2" s="35"/>
      <c r="N2" s="35"/>
      <c r="O2" s="7"/>
      <c r="P2" s="7"/>
      <c r="Q2" s="7"/>
      <c r="R2" s="7"/>
      <c r="S2" s="7"/>
      <c r="T2" s="7"/>
      <c r="U2" s="7"/>
      <c r="V2" s="7"/>
      <c r="W2" s="7"/>
      <c r="X2" s="7"/>
      <c r="Y2" s="7"/>
      <c r="Z2" s="7"/>
      <c r="AA2" s="7"/>
      <c r="AB2" s="7"/>
      <c r="AC2" s="7"/>
      <c r="AD2" s="7"/>
      <c r="AE2" s="7"/>
      <c r="AF2" s="7"/>
      <c r="AG2" s="7"/>
      <c r="AH2" s="7"/>
      <c r="AI2" s="7"/>
      <c r="AJ2" s="7"/>
      <c r="AK2" s="7"/>
      <c r="AL2" s="7"/>
      <c r="AM2" s="7"/>
      <c r="AN2" s="7"/>
    </row>
    <row r="3" spans="1:42" s="8" customFormat="1" x14ac:dyDescent="0.25">
      <c r="A3" s="35"/>
      <c r="B3" s="77" t="s">
        <v>16</v>
      </c>
      <c r="C3" s="76"/>
      <c r="D3" s="76"/>
      <c r="E3" s="76"/>
      <c r="F3" s="35"/>
      <c r="G3" s="35"/>
      <c r="H3" s="35"/>
      <c r="I3" s="35"/>
      <c r="J3" s="43"/>
      <c r="K3" s="43"/>
      <c r="L3" s="35"/>
      <c r="M3" s="35"/>
      <c r="N3" s="35"/>
      <c r="O3" s="7"/>
      <c r="P3" s="7"/>
      <c r="Q3" s="7"/>
      <c r="R3" s="7"/>
      <c r="S3" s="7"/>
      <c r="T3" s="7"/>
      <c r="U3" s="7"/>
      <c r="V3" s="7"/>
      <c r="W3" s="7"/>
      <c r="X3" s="7"/>
      <c r="Y3" s="7"/>
      <c r="Z3" s="7"/>
      <c r="AA3" s="7"/>
      <c r="AB3" s="7"/>
      <c r="AC3" s="7"/>
      <c r="AD3" s="7"/>
      <c r="AE3" s="7"/>
      <c r="AF3" s="7"/>
      <c r="AG3" s="7"/>
      <c r="AH3" s="7"/>
      <c r="AI3" s="7"/>
      <c r="AJ3" s="7"/>
      <c r="AK3" s="7"/>
      <c r="AL3" s="7"/>
      <c r="AM3" s="7"/>
      <c r="AN3" s="7"/>
    </row>
    <row r="4" spans="1:42" s="8" customFormat="1" x14ac:dyDescent="0.25">
      <c r="A4" s="35"/>
      <c r="B4" s="70" t="s">
        <v>170</v>
      </c>
      <c r="C4" s="76"/>
      <c r="D4" s="76"/>
      <c r="E4" s="76"/>
      <c r="F4" s="35"/>
      <c r="G4" s="35"/>
      <c r="H4" s="35"/>
      <c r="I4" s="35"/>
      <c r="J4" s="43"/>
      <c r="K4" s="43"/>
      <c r="L4" s="35"/>
      <c r="M4" s="35"/>
      <c r="N4" s="35"/>
      <c r="O4" s="7"/>
      <c r="P4" s="7"/>
      <c r="Q4" s="7"/>
      <c r="R4" s="7"/>
      <c r="S4" s="7"/>
      <c r="T4" s="7"/>
      <c r="U4" s="7"/>
      <c r="V4" s="7"/>
      <c r="W4" s="7"/>
      <c r="X4" s="7"/>
      <c r="Y4" s="7"/>
      <c r="Z4" s="7"/>
      <c r="AA4" s="7"/>
      <c r="AB4" s="7"/>
      <c r="AC4" s="7"/>
      <c r="AD4" s="7"/>
      <c r="AE4" s="7"/>
      <c r="AF4" s="7"/>
      <c r="AG4" s="7"/>
      <c r="AH4" s="7"/>
      <c r="AI4" s="7"/>
      <c r="AJ4" s="7"/>
      <c r="AK4" s="7"/>
      <c r="AL4" s="7"/>
      <c r="AM4" s="7"/>
      <c r="AN4" s="7"/>
    </row>
    <row r="5" spans="1:42" s="3" customFormat="1" x14ac:dyDescent="0.25">
      <c r="A5" s="36"/>
      <c r="H5" s="36"/>
      <c r="I5" s="36"/>
      <c r="J5" s="43"/>
      <c r="K5" s="43"/>
      <c r="L5" s="36"/>
      <c r="M5" s="36"/>
      <c r="N5" s="36"/>
    </row>
    <row r="6" spans="1:42" s="1" customFormat="1" ht="13" x14ac:dyDescent="0.3">
      <c r="A6" s="37"/>
      <c r="B6" s="6" t="s">
        <v>0</v>
      </c>
      <c r="C6" s="6"/>
      <c r="D6" s="37"/>
      <c r="E6" s="44"/>
      <c r="F6" s="44"/>
      <c r="G6" s="44"/>
      <c r="H6" s="37"/>
      <c r="I6" s="37"/>
      <c r="J6" s="44"/>
      <c r="K6" s="44"/>
      <c r="L6" s="37"/>
      <c r="M6" s="37"/>
      <c r="N6" s="37"/>
      <c r="O6" s="2"/>
      <c r="P6" s="2"/>
      <c r="Q6" s="2"/>
      <c r="R6" s="2"/>
      <c r="S6" s="2"/>
      <c r="T6" s="2"/>
      <c r="U6" s="2"/>
      <c r="V6" s="2"/>
      <c r="W6" s="2"/>
      <c r="X6" s="2"/>
      <c r="Y6" s="2"/>
      <c r="Z6" s="2"/>
      <c r="AA6" s="2"/>
      <c r="AB6" s="2"/>
      <c r="AC6" s="2"/>
      <c r="AD6" s="2"/>
      <c r="AE6" s="2"/>
      <c r="AF6" s="2"/>
      <c r="AG6" s="2"/>
      <c r="AH6" s="2"/>
      <c r="AI6" s="2"/>
      <c r="AJ6" s="2"/>
      <c r="AK6" s="2"/>
      <c r="AL6" s="2"/>
      <c r="AM6" s="2"/>
      <c r="AN6" s="2"/>
    </row>
    <row r="7" spans="1:42" ht="14.25" customHeight="1" x14ac:dyDescent="0.25">
      <c r="B7" s="263" t="s">
        <v>167</v>
      </c>
      <c r="C7" s="264"/>
      <c r="D7" s="36"/>
      <c r="E7" s="43"/>
      <c r="F7" s="43"/>
      <c r="G7" s="43"/>
      <c r="J7" s="43"/>
      <c r="K7" s="43"/>
    </row>
    <row r="8" spans="1:42" x14ac:dyDescent="0.25">
      <c r="B8" s="248" t="s">
        <v>1</v>
      </c>
      <c r="C8" s="265">
        <v>20</v>
      </c>
      <c r="D8" s="36"/>
      <c r="E8" s="43"/>
      <c r="F8" s="43"/>
      <c r="G8" s="43"/>
      <c r="J8" s="43"/>
      <c r="K8" s="43"/>
    </row>
    <row r="9" spans="1:42" x14ac:dyDescent="0.25">
      <c r="B9" s="258" t="s">
        <v>84</v>
      </c>
      <c r="C9" s="265">
        <v>20</v>
      </c>
      <c r="D9" s="94"/>
      <c r="E9" s="43"/>
      <c r="F9" s="43"/>
      <c r="G9" s="43"/>
      <c r="J9" s="43"/>
      <c r="K9" s="43"/>
    </row>
    <row r="10" spans="1:42" x14ac:dyDescent="0.25">
      <c r="B10" s="248" t="s">
        <v>2</v>
      </c>
      <c r="C10" s="265">
        <v>3.5000000000000003E-2</v>
      </c>
      <c r="D10" s="36"/>
      <c r="E10" s="43"/>
      <c r="F10" s="43"/>
      <c r="G10" s="43"/>
      <c r="J10" s="43"/>
      <c r="K10" s="43"/>
    </row>
    <row r="11" spans="1:42" x14ac:dyDescent="0.25">
      <c r="B11" s="258" t="s">
        <v>324</v>
      </c>
      <c r="C11" s="352">
        <v>0.2</v>
      </c>
      <c r="D11" s="329"/>
      <c r="E11" s="43"/>
      <c r="F11" s="43"/>
      <c r="G11" s="43"/>
      <c r="J11" s="43"/>
      <c r="K11" s="43"/>
    </row>
    <row r="12" spans="1:42" x14ac:dyDescent="0.25">
      <c r="B12" s="258" t="s">
        <v>135</v>
      </c>
      <c r="C12" s="320">
        <v>1.15E-2</v>
      </c>
      <c r="D12" s="329"/>
      <c r="E12" s="43"/>
      <c r="F12" s="43"/>
      <c r="G12" s="43"/>
      <c r="J12" s="43"/>
      <c r="K12" s="43"/>
    </row>
    <row r="13" spans="1:42" x14ac:dyDescent="0.25">
      <c r="B13" s="248" t="s">
        <v>56</v>
      </c>
      <c r="C13" s="266">
        <v>0</v>
      </c>
      <c r="D13" s="94"/>
      <c r="E13" s="43"/>
      <c r="F13" s="43"/>
      <c r="G13" s="43"/>
      <c r="J13" s="43"/>
      <c r="K13" s="43"/>
    </row>
    <row r="14" spans="1:42" s="3" customFormat="1" x14ac:dyDescent="0.25">
      <c r="A14" s="36"/>
      <c r="D14" s="36"/>
      <c r="E14" s="43"/>
      <c r="F14" s="43"/>
      <c r="G14" s="36"/>
      <c r="H14" s="36"/>
      <c r="I14" s="36"/>
      <c r="J14" s="43"/>
      <c r="K14" s="43"/>
      <c r="L14" s="36"/>
      <c r="M14" s="36"/>
      <c r="N14" s="36"/>
    </row>
    <row r="15" spans="1:42" s="1" customFormat="1" ht="13" x14ac:dyDescent="0.3">
      <c r="A15" s="37"/>
      <c r="B15" s="232" t="s">
        <v>303</v>
      </c>
      <c r="C15" s="232"/>
      <c r="D15" s="232"/>
      <c r="E15" s="232"/>
      <c r="F15" s="232"/>
      <c r="G15" s="232"/>
      <c r="H15" s="317"/>
      <c r="I15" s="317"/>
      <c r="J15" s="317"/>
      <c r="K15" s="317"/>
      <c r="L15" s="317"/>
      <c r="M15" s="317"/>
      <c r="N15" s="317"/>
      <c r="O15" s="317"/>
      <c r="P15" s="317"/>
      <c r="Q15" s="317"/>
      <c r="R15" s="317"/>
      <c r="S15" s="317"/>
      <c r="T15" s="317"/>
      <c r="U15" s="317"/>
      <c r="V15" s="317"/>
      <c r="W15" s="317"/>
      <c r="X15" s="317"/>
      <c r="Y15" s="317"/>
      <c r="Z15" s="317"/>
      <c r="AA15" s="317"/>
      <c r="AB15" s="317"/>
      <c r="AC15" s="2"/>
      <c r="AD15" s="2"/>
      <c r="AE15" s="2"/>
      <c r="AF15" s="2"/>
      <c r="AG15" s="2"/>
      <c r="AH15" s="2"/>
      <c r="AI15" s="2"/>
      <c r="AJ15" s="2"/>
      <c r="AK15" s="2"/>
      <c r="AL15" s="2"/>
      <c r="AM15" s="2"/>
      <c r="AN15" s="2"/>
    </row>
    <row r="16" spans="1:42" ht="31.5" customHeight="1" x14ac:dyDescent="0.25">
      <c r="B16" s="370" t="s">
        <v>280</v>
      </c>
      <c r="C16" s="370" t="s">
        <v>300</v>
      </c>
      <c r="D16" s="234" t="s">
        <v>90</v>
      </c>
      <c r="E16" s="234" t="s">
        <v>262</v>
      </c>
      <c r="F16" s="234" t="s">
        <v>3</v>
      </c>
      <c r="G16" s="369" t="s">
        <v>4</v>
      </c>
      <c r="H16" s="330" t="s">
        <v>4</v>
      </c>
      <c r="I16" s="173"/>
      <c r="J16" s="173"/>
      <c r="K16" s="173"/>
      <c r="L16" s="173"/>
      <c r="M16" s="173"/>
      <c r="N16" s="173"/>
      <c r="O16" s="173"/>
      <c r="P16" s="173"/>
      <c r="Q16" s="173"/>
      <c r="R16" s="173"/>
      <c r="S16" s="173"/>
      <c r="T16" s="173"/>
      <c r="U16" s="173"/>
      <c r="V16" s="173"/>
      <c r="W16" s="173"/>
      <c r="X16" s="173"/>
      <c r="Y16" s="173"/>
      <c r="Z16" s="173"/>
      <c r="AA16" s="173"/>
      <c r="AB16" s="173"/>
      <c r="AO16" s="3"/>
      <c r="AP16" s="3"/>
    </row>
    <row r="17" spans="2:42" x14ac:dyDescent="0.25">
      <c r="B17" s="248"/>
      <c r="C17" s="198">
        <v>62</v>
      </c>
      <c r="D17" s="280">
        <v>27</v>
      </c>
      <c r="E17" s="62">
        <v>32</v>
      </c>
      <c r="F17" s="32">
        <v>13.5</v>
      </c>
      <c r="G17" s="81">
        <f t="shared" ref="G17:G31" si="0">IF(C17&gt;75,"För hög dBA",H17)</f>
        <v>76790.871900390077</v>
      </c>
      <c r="H17" s="319">
        <f>IF((C17-D17)&gt;25,(F17*(VLOOKUP(C17-D17,Bullervärdering!$E$3:$I$28,3)*(C17-D17)-VLOOKUP(C17-D17,Bullervärdering!$E$3:$I$28,3)*VLOOKUP(C17-D17,Bullervärdering!$E$3:$I$28,1)+VLOOKUP(C17-D17,Bullervärdering!$E$3:$I$28,2)-IF((C17-E17)&gt;25,(VLOOKUP(C17-E17,Bullervärdering!$E$3:$I$28,3)*(C17-E17)-VLOOKUP(C17-E17,Bullervärdering!$E$3:$I$28,3)*VLOOKUP(C17-E17,Bullervärdering!$E$3:$I$28,1)+VLOOKUP(C17-E17,Bullervärdering!$E$3:$I$28,2)),0))),0)</f>
        <v>76790.871900390077</v>
      </c>
      <c r="I17" s="173"/>
      <c r="J17" s="173"/>
      <c r="K17" s="331"/>
      <c r="L17" s="173"/>
      <c r="M17" s="173"/>
      <c r="N17" s="173"/>
      <c r="O17" s="173"/>
      <c r="P17" s="173"/>
      <c r="Q17" s="173"/>
      <c r="R17" s="173"/>
      <c r="S17" s="173"/>
      <c r="T17" s="173"/>
      <c r="U17" s="173"/>
      <c r="V17" s="173"/>
      <c r="W17" s="173"/>
      <c r="X17" s="173"/>
      <c r="Y17" s="173"/>
      <c r="Z17" s="173"/>
      <c r="AA17" s="173"/>
      <c r="AB17" s="173"/>
      <c r="AO17" s="3"/>
    </row>
    <row r="18" spans="2:42" x14ac:dyDescent="0.25">
      <c r="B18" s="248"/>
      <c r="C18" s="198">
        <v>57</v>
      </c>
      <c r="D18" s="280">
        <v>27</v>
      </c>
      <c r="E18" s="62">
        <v>30</v>
      </c>
      <c r="F18" s="32">
        <v>8.1</v>
      </c>
      <c r="G18" s="272">
        <f t="shared" si="0"/>
        <v>16630.419249746967</v>
      </c>
      <c r="H18" s="319">
        <f>IF((C18-D18)&gt;25,(F18*(VLOOKUP(C18-D18,Bullervärdering!$E$3:$I$28,3)*(C18-D18)-VLOOKUP(C18-D18,Bullervärdering!$E$3:$I$28,3)*VLOOKUP(C18-D18,Bullervärdering!$E$3:$I$28,1)+VLOOKUP(C18-D18,Bullervärdering!$E$3:$I$28,2)-IF((C18-E18)&gt;25,(VLOOKUP(C18-E18,Bullervärdering!$E$3:$I$28,3)*(C18-E18)-VLOOKUP(C18-E18,Bullervärdering!$E$3:$I$28,3)*VLOOKUP(C18-E18,Bullervärdering!$E$3:$I$28,1)+VLOOKUP(C18-E18,Bullervärdering!$E$3:$I$28,2)),0))),0)</f>
        <v>16630.419249746967</v>
      </c>
      <c r="I18" s="173"/>
      <c r="J18" s="173"/>
      <c r="K18" s="331"/>
      <c r="L18" s="173"/>
      <c r="M18" s="173"/>
      <c r="N18" s="173"/>
      <c r="O18" s="173"/>
      <c r="P18" s="173"/>
      <c r="Q18" s="173"/>
      <c r="R18" s="173"/>
      <c r="S18" s="173"/>
      <c r="T18" s="173"/>
      <c r="U18" s="173"/>
      <c r="V18" s="173"/>
      <c r="W18" s="173"/>
      <c r="X18" s="173"/>
      <c r="Y18" s="173"/>
      <c r="Z18" s="173"/>
      <c r="AA18" s="173"/>
      <c r="AB18" s="173"/>
      <c r="AO18" s="3"/>
    </row>
    <row r="19" spans="2:42" x14ac:dyDescent="0.25">
      <c r="B19" s="248"/>
      <c r="C19" s="198"/>
      <c r="D19" s="280">
        <v>27</v>
      </c>
      <c r="E19" s="62"/>
      <c r="F19" s="32"/>
      <c r="G19" s="272">
        <f t="shared" si="0"/>
        <v>0</v>
      </c>
      <c r="H19" s="319">
        <f>IF((C19-D19)&gt;25,(F19*(VLOOKUP(C19-D19,Bullervärdering!$E$3:$I$28,3)*(C19-D19)-VLOOKUP(C19-D19,Bullervärdering!$E$3:$I$28,3)*VLOOKUP(C19-D19,Bullervärdering!$E$3:$I$28,1)+VLOOKUP(C19-D19,Bullervärdering!$E$3:$I$28,2)-IF((C19-E19)&gt;25,(VLOOKUP(C19-E19,Bullervärdering!$E$3:$I$28,3)*(C19-E19)-VLOOKUP(C19-E19,Bullervärdering!$E$3:$I$28,3)*VLOOKUP(C19-E19,Bullervärdering!$E$3:$I$28,1)+VLOOKUP(C19-E19,Bullervärdering!$E$3:$I$28,2)),0))),0)</f>
        <v>0</v>
      </c>
      <c r="I19" s="173"/>
      <c r="J19" s="173"/>
      <c r="K19" s="331"/>
      <c r="L19" s="173"/>
      <c r="M19" s="173"/>
      <c r="N19" s="173"/>
      <c r="O19" s="173"/>
      <c r="P19" s="173"/>
      <c r="Q19" s="173"/>
      <c r="R19" s="173"/>
      <c r="S19" s="173"/>
      <c r="T19" s="173"/>
      <c r="U19" s="173"/>
      <c r="V19" s="173"/>
      <c r="W19" s="173"/>
      <c r="X19" s="173"/>
      <c r="Y19" s="173"/>
      <c r="Z19" s="173"/>
      <c r="AA19" s="173"/>
      <c r="AB19" s="173"/>
      <c r="AO19" s="3"/>
    </row>
    <row r="20" spans="2:42" x14ac:dyDescent="0.25">
      <c r="B20" s="248"/>
      <c r="C20" s="130"/>
      <c r="D20" s="280">
        <v>27</v>
      </c>
      <c r="E20" s="112"/>
      <c r="F20" s="63"/>
      <c r="G20" s="272">
        <f t="shared" si="0"/>
        <v>0</v>
      </c>
      <c r="H20" s="319">
        <f>IF((C20-D20)&gt;25,(F20*(VLOOKUP(C20-D20,Bullervärdering!$E$3:$I$28,3)*(C20-D20)-VLOOKUP(C20-D20,Bullervärdering!$E$3:$I$28,3)*VLOOKUP(C20-D20,Bullervärdering!$E$3:$I$28,1)+VLOOKUP(C20-D20,Bullervärdering!$E$3:$I$28,2)-IF((C20-E20)&gt;25,(VLOOKUP(C20-E20,Bullervärdering!$E$3:$I$28,3)*(C20-E20)-VLOOKUP(C20-E20,Bullervärdering!$E$3:$I$28,3)*VLOOKUP(C20-E20,Bullervärdering!$E$3:$I$28,1)+VLOOKUP(C20-E20,Bullervärdering!$E$3:$I$28,2)),0))),0)</f>
        <v>0</v>
      </c>
      <c r="I20" s="173"/>
      <c r="J20" s="173"/>
      <c r="K20" s="173"/>
      <c r="L20" s="173"/>
      <c r="M20" s="173"/>
      <c r="N20" s="173"/>
      <c r="O20" s="173"/>
      <c r="P20" s="173"/>
      <c r="Q20" s="173"/>
      <c r="R20" s="173"/>
      <c r="S20" s="173"/>
      <c r="T20" s="173"/>
      <c r="U20" s="173"/>
      <c r="V20" s="173"/>
      <c r="W20" s="173"/>
      <c r="X20" s="173"/>
      <c r="Y20" s="173"/>
      <c r="Z20" s="173"/>
      <c r="AA20" s="173"/>
      <c r="AB20" s="173"/>
      <c r="AO20" s="3"/>
    </row>
    <row r="21" spans="2:42" x14ac:dyDescent="0.25">
      <c r="B21" s="248"/>
      <c r="C21" s="111"/>
      <c r="D21" s="280">
        <v>27</v>
      </c>
      <c r="E21" s="112"/>
      <c r="F21" s="63"/>
      <c r="G21" s="272">
        <f t="shared" si="0"/>
        <v>0</v>
      </c>
      <c r="H21" s="319">
        <f>IF((C21-D21)&gt;25,(F21*(VLOOKUP(C21-D21,Bullervärdering!$E$3:$I$28,3)*(C21-D21)-VLOOKUP(C21-D21,Bullervärdering!$E$3:$I$28,3)*VLOOKUP(C21-D21,Bullervärdering!$E$3:$I$28,1)+VLOOKUP(C21-D21,Bullervärdering!$E$3:$I$28,2)-IF((C21-E21)&gt;25,(VLOOKUP(C21-E21,Bullervärdering!$E$3:$I$28,3)*(C21-E21)-VLOOKUP(C21-E21,Bullervärdering!$E$3:$I$28,3)*VLOOKUP(C21-E21,Bullervärdering!$E$3:$I$28,1)+VLOOKUP(C21-E21,Bullervärdering!$E$3:$I$28,2)),0))),0)</f>
        <v>0</v>
      </c>
      <c r="I21" s="173"/>
      <c r="J21" s="173"/>
      <c r="K21" s="173"/>
      <c r="L21" s="173"/>
      <c r="M21" s="173"/>
      <c r="N21" s="173"/>
      <c r="O21" s="173"/>
      <c r="P21" s="173"/>
      <c r="Q21" s="173"/>
      <c r="R21" s="173"/>
      <c r="S21" s="173"/>
      <c r="T21" s="173"/>
      <c r="U21" s="173"/>
      <c r="V21" s="173"/>
      <c r="W21" s="173"/>
      <c r="X21" s="173"/>
      <c r="Y21" s="173"/>
      <c r="Z21" s="173"/>
      <c r="AA21" s="173"/>
      <c r="AB21" s="173"/>
      <c r="AO21" s="3"/>
    </row>
    <row r="22" spans="2:42" x14ac:dyDescent="0.25">
      <c r="B22" s="248"/>
      <c r="C22" s="130"/>
      <c r="D22" s="280">
        <v>27</v>
      </c>
      <c r="E22" s="112"/>
      <c r="F22" s="63"/>
      <c r="G22" s="272">
        <f t="shared" si="0"/>
        <v>0</v>
      </c>
      <c r="H22" s="319">
        <f>IF((C22-D22)&gt;25,(F22*(VLOOKUP(C22-D22,Bullervärdering!$E$3:$I$28,3)*(C22-D22)-VLOOKUP(C22-D22,Bullervärdering!$E$3:$I$28,3)*VLOOKUP(C22-D22,Bullervärdering!$E$3:$I$28,1)+VLOOKUP(C22-D22,Bullervärdering!$E$3:$I$28,2)-IF((C22-E22)&gt;25,(VLOOKUP(C22-E22,Bullervärdering!$E$3:$I$28,3)*(C22-E22)-VLOOKUP(C22-E22,Bullervärdering!$E$3:$I$28,3)*VLOOKUP(C22-E22,Bullervärdering!$E$3:$I$28,1)+VLOOKUP(C22-E22,Bullervärdering!$E$3:$I$28,2)),0))),0)</f>
        <v>0</v>
      </c>
      <c r="I22" s="173"/>
      <c r="J22" s="173"/>
      <c r="K22" s="173"/>
      <c r="L22" s="173"/>
      <c r="M22" s="173"/>
      <c r="N22" s="173"/>
      <c r="O22" s="173"/>
      <c r="P22" s="173"/>
      <c r="Q22" s="173"/>
      <c r="R22" s="173"/>
      <c r="S22" s="173"/>
      <c r="T22" s="173"/>
      <c r="U22" s="173"/>
      <c r="V22" s="173"/>
      <c r="W22" s="173"/>
      <c r="X22" s="173"/>
      <c r="Y22" s="173"/>
      <c r="Z22" s="173"/>
      <c r="AA22" s="173"/>
      <c r="AB22" s="173"/>
      <c r="AO22" s="3"/>
    </row>
    <row r="23" spans="2:42" x14ac:dyDescent="0.25">
      <c r="B23" s="248"/>
      <c r="C23" s="111"/>
      <c r="D23" s="280">
        <v>27</v>
      </c>
      <c r="E23" s="112"/>
      <c r="F23" s="63"/>
      <c r="G23" s="272">
        <f t="shared" si="0"/>
        <v>0</v>
      </c>
      <c r="H23" s="319">
        <f>IF((C23-D23)&gt;25,(F23*(VLOOKUP(C23-D23,Bullervärdering!$E$3:$I$28,3)*(C23-D23)-VLOOKUP(C23-D23,Bullervärdering!$E$3:$I$28,3)*VLOOKUP(C23-D23,Bullervärdering!$E$3:$I$28,1)+VLOOKUP(C23-D23,Bullervärdering!$E$3:$I$28,2)-IF((C23-E23)&gt;25,(VLOOKUP(C23-E23,Bullervärdering!$E$3:$I$28,3)*(C23-E23)-VLOOKUP(C23-E23,Bullervärdering!$E$3:$I$28,3)*VLOOKUP(C23-E23,Bullervärdering!$E$3:$I$28,1)+VLOOKUP(C23-E23,Bullervärdering!$E$3:$I$28,2)),0))),0)</f>
        <v>0</v>
      </c>
      <c r="I23" s="173"/>
      <c r="J23" s="173"/>
      <c r="K23" s="173"/>
      <c r="L23" s="173"/>
      <c r="M23" s="173"/>
      <c r="N23" s="173"/>
      <c r="O23" s="173"/>
      <c r="P23" s="173"/>
      <c r="Q23" s="173"/>
      <c r="R23" s="173"/>
      <c r="S23" s="173"/>
      <c r="T23" s="173"/>
      <c r="U23" s="173"/>
      <c r="V23" s="173"/>
      <c r="W23" s="173"/>
      <c r="X23" s="173"/>
      <c r="Y23" s="173"/>
      <c r="Z23" s="173"/>
      <c r="AA23" s="173"/>
      <c r="AB23" s="173"/>
      <c r="AO23" s="3"/>
    </row>
    <row r="24" spans="2:42" x14ac:dyDescent="0.25">
      <c r="B24" s="248"/>
      <c r="C24" s="130"/>
      <c r="D24" s="280">
        <v>27</v>
      </c>
      <c r="E24" s="112"/>
      <c r="F24" s="63"/>
      <c r="G24" s="272">
        <f t="shared" si="0"/>
        <v>0</v>
      </c>
      <c r="H24" s="319">
        <f>IF((C24-D24)&gt;25,(F24*(VLOOKUP(C24-D24,Bullervärdering!$E$3:$I$28,3)*(C24-D24)-VLOOKUP(C24-D24,Bullervärdering!$E$3:$I$28,3)*VLOOKUP(C24-D24,Bullervärdering!$E$3:$I$28,1)+VLOOKUP(C24-D24,Bullervärdering!$E$3:$I$28,2)-IF((C24-E24)&gt;25,(VLOOKUP(C24-E24,Bullervärdering!$E$3:$I$28,3)*(C24-E24)-VLOOKUP(C24-E24,Bullervärdering!$E$3:$I$28,3)*VLOOKUP(C24-E24,Bullervärdering!$E$3:$I$28,1)+VLOOKUP(C24-E24,Bullervärdering!$E$3:$I$28,2)),0))),0)</f>
        <v>0</v>
      </c>
      <c r="I24" s="173"/>
      <c r="J24" s="173"/>
      <c r="K24" s="173"/>
      <c r="L24" s="173"/>
      <c r="M24" s="173"/>
      <c r="N24" s="173"/>
      <c r="O24" s="173"/>
      <c r="P24" s="173"/>
      <c r="Q24" s="173"/>
      <c r="R24" s="173"/>
      <c r="S24" s="173"/>
      <c r="T24" s="173"/>
      <c r="U24" s="173"/>
      <c r="V24" s="173"/>
      <c r="W24" s="173"/>
      <c r="X24" s="173"/>
      <c r="Y24" s="173"/>
      <c r="Z24" s="173"/>
      <c r="AA24" s="173"/>
      <c r="AB24" s="173"/>
      <c r="AO24" s="3"/>
    </row>
    <row r="25" spans="2:42" x14ac:dyDescent="0.25">
      <c r="B25" s="248"/>
      <c r="C25" s="111"/>
      <c r="D25" s="280">
        <v>27</v>
      </c>
      <c r="E25" s="112"/>
      <c r="F25" s="63"/>
      <c r="G25" s="272">
        <f t="shared" si="0"/>
        <v>0</v>
      </c>
      <c r="H25" s="319">
        <f>IF((C25-D25)&gt;25,(F25*(VLOOKUP(C25-D25,Bullervärdering!$E$3:$I$28,3)*(C25-D25)-VLOOKUP(C25-D25,Bullervärdering!$E$3:$I$28,3)*VLOOKUP(C25-D25,Bullervärdering!$E$3:$I$28,1)+VLOOKUP(C25-D25,Bullervärdering!$E$3:$I$28,2)-IF((C25-E25)&gt;25,(VLOOKUP(C25-E25,Bullervärdering!$E$3:$I$28,3)*(C25-E25)-VLOOKUP(C25-E25,Bullervärdering!$E$3:$I$28,3)*VLOOKUP(C25-E25,Bullervärdering!$E$3:$I$28,1)+VLOOKUP(C25-E25,Bullervärdering!$E$3:$I$28,2)),0))),0)</f>
        <v>0</v>
      </c>
      <c r="I25" s="173"/>
      <c r="J25" s="173"/>
      <c r="K25" s="173"/>
      <c r="L25" s="173"/>
      <c r="M25" s="173"/>
      <c r="N25" s="173"/>
      <c r="O25" s="173"/>
      <c r="P25" s="173"/>
      <c r="Q25" s="173"/>
      <c r="R25" s="173"/>
      <c r="S25" s="173"/>
      <c r="T25" s="173"/>
      <c r="U25" s="173"/>
      <c r="V25" s="173"/>
      <c r="W25" s="173"/>
      <c r="X25" s="173"/>
      <c r="Y25" s="173"/>
      <c r="Z25" s="173"/>
      <c r="AA25" s="173"/>
      <c r="AB25" s="173"/>
      <c r="AO25" s="3"/>
    </row>
    <row r="26" spans="2:42" x14ac:dyDescent="0.25">
      <c r="B26" s="248"/>
      <c r="C26" s="130"/>
      <c r="D26" s="280">
        <v>27</v>
      </c>
      <c r="E26" s="112"/>
      <c r="F26" s="63"/>
      <c r="G26" s="272">
        <f t="shared" si="0"/>
        <v>0</v>
      </c>
      <c r="H26" s="319">
        <f>IF((C26-D26)&gt;25,(F26*(VLOOKUP(C26-D26,Bullervärdering!$E$3:$I$28,3)*(C26-D26)-VLOOKUP(C26-D26,Bullervärdering!$E$3:$I$28,3)*VLOOKUP(C26-D26,Bullervärdering!$E$3:$I$28,1)+VLOOKUP(C26-D26,Bullervärdering!$E$3:$I$28,2)-IF((C26-E26)&gt;25,(VLOOKUP(C26-E26,Bullervärdering!$E$3:$I$28,3)*(C26-E26)-VLOOKUP(C26-E26,Bullervärdering!$E$3:$I$28,3)*VLOOKUP(C26-E26,Bullervärdering!$E$3:$I$28,1)+VLOOKUP(C26-E26,Bullervärdering!$E$3:$I$28,2)),0))),0)</f>
        <v>0</v>
      </c>
      <c r="I26" s="173"/>
      <c r="J26" s="173"/>
      <c r="K26" s="173"/>
      <c r="L26" s="173"/>
      <c r="M26" s="173"/>
      <c r="N26" s="173"/>
      <c r="O26" s="173"/>
      <c r="P26" s="173"/>
      <c r="Q26" s="173"/>
      <c r="R26" s="173"/>
      <c r="S26" s="173"/>
      <c r="T26" s="173"/>
      <c r="U26" s="173"/>
      <c r="V26" s="173"/>
      <c r="W26" s="173"/>
      <c r="X26" s="173"/>
      <c r="Y26" s="173"/>
      <c r="Z26" s="173"/>
      <c r="AA26" s="173"/>
      <c r="AB26" s="173"/>
      <c r="AO26" s="3"/>
    </row>
    <row r="27" spans="2:42" x14ac:dyDescent="0.25">
      <c r="B27" s="248"/>
      <c r="C27" s="111"/>
      <c r="D27" s="280">
        <v>27</v>
      </c>
      <c r="E27" s="112"/>
      <c r="F27" s="63"/>
      <c r="G27" s="272">
        <f t="shared" si="0"/>
        <v>0</v>
      </c>
      <c r="H27" s="319">
        <f>IF((C27-D27)&gt;25,(F27*(VLOOKUP(C27-D27,Bullervärdering!$E$3:$I$28,3)*(C27-D27)-VLOOKUP(C27-D27,Bullervärdering!$E$3:$I$28,3)*VLOOKUP(C27-D27,Bullervärdering!$E$3:$I$28,1)+VLOOKUP(C27-D27,Bullervärdering!$E$3:$I$28,2)-IF((C27-E27)&gt;25,(VLOOKUP(C27-E27,Bullervärdering!$E$3:$I$28,3)*(C27-E27)-VLOOKUP(C27-E27,Bullervärdering!$E$3:$I$28,3)*VLOOKUP(C27-E27,Bullervärdering!$E$3:$I$28,1)+VLOOKUP(C27-E27,Bullervärdering!$E$3:$I$28,2)),0))),0)</f>
        <v>0</v>
      </c>
      <c r="I27" s="173"/>
      <c r="J27" s="173"/>
      <c r="K27" s="173"/>
      <c r="L27" s="173"/>
      <c r="M27" s="173"/>
      <c r="N27" s="173"/>
      <c r="O27" s="173"/>
      <c r="P27" s="173"/>
      <c r="Q27" s="173"/>
      <c r="R27" s="173"/>
      <c r="S27" s="173"/>
      <c r="T27" s="173"/>
      <c r="U27" s="173"/>
      <c r="V27" s="173"/>
      <c r="W27" s="173"/>
      <c r="X27" s="173"/>
      <c r="Y27" s="173"/>
      <c r="Z27" s="173"/>
      <c r="AA27" s="173"/>
      <c r="AB27" s="173"/>
      <c r="AO27" s="3"/>
    </row>
    <row r="28" spans="2:42" x14ac:dyDescent="0.25">
      <c r="B28" s="248"/>
      <c r="C28" s="130"/>
      <c r="D28" s="280">
        <v>27</v>
      </c>
      <c r="E28" s="112"/>
      <c r="F28" s="63"/>
      <c r="G28" s="272">
        <f t="shared" si="0"/>
        <v>0</v>
      </c>
      <c r="H28" s="319">
        <f>IF((C28-D28)&gt;25,(F28*(VLOOKUP(C28-D28,Bullervärdering!$E$3:$I$28,3)*(C28-D28)-VLOOKUP(C28-D28,Bullervärdering!$E$3:$I$28,3)*VLOOKUP(C28-D28,Bullervärdering!$E$3:$I$28,1)+VLOOKUP(C28-D28,Bullervärdering!$E$3:$I$28,2)-IF((C28-E28)&gt;25,(VLOOKUP(C28-E28,Bullervärdering!$E$3:$I$28,3)*(C28-E28)-VLOOKUP(C28-E28,Bullervärdering!$E$3:$I$28,3)*VLOOKUP(C28-E28,Bullervärdering!$E$3:$I$28,1)+VLOOKUP(C28-E28,Bullervärdering!$E$3:$I$28,2)),0))),0)</f>
        <v>0</v>
      </c>
      <c r="I28" s="173"/>
      <c r="J28" s="173"/>
      <c r="K28" s="173"/>
      <c r="L28" s="173"/>
      <c r="M28" s="173"/>
      <c r="N28" s="173"/>
      <c r="O28" s="173"/>
      <c r="P28" s="173"/>
      <c r="Q28" s="173"/>
      <c r="R28" s="173"/>
      <c r="S28" s="173"/>
      <c r="T28" s="173"/>
      <c r="U28" s="173"/>
      <c r="V28" s="173"/>
      <c r="W28" s="173"/>
      <c r="X28" s="173"/>
      <c r="Y28" s="173"/>
      <c r="Z28" s="173"/>
      <c r="AA28" s="173"/>
      <c r="AB28" s="173"/>
      <c r="AO28" s="3"/>
    </row>
    <row r="29" spans="2:42" x14ac:dyDescent="0.25">
      <c r="B29" s="248"/>
      <c r="C29" s="111"/>
      <c r="D29" s="280">
        <v>27</v>
      </c>
      <c r="E29" s="112"/>
      <c r="F29" s="63"/>
      <c r="G29" s="272">
        <f t="shared" si="0"/>
        <v>0</v>
      </c>
      <c r="H29" s="319">
        <f>IF((C29-D29)&gt;25,(F29*(VLOOKUP(C29-D29,Bullervärdering!$E$3:$I$28,3)*(C29-D29)-VLOOKUP(C29-D29,Bullervärdering!$E$3:$I$28,3)*VLOOKUP(C29-D29,Bullervärdering!$E$3:$I$28,1)+VLOOKUP(C29-D29,Bullervärdering!$E$3:$I$28,2)-IF((C29-E29)&gt;25,(VLOOKUP(C29-E29,Bullervärdering!$E$3:$I$28,3)*(C29-E29)-VLOOKUP(C29-E29,Bullervärdering!$E$3:$I$28,3)*VLOOKUP(C29-E29,Bullervärdering!$E$3:$I$28,1)+VLOOKUP(C29-E29,Bullervärdering!$E$3:$I$28,2)),0))),0)</f>
        <v>0</v>
      </c>
      <c r="I29" s="173"/>
      <c r="J29" s="173"/>
      <c r="K29" s="173"/>
      <c r="L29" s="173"/>
      <c r="M29" s="173"/>
      <c r="N29" s="173"/>
      <c r="O29" s="173"/>
      <c r="P29" s="173"/>
      <c r="Q29" s="173"/>
      <c r="R29" s="173"/>
      <c r="S29" s="173"/>
      <c r="T29" s="173"/>
      <c r="U29" s="173"/>
      <c r="V29" s="173"/>
      <c r="W29" s="173"/>
      <c r="X29" s="173"/>
      <c r="Y29" s="173"/>
      <c r="Z29" s="173"/>
      <c r="AA29" s="173"/>
      <c r="AB29" s="173"/>
      <c r="AO29" s="3"/>
    </row>
    <row r="30" spans="2:42" x14ac:dyDescent="0.25">
      <c r="B30" s="248"/>
      <c r="C30" s="130"/>
      <c r="D30" s="280">
        <v>27</v>
      </c>
      <c r="E30" s="112"/>
      <c r="F30" s="63"/>
      <c r="G30" s="272">
        <f t="shared" si="0"/>
        <v>0</v>
      </c>
      <c r="H30" s="319">
        <f>IF((C30-D30)&gt;25,(F30*(VLOOKUP(C30-D30,Bullervärdering!$E$3:$I$28,3)*(C30-D30)-VLOOKUP(C30-D30,Bullervärdering!$E$3:$I$28,3)*VLOOKUP(C30-D30,Bullervärdering!$E$3:$I$28,1)+VLOOKUP(C30-D30,Bullervärdering!$E$3:$I$28,2)-IF((C30-E30)&gt;25,(VLOOKUP(C30-E30,Bullervärdering!$E$3:$I$28,3)*(C30-E30)-VLOOKUP(C30-E30,Bullervärdering!$E$3:$I$28,3)*VLOOKUP(C30-E30,Bullervärdering!$E$3:$I$28,1)+VLOOKUP(C30-E30,Bullervärdering!$E$3:$I$28,2)),0))),0)</f>
        <v>0</v>
      </c>
      <c r="I30" s="173"/>
      <c r="J30" s="173"/>
      <c r="K30" s="173"/>
      <c r="L30" s="173"/>
      <c r="M30" s="173"/>
      <c r="N30" s="173"/>
      <c r="O30" s="173"/>
      <c r="P30" s="173"/>
      <c r="Q30" s="173"/>
      <c r="R30" s="173"/>
      <c r="S30" s="173"/>
      <c r="T30" s="173"/>
      <c r="U30" s="173"/>
      <c r="V30" s="173"/>
      <c r="W30" s="173"/>
      <c r="X30" s="173"/>
      <c r="Y30" s="173"/>
      <c r="Z30" s="173"/>
      <c r="AA30" s="173"/>
      <c r="AB30" s="173"/>
      <c r="AO30" s="3"/>
    </row>
    <row r="31" spans="2:42" x14ac:dyDescent="0.25">
      <c r="B31" s="248"/>
      <c r="C31" s="111"/>
      <c r="D31" s="280">
        <v>27</v>
      </c>
      <c r="E31" s="112"/>
      <c r="F31" s="63"/>
      <c r="G31" s="272">
        <f t="shared" si="0"/>
        <v>0</v>
      </c>
      <c r="H31" s="319">
        <f>IF((C31-D31)&gt;25,(F31*(VLOOKUP(C31-D31,Bullervärdering!$E$3:$I$28,3)*(C31-D31)-VLOOKUP(C31-D31,Bullervärdering!$E$3:$I$28,3)*VLOOKUP(C31-D31,Bullervärdering!$E$3:$I$28,1)+VLOOKUP(C31-D31,Bullervärdering!$E$3:$I$28,2)-IF((C31-E31)&gt;25,(VLOOKUP(C31-E31,Bullervärdering!$E$3:$I$28,3)*(C31-E31)-VLOOKUP(C31-E31,Bullervärdering!$E$3:$I$28,3)*VLOOKUP(C31-E31,Bullervärdering!$E$3:$I$28,1)+VLOOKUP(C31-E31,Bullervärdering!$E$3:$I$28,2)),0))),0)</f>
        <v>0</v>
      </c>
      <c r="I31" s="173"/>
      <c r="J31" s="173"/>
      <c r="K31" s="173"/>
      <c r="L31" s="173"/>
      <c r="M31" s="173"/>
      <c r="N31" s="173"/>
      <c r="O31" s="173"/>
      <c r="P31" s="173"/>
      <c r="Q31" s="173"/>
      <c r="R31" s="173"/>
      <c r="S31" s="173"/>
      <c r="T31" s="173"/>
      <c r="U31" s="173"/>
      <c r="V31" s="173"/>
      <c r="W31" s="173"/>
      <c r="X31" s="173"/>
      <c r="Y31" s="173"/>
      <c r="Z31" s="173"/>
      <c r="AA31" s="173"/>
      <c r="AB31" s="173"/>
      <c r="AO31" s="3"/>
    </row>
    <row r="32" spans="2:42" x14ac:dyDescent="0.25">
      <c r="B32" s="65" t="s">
        <v>35</v>
      </c>
      <c r="C32" s="81"/>
      <c r="D32" s="81"/>
      <c r="E32" s="81"/>
      <c r="F32" s="81"/>
      <c r="G32" s="81">
        <f>SUM(G17:G31)</f>
        <v>93421.29115013704</v>
      </c>
      <c r="H32" s="319">
        <f>SUM(H17:H31)</f>
        <v>93421.29115013704</v>
      </c>
      <c r="I32" s="173"/>
      <c r="J32" s="173"/>
      <c r="K32" s="173"/>
      <c r="L32" s="173"/>
      <c r="M32" s="173"/>
      <c r="N32" s="173"/>
      <c r="O32" s="173"/>
      <c r="P32" s="173"/>
      <c r="Q32" s="173"/>
      <c r="R32" s="173"/>
      <c r="S32" s="173"/>
      <c r="T32" s="173"/>
      <c r="U32" s="173"/>
      <c r="V32" s="173"/>
      <c r="W32" s="173"/>
      <c r="X32" s="173"/>
      <c r="Y32" s="173"/>
      <c r="Z32" s="173"/>
      <c r="AA32" s="173"/>
      <c r="AB32" s="173"/>
      <c r="AO32" s="3"/>
      <c r="AP32" s="3"/>
    </row>
    <row r="33" spans="1:40" s="3" customFormat="1" x14ac:dyDescent="0.25">
      <c r="A33" s="36"/>
      <c r="E33" s="36"/>
      <c r="F33" s="36"/>
      <c r="G33" s="36"/>
      <c r="H33" s="173"/>
      <c r="I33" s="173"/>
      <c r="J33" s="173"/>
      <c r="K33" s="173"/>
      <c r="L33" s="173"/>
      <c r="M33" s="173"/>
      <c r="N33" s="173"/>
      <c r="O33" s="173"/>
      <c r="P33" s="173"/>
      <c r="Q33" s="173"/>
      <c r="R33" s="173"/>
      <c r="S33" s="173"/>
      <c r="T33" s="173"/>
      <c r="U33" s="173"/>
      <c r="V33" s="173"/>
      <c r="W33" s="173"/>
      <c r="X33" s="173"/>
      <c r="Y33" s="173"/>
      <c r="Z33" s="173"/>
      <c r="AA33" s="173"/>
      <c r="AB33" s="173"/>
    </row>
    <row r="34" spans="1:40" s="1" customFormat="1" ht="13" x14ac:dyDescent="0.3">
      <c r="A34" s="37"/>
      <c r="B34" s="6" t="s">
        <v>319</v>
      </c>
      <c r="C34" s="6"/>
      <c r="D34" s="6"/>
      <c r="E34" s="37"/>
      <c r="F34" s="37"/>
      <c r="G34" s="37"/>
      <c r="H34" s="37"/>
      <c r="I34" s="37"/>
      <c r="J34" s="37"/>
      <c r="K34" s="37"/>
      <c r="L34" s="37"/>
      <c r="M34" s="37"/>
      <c r="N34" s="37"/>
      <c r="O34" s="2"/>
      <c r="P34" s="2"/>
      <c r="Q34" s="2"/>
      <c r="R34" s="2"/>
      <c r="S34" s="2"/>
      <c r="T34" s="2"/>
      <c r="U34" s="2"/>
      <c r="V34" s="2"/>
      <c r="W34" s="2"/>
      <c r="X34" s="2"/>
      <c r="Y34" s="2"/>
      <c r="Z34" s="2"/>
      <c r="AA34" s="2"/>
      <c r="AB34" s="2"/>
      <c r="AC34" s="2"/>
      <c r="AD34" s="2"/>
      <c r="AE34" s="2"/>
      <c r="AF34" s="2"/>
      <c r="AG34" s="2"/>
      <c r="AH34" s="2"/>
      <c r="AI34" s="2"/>
      <c r="AJ34" s="2"/>
      <c r="AK34" s="2"/>
      <c r="AL34" s="2"/>
      <c r="AM34" s="2"/>
      <c r="AN34" s="2"/>
    </row>
    <row r="35" spans="1:40" s="38" customFormat="1" x14ac:dyDescent="0.25">
      <c r="A35" s="59"/>
      <c r="B35" s="258" t="s">
        <v>91</v>
      </c>
      <c r="C35" s="273">
        <v>10</v>
      </c>
      <c r="D35" s="258" t="s">
        <v>92</v>
      </c>
      <c r="E35" s="59"/>
      <c r="F35" s="59"/>
      <c r="G35" s="59"/>
      <c r="H35" s="59"/>
      <c r="I35" s="59"/>
      <c r="J35" s="59"/>
      <c r="K35" s="59"/>
      <c r="L35" s="59"/>
      <c r="M35" s="59"/>
      <c r="N35" s="5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row>
    <row r="36" spans="1:40" s="38" customFormat="1" x14ac:dyDescent="0.25">
      <c r="A36" s="59"/>
      <c r="B36" s="258" t="s">
        <v>93</v>
      </c>
      <c r="C36" s="273">
        <v>10</v>
      </c>
      <c r="D36" s="258" t="s">
        <v>92</v>
      </c>
      <c r="E36" s="59"/>
      <c r="F36" s="59"/>
      <c r="G36" s="59"/>
      <c r="H36" s="59"/>
      <c r="I36" s="59"/>
      <c r="J36" s="59"/>
      <c r="K36" s="59"/>
      <c r="L36" s="59"/>
      <c r="M36" s="59"/>
      <c r="N36" s="5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row>
    <row r="37" spans="1:40" s="1" customFormat="1" ht="13" x14ac:dyDescent="0.3">
      <c r="A37" s="37"/>
      <c r="B37" s="258" t="s">
        <v>17</v>
      </c>
      <c r="C37" s="274">
        <f>C35*'Kostnader och förutsättningar'!C5+C36*'Kostnader och förutsättningar'!C6</f>
        <v>209400</v>
      </c>
      <c r="D37" s="248" t="s">
        <v>10</v>
      </c>
      <c r="E37" s="36"/>
      <c r="F37" s="37"/>
      <c r="G37" s="37"/>
      <c r="H37" s="37"/>
      <c r="I37" s="37"/>
      <c r="J37" s="37"/>
      <c r="K37" s="37"/>
      <c r="L37" s="37"/>
      <c r="M37" s="37"/>
      <c r="N37" s="37"/>
      <c r="O37" s="2"/>
      <c r="P37" s="2"/>
      <c r="Q37" s="2"/>
      <c r="R37" s="2"/>
      <c r="S37" s="2"/>
      <c r="T37" s="2"/>
      <c r="U37" s="2"/>
      <c r="V37" s="2"/>
      <c r="W37" s="2"/>
      <c r="X37" s="2"/>
      <c r="Y37" s="2"/>
      <c r="Z37" s="2"/>
      <c r="AA37" s="2"/>
      <c r="AB37" s="2"/>
      <c r="AC37" s="2"/>
      <c r="AD37" s="2"/>
      <c r="AE37" s="2"/>
      <c r="AF37" s="2"/>
      <c r="AG37" s="2"/>
      <c r="AH37" s="2"/>
      <c r="AI37" s="2"/>
      <c r="AJ37" s="2"/>
      <c r="AK37" s="2"/>
      <c r="AL37" s="2"/>
      <c r="AM37" s="2"/>
      <c r="AN37" s="2"/>
    </row>
    <row r="38" spans="1:40" x14ac:dyDescent="0.25">
      <c r="B38" s="258" t="s">
        <v>78</v>
      </c>
      <c r="C38" s="275"/>
      <c r="D38" s="258" t="s">
        <v>10</v>
      </c>
      <c r="E38" s="59"/>
      <c r="F38" s="36"/>
      <c r="G38" s="36"/>
    </row>
    <row r="39" spans="1:40" x14ac:dyDescent="0.25">
      <c r="B39" s="258" t="s">
        <v>79</v>
      </c>
      <c r="C39" s="275"/>
      <c r="D39" s="248" t="s">
        <v>10</v>
      </c>
      <c r="E39" s="36"/>
      <c r="F39" s="36"/>
      <c r="G39" s="36"/>
    </row>
    <row r="40" spans="1:40" x14ac:dyDescent="0.25">
      <c r="B40" s="258" t="s">
        <v>71</v>
      </c>
      <c r="C40" s="276">
        <f>C37+C38+C39</f>
        <v>209400</v>
      </c>
      <c r="D40" s="248" t="s">
        <v>10</v>
      </c>
      <c r="E40" s="36"/>
      <c r="F40" s="36"/>
      <c r="G40" s="36"/>
    </row>
    <row r="41" spans="1:40" x14ac:dyDescent="0.25">
      <c r="B41" s="248" t="s">
        <v>8</v>
      </c>
      <c r="C41" s="275"/>
      <c r="D41" s="248" t="s">
        <v>27</v>
      </c>
      <c r="E41" s="36"/>
      <c r="F41" s="36"/>
      <c r="G41" s="36"/>
    </row>
    <row r="42" spans="1:40" s="3" customFormat="1" x14ac:dyDescent="0.25">
      <c r="A42" s="36"/>
      <c r="E42" s="36"/>
      <c r="F42" s="36"/>
      <c r="G42" s="36"/>
      <c r="H42" s="36"/>
      <c r="I42" s="36"/>
      <c r="J42" s="36"/>
      <c r="K42" s="36"/>
      <c r="L42" s="36"/>
      <c r="M42" s="36"/>
      <c r="N42" s="36"/>
    </row>
    <row r="43" spans="1:40" s="1" customFormat="1" ht="13" x14ac:dyDescent="0.3">
      <c r="A43" s="37"/>
      <c r="B43" s="6" t="s">
        <v>5</v>
      </c>
      <c r="C43" s="6"/>
      <c r="D43" s="6"/>
      <c r="E43" s="36"/>
      <c r="F43" s="2"/>
      <c r="G43" s="2"/>
      <c r="H43" s="37"/>
      <c r="I43" s="37"/>
      <c r="J43" s="37"/>
      <c r="K43" s="37"/>
      <c r="L43" s="37"/>
      <c r="M43" s="37"/>
      <c r="N43" s="37"/>
      <c r="O43" s="2"/>
      <c r="P43" s="2"/>
      <c r="Q43" s="2"/>
      <c r="R43" s="2"/>
      <c r="S43" s="2"/>
      <c r="T43" s="2"/>
      <c r="U43" s="2"/>
      <c r="V43" s="2"/>
      <c r="W43" s="2"/>
      <c r="X43" s="2"/>
      <c r="Y43" s="2"/>
      <c r="Z43" s="2"/>
      <c r="AA43" s="2"/>
      <c r="AB43" s="2"/>
      <c r="AC43" s="2"/>
      <c r="AD43" s="2"/>
      <c r="AE43" s="2"/>
      <c r="AF43" s="2"/>
      <c r="AG43" s="2"/>
      <c r="AH43" s="2"/>
      <c r="AI43" s="2"/>
      <c r="AJ43" s="2"/>
      <c r="AK43" s="2"/>
      <c r="AL43" s="2"/>
      <c r="AM43" s="2"/>
    </row>
    <row r="44" spans="1:40" ht="25" x14ac:dyDescent="0.25">
      <c r="B44" s="248"/>
      <c r="C44" s="233" t="s">
        <v>320</v>
      </c>
      <c r="D44" s="233" t="s">
        <v>321</v>
      </c>
      <c r="E44" s="36"/>
      <c r="AN44"/>
    </row>
    <row r="45" spans="1:40" ht="13" x14ac:dyDescent="0.3">
      <c r="B45" s="248" t="s">
        <v>19</v>
      </c>
      <c r="C45" s="254">
        <f>C40</f>
        <v>209400</v>
      </c>
      <c r="D45" s="254">
        <f>C45*(1+$C$11)</f>
        <v>251280</v>
      </c>
      <c r="E45" s="36"/>
      <c r="F45" s="173"/>
      <c r="G45" s="13"/>
      <c r="AN45"/>
    </row>
    <row r="46" spans="1:40" x14ac:dyDescent="0.25">
      <c r="B46" s="17"/>
      <c r="C46" s="20"/>
      <c r="D46" s="21"/>
      <c r="E46" s="36"/>
      <c r="F46" s="13"/>
      <c r="G46" s="13"/>
      <c r="AN46"/>
    </row>
    <row r="47" spans="1:40" ht="24" customHeight="1" x14ac:dyDescent="0.25">
      <c r="B47" s="248"/>
      <c r="C47" s="233" t="s">
        <v>166</v>
      </c>
      <c r="D47" s="233" t="s">
        <v>322</v>
      </c>
      <c r="E47" s="36"/>
      <c r="F47" s="13"/>
      <c r="G47" s="13"/>
      <c r="AN47"/>
    </row>
    <row r="48" spans="1:40" ht="13" x14ac:dyDescent="0.3">
      <c r="B48" s="248" t="s">
        <v>24</v>
      </c>
      <c r="C48" s="257">
        <f>C41</f>
        <v>0</v>
      </c>
      <c r="D48" s="257">
        <f>NuvFasad!F64*(1+$C$11)</f>
        <v>0</v>
      </c>
      <c r="E48" s="36"/>
      <c r="AN48"/>
    </row>
    <row r="49" spans="1:40" s="3" customFormat="1" x14ac:dyDescent="0.25">
      <c r="A49" s="36"/>
      <c r="B49" s="17"/>
      <c r="C49" s="17"/>
      <c r="D49" s="17"/>
      <c r="E49" s="36"/>
      <c r="H49" s="36"/>
      <c r="I49" s="36"/>
      <c r="J49" s="36"/>
      <c r="K49" s="36"/>
      <c r="L49" s="36"/>
      <c r="M49" s="36"/>
      <c r="N49" s="36"/>
    </row>
    <row r="50" spans="1:40" ht="27.75" customHeight="1" x14ac:dyDescent="0.25">
      <c r="B50" s="248"/>
      <c r="C50" s="233" t="s">
        <v>134</v>
      </c>
      <c r="D50" s="235" t="s">
        <v>40</v>
      </c>
      <c r="E50" s="36"/>
      <c r="AN50"/>
    </row>
    <row r="51" spans="1:40" ht="13" x14ac:dyDescent="0.3">
      <c r="B51" s="248" t="s">
        <v>6</v>
      </c>
      <c r="C51" s="254">
        <f>G32</f>
        <v>93421.29115013704</v>
      </c>
      <c r="D51" s="277">
        <f>NuvFasad!C64</f>
        <v>1480968.5400504135</v>
      </c>
      <c r="E51" s="36"/>
      <c r="AN51"/>
    </row>
    <row r="52" spans="1:40" s="3" customFormat="1" x14ac:dyDescent="0.25">
      <c r="A52" s="36"/>
      <c r="B52" s="17"/>
      <c r="C52" s="17"/>
      <c r="D52" s="17"/>
      <c r="E52" s="36"/>
      <c r="H52" s="36"/>
      <c r="I52" s="36"/>
      <c r="J52" s="36"/>
      <c r="K52" s="36"/>
      <c r="L52" s="36"/>
      <c r="M52" s="36"/>
      <c r="N52" s="36"/>
    </row>
    <row r="53" spans="1:40" ht="13" x14ac:dyDescent="0.3">
      <c r="B53" s="248"/>
      <c r="C53" s="233" t="s">
        <v>40</v>
      </c>
      <c r="D53" s="278"/>
      <c r="E53" s="36"/>
      <c r="F53" s="13"/>
      <c r="G53" s="13"/>
      <c r="AN53"/>
    </row>
    <row r="54" spans="1:40" ht="13" x14ac:dyDescent="0.3">
      <c r="B54" s="248" t="s">
        <v>4</v>
      </c>
      <c r="C54" s="250">
        <f>D51</f>
        <v>1480968.5400504135</v>
      </c>
      <c r="D54" s="278"/>
      <c r="E54" s="36"/>
      <c r="F54" s="173"/>
      <c r="G54" s="13"/>
      <c r="AN54"/>
    </row>
    <row r="55" spans="1:40" ht="25.5" x14ac:dyDescent="0.3">
      <c r="B55" s="252" t="s">
        <v>325</v>
      </c>
      <c r="C55" s="253">
        <f>D45+D48</f>
        <v>251280</v>
      </c>
      <c r="D55" s="278"/>
      <c r="E55" s="36"/>
      <c r="F55" s="13"/>
      <c r="G55" s="13"/>
      <c r="AN55"/>
    </row>
    <row r="56" spans="1:40" ht="25.5" x14ac:dyDescent="0.3">
      <c r="B56" s="252" t="s">
        <v>326</v>
      </c>
      <c r="C56" s="253">
        <f>C55/1.2</f>
        <v>209400</v>
      </c>
      <c r="D56" s="278"/>
      <c r="E56" s="36"/>
      <c r="F56" s="13"/>
      <c r="G56" s="13"/>
      <c r="AN56"/>
    </row>
    <row r="57" spans="1:40" s="3" customFormat="1" x14ac:dyDescent="0.25">
      <c r="A57" s="36"/>
      <c r="D57" s="18"/>
      <c r="H57" s="36"/>
      <c r="I57" s="36"/>
      <c r="J57" s="36"/>
      <c r="K57" s="36"/>
      <c r="L57" s="36"/>
      <c r="M57" s="36"/>
      <c r="N57" s="36"/>
    </row>
    <row r="58" spans="1:40" s="5" customFormat="1" ht="17.5" x14ac:dyDescent="0.35">
      <c r="A58" s="34"/>
      <c r="B58" s="74" t="s">
        <v>260</v>
      </c>
      <c r="C58" s="159">
        <f>C54-C55</f>
        <v>1229688.5400504135</v>
      </c>
      <c r="D58" s="14"/>
      <c r="E58" s="4"/>
      <c r="F58" s="4"/>
      <c r="G58" s="4"/>
      <c r="H58" s="34"/>
      <c r="I58" s="34"/>
      <c r="J58" s="34"/>
      <c r="K58" s="34"/>
      <c r="L58" s="34"/>
      <c r="M58" s="34"/>
      <c r="N58" s="34"/>
      <c r="O58" s="4"/>
      <c r="P58" s="4"/>
      <c r="Q58" s="4"/>
      <c r="R58" s="4"/>
      <c r="S58" s="4"/>
      <c r="T58" s="4"/>
      <c r="U58" s="4"/>
      <c r="V58" s="4"/>
      <c r="W58" s="4"/>
      <c r="X58" s="4"/>
      <c r="Y58" s="4"/>
      <c r="Z58" s="4"/>
      <c r="AA58" s="4"/>
      <c r="AB58" s="4"/>
      <c r="AC58" s="4"/>
      <c r="AD58" s="4"/>
      <c r="AE58" s="4"/>
      <c r="AF58" s="4"/>
      <c r="AG58" s="4"/>
      <c r="AH58" s="4"/>
      <c r="AI58" s="4"/>
      <c r="AJ58" s="4"/>
      <c r="AK58" s="4"/>
      <c r="AL58" s="4"/>
      <c r="AM58" s="4"/>
      <c r="AN58" s="4"/>
    </row>
    <row r="59" spans="1:40" s="3" customFormat="1" ht="17.5" x14ac:dyDescent="0.35">
      <c r="A59" s="36"/>
      <c r="B59" s="34"/>
      <c r="C59" s="158"/>
      <c r="H59" s="36"/>
      <c r="I59" s="36"/>
      <c r="J59" s="36"/>
      <c r="K59" s="36"/>
      <c r="L59" s="36"/>
      <c r="M59" s="36"/>
      <c r="N59" s="36"/>
    </row>
    <row r="60" spans="1:40" s="3" customFormat="1" ht="17.5" x14ac:dyDescent="0.35">
      <c r="A60" s="36"/>
      <c r="B60" s="74" t="s">
        <v>261</v>
      </c>
      <c r="C60" s="240">
        <f>(C54-C55)/C56</f>
        <v>5.8724381091232738</v>
      </c>
      <c r="H60" s="36"/>
      <c r="I60" s="36"/>
      <c r="J60" s="36"/>
      <c r="K60" s="36"/>
      <c r="L60" s="36"/>
      <c r="M60" s="36"/>
      <c r="N60" s="36"/>
    </row>
    <row r="61" spans="1:40" s="3" customFormat="1" ht="17.5" x14ac:dyDescent="0.35">
      <c r="A61" s="36"/>
      <c r="B61" s="170"/>
      <c r="C61" s="171"/>
      <c r="H61" s="36"/>
      <c r="I61" s="36"/>
      <c r="J61" s="36"/>
      <c r="K61" s="36"/>
      <c r="L61" s="36"/>
      <c r="M61" s="36"/>
      <c r="N61" s="36"/>
    </row>
    <row r="62" spans="1:40" s="3" customFormat="1" ht="17.5" x14ac:dyDescent="0.35">
      <c r="A62" s="36"/>
      <c r="B62" s="74" t="s">
        <v>314</v>
      </c>
      <c r="C62" s="240">
        <f>C60+1</f>
        <v>6.8724381091232738</v>
      </c>
      <c r="H62" s="36"/>
      <c r="I62" s="36"/>
      <c r="J62" s="36"/>
      <c r="K62" s="36"/>
      <c r="L62" s="36"/>
      <c r="M62" s="36"/>
      <c r="N62" s="36"/>
    </row>
    <row r="63" spans="1:40" s="3" customFormat="1" x14ac:dyDescent="0.25">
      <c r="A63" s="36"/>
      <c r="C63" s="49"/>
      <c r="H63" s="36"/>
      <c r="I63" s="36"/>
      <c r="J63" s="36"/>
      <c r="K63" s="36"/>
      <c r="L63" s="36"/>
      <c r="M63" s="36"/>
      <c r="N63" s="36"/>
    </row>
    <row r="64" spans="1:40" s="3" customFormat="1" x14ac:dyDescent="0.25">
      <c r="A64" s="36"/>
      <c r="H64" s="36"/>
      <c r="I64" s="36"/>
      <c r="J64" s="36"/>
      <c r="K64" s="36"/>
      <c r="L64" s="36"/>
      <c r="M64" s="36"/>
      <c r="N64" s="36"/>
    </row>
    <row r="65" spans="1:14" s="3" customFormat="1" x14ac:dyDescent="0.25">
      <c r="A65" s="36"/>
      <c r="H65" s="36"/>
      <c r="I65" s="36"/>
      <c r="J65" s="36"/>
      <c r="K65" s="36"/>
      <c r="L65" s="36"/>
      <c r="M65" s="36"/>
      <c r="N65" s="36"/>
    </row>
    <row r="66" spans="1:14" s="3" customFormat="1" x14ac:dyDescent="0.25">
      <c r="A66" s="36"/>
      <c r="H66" s="36"/>
      <c r="I66" s="36"/>
      <c r="J66" s="36"/>
      <c r="K66" s="36"/>
      <c r="L66" s="36"/>
      <c r="M66" s="36"/>
      <c r="N66" s="36"/>
    </row>
    <row r="67" spans="1:14" s="3" customFormat="1" x14ac:dyDescent="0.25">
      <c r="A67" s="36"/>
      <c r="H67" s="36"/>
      <c r="I67" s="36"/>
      <c r="J67" s="36"/>
      <c r="K67" s="36"/>
      <c r="L67" s="36"/>
      <c r="M67" s="36"/>
      <c r="N67" s="36"/>
    </row>
    <row r="68" spans="1:14" s="3" customFormat="1" x14ac:dyDescent="0.25">
      <c r="A68" s="36"/>
      <c r="H68" s="36"/>
      <c r="I68" s="36"/>
      <c r="J68" s="36"/>
      <c r="K68" s="36"/>
      <c r="L68" s="36"/>
      <c r="M68" s="36"/>
      <c r="N68" s="36"/>
    </row>
    <row r="69" spans="1:14" s="3" customFormat="1" x14ac:dyDescent="0.25">
      <c r="A69" s="36"/>
      <c r="H69" s="36"/>
      <c r="I69" s="36"/>
      <c r="J69" s="36"/>
      <c r="K69" s="36"/>
      <c r="L69" s="36"/>
      <c r="M69" s="36"/>
      <c r="N69" s="36"/>
    </row>
    <row r="70" spans="1:14" s="3" customFormat="1" x14ac:dyDescent="0.25">
      <c r="A70" s="36"/>
      <c r="H70" s="36"/>
      <c r="I70" s="36"/>
      <c r="J70" s="36"/>
      <c r="K70" s="36"/>
      <c r="L70" s="36"/>
      <c r="M70" s="36"/>
      <c r="N70" s="36"/>
    </row>
    <row r="71" spans="1:14" s="3" customFormat="1" x14ac:dyDescent="0.25">
      <c r="A71" s="36"/>
      <c r="H71" s="36"/>
      <c r="I71" s="36"/>
      <c r="J71" s="36"/>
      <c r="K71" s="36"/>
      <c r="L71" s="36"/>
      <c r="M71" s="36"/>
      <c r="N71" s="36"/>
    </row>
    <row r="72" spans="1:14" s="3" customFormat="1" x14ac:dyDescent="0.25">
      <c r="A72" s="36"/>
      <c r="H72" s="36"/>
      <c r="I72" s="36"/>
      <c r="J72" s="36"/>
      <c r="K72" s="36"/>
      <c r="L72" s="36"/>
      <c r="M72" s="36"/>
      <c r="N72" s="36"/>
    </row>
    <row r="73" spans="1:14" s="3" customFormat="1" x14ac:dyDescent="0.25">
      <c r="A73" s="36"/>
      <c r="H73" s="36"/>
      <c r="I73" s="36"/>
      <c r="J73" s="36"/>
      <c r="K73" s="36"/>
      <c r="L73" s="36"/>
      <c r="M73" s="36"/>
      <c r="N73" s="36"/>
    </row>
    <row r="74" spans="1:14" s="3" customFormat="1" x14ac:dyDescent="0.25">
      <c r="A74" s="36"/>
      <c r="H74" s="36"/>
      <c r="I74" s="36"/>
      <c r="J74" s="36"/>
      <c r="K74" s="36"/>
      <c r="L74" s="36"/>
      <c r="M74" s="36"/>
      <c r="N74" s="36"/>
    </row>
    <row r="75" spans="1:14" s="3" customFormat="1" x14ac:dyDescent="0.25">
      <c r="A75" s="36"/>
      <c r="H75" s="36"/>
      <c r="I75" s="36"/>
      <c r="J75" s="36"/>
      <c r="K75" s="36"/>
      <c r="L75" s="36"/>
      <c r="M75" s="36"/>
      <c r="N75" s="36"/>
    </row>
    <row r="76" spans="1:14" s="3" customFormat="1" x14ac:dyDescent="0.25">
      <c r="A76" s="36"/>
      <c r="H76" s="36"/>
      <c r="I76" s="36"/>
      <c r="J76" s="36"/>
      <c r="K76" s="36"/>
      <c r="L76" s="36"/>
      <c r="M76" s="36"/>
      <c r="N76" s="36"/>
    </row>
    <row r="77" spans="1:14" s="3" customFormat="1" x14ac:dyDescent="0.25">
      <c r="A77" s="36"/>
      <c r="H77" s="36"/>
      <c r="I77" s="36"/>
      <c r="J77" s="36"/>
      <c r="K77" s="36"/>
      <c r="L77" s="36"/>
      <c r="M77" s="36"/>
      <c r="N77" s="36"/>
    </row>
    <row r="78" spans="1:14" s="3" customFormat="1" x14ac:dyDescent="0.25">
      <c r="A78" s="36"/>
      <c r="H78" s="36"/>
      <c r="I78" s="36"/>
      <c r="J78" s="36"/>
      <c r="K78" s="36"/>
      <c r="L78" s="36"/>
      <c r="M78" s="36"/>
      <c r="N78" s="36"/>
    </row>
    <row r="79" spans="1:14" s="3" customFormat="1" x14ac:dyDescent="0.25">
      <c r="A79" s="36"/>
      <c r="H79" s="36"/>
      <c r="I79" s="36"/>
      <c r="J79" s="36"/>
      <c r="K79" s="36"/>
      <c r="L79" s="36"/>
      <c r="M79" s="36"/>
      <c r="N79" s="36"/>
    </row>
    <row r="80" spans="1:14" s="3" customFormat="1" x14ac:dyDescent="0.25">
      <c r="A80" s="36"/>
      <c r="H80" s="36"/>
      <c r="I80" s="36"/>
      <c r="J80" s="36"/>
      <c r="K80" s="36"/>
      <c r="L80" s="36"/>
      <c r="M80" s="36"/>
      <c r="N80" s="36"/>
    </row>
    <row r="81" spans="1:14" s="3" customFormat="1" x14ac:dyDescent="0.25">
      <c r="A81" s="36"/>
      <c r="H81" s="36"/>
      <c r="I81" s="36"/>
      <c r="J81" s="36"/>
      <c r="K81" s="36"/>
      <c r="L81" s="36"/>
      <c r="M81" s="36"/>
      <c r="N81" s="36"/>
    </row>
    <row r="82" spans="1:14" s="3" customFormat="1" x14ac:dyDescent="0.25">
      <c r="A82" s="36"/>
      <c r="H82" s="36"/>
      <c r="I82" s="36"/>
      <c r="J82" s="36"/>
      <c r="K82" s="36"/>
      <c r="L82" s="36"/>
      <c r="M82" s="36"/>
      <c r="N82" s="36"/>
    </row>
    <row r="83" spans="1:14" s="3" customFormat="1" x14ac:dyDescent="0.25">
      <c r="A83" s="36"/>
      <c r="H83" s="36"/>
      <c r="I83" s="36"/>
      <c r="J83" s="36"/>
      <c r="K83" s="36"/>
      <c r="L83" s="36"/>
      <c r="M83" s="36"/>
      <c r="N83" s="36"/>
    </row>
    <row r="84" spans="1:14" s="3" customFormat="1" x14ac:dyDescent="0.25">
      <c r="A84" s="36"/>
      <c r="H84" s="36"/>
      <c r="I84" s="36"/>
      <c r="J84" s="36"/>
      <c r="K84" s="36"/>
      <c r="L84" s="36"/>
      <c r="M84" s="36"/>
      <c r="N84" s="36"/>
    </row>
    <row r="85" spans="1:14" s="3" customFormat="1" x14ac:dyDescent="0.25">
      <c r="A85" s="36"/>
      <c r="H85" s="36"/>
      <c r="I85" s="36"/>
      <c r="J85" s="36"/>
      <c r="K85" s="36"/>
      <c r="L85" s="36"/>
      <c r="M85" s="36"/>
      <c r="N85" s="36"/>
    </row>
    <row r="86" spans="1:14" s="3" customFormat="1" x14ac:dyDescent="0.25">
      <c r="A86" s="36"/>
      <c r="H86" s="36"/>
      <c r="I86" s="36"/>
      <c r="J86" s="36"/>
      <c r="K86" s="36"/>
      <c r="L86" s="36"/>
      <c r="M86" s="36"/>
      <c r="N86" s="36"/>
    </row>
    <row r="87" spans="1:14" s="3" customFormat="1" x14ac:dyDescent="0.25">
      <c r="A87" s="36"/>
      <c r="H87" s="36"/>
      <c r="I87" s="36"/>
      <c r="J87" s="36"/>
      <c r="K87" s="36"/>
      <c r="L87" s="36"/>
      <c r="M87" s="36"/>
      <c r="N87" s="36"/>
    </row>
    <row r="88" spans="1:14" s="3" customFormat="1" x14ac:dyDescent="0.25">
      <c r="A88" s="36"/>
      <c r="H88" s="36"/>
      <c r="I88" s="36"/>
      <c r="J88" s="36"/>
      <c r="K88" s="36"/>
      <c r="L88" s="36"/>
      <c r="M88" s="36"/>
      <c r="N88" s="36"/>
    </row>
    <row r="89" spans="1:14" s="3" customFormat="1" x14ac:dyDescent="0.25">
      <c r="A89" s="36"/>
      <c r="H89" s="36"/>
      <c r="I89" s="36"/>
      <c r="J89" s="36"/>
      <c r="K89" s="36"/>
      <c r="L89" s="36"/>
      <c r="M89" s="36"/>
      <c r="N89" s="36"/>
    </row>
    <row r="90" spans="1:14" s="36" customFormat="1" x14ac:dyDescent="0.25"/>
    <row r="91" spans="1:14" s="36" customFormat="1" x14ac:dyDescent="0.25"/>
    <row r="92" spans="1:14" s="36" customFormat="1" x14ac:dyDescent="0.25"/>
    <row r="93" spans="1:14" s="36" customFormat="1" x14ac:dyDescent="0.25"/>
    <row r="94" spans="1:14" s="36" customFormat="1" x14ac:dyDescent="0.25"/>
    <row r="95" spans="1:14" s="36" customFormat="1" x14ac:dyDescent="0.25"/>
    <row r="96" spans="1:14" s="36" customFormat="1" x14ac:dyDescent="0.25"/>
    <row r="97" s="36" customFormat="1" x14ac:dyDescent="0.25"/>
    <row r="98" s="36" customFormat="1" x14ac:dyDescent="0.25"/>
    <row r="99" s="36" customFormat="1" x14ac:dyDescent="0.25"/>
    <row r="100" s="36" customFormat="1" x14ac:dyDescent="0.25"/>
    <row r="101" s="36" customFormat="1" x14ac:dyDescent="0.25"/>
    <row r="102" s="36" customFormat="1" x14ac:dyDescent="0.25"/>
    <row r="103" s="36" customFormat="1" x14ac:dyDescent="0.25"/>
    <row r="104" s="36" customFormat="1" x14ac:dyDescent="0.25"/>
    <row r="105" s="36" customFormat="1" x14ac:dyDescent="0.25"/>
    <row r="106" s="36" customFormat="1" x14ac:dyDescent="0.25"/>
    <row r="107" s="36" customFormat="1" x14ac:dyDescent="0.25"/>
    <row r="108" s="36" customFormat="1" x14ac:dyDescent="0.25"/>
    <row r="109" s="36" customFormat="1" x14ac:dyDescent="0.25"/>
    <row r="110" s="36" customFormat="1" x14ac:dyDescent="0.25"/>
    <row r="111" s="36" customFormat="1" x14ac:dyDescent="0.25"/>
    <row r="112" s="36" customFormat="1" x14ac:dyDescent="0.25"/>
    <row r="113" s="36" customFormat="1" x14ac:dyDescent="0.25"/>
    <row r="114" s="36" customFormat="1" x14ac:dyDescent="0.25"/>
    <row r="115" s="36" customFormat="1" x14ac:dyDescent="0.25"/>
    <row r="116" s="36" customFormat="1" x14ac:dyDescent="0.25"/>
    <row r="117" s="36" customFormat="1" x14ac:dyDescent="0.25"/>
    <row r="118" s="36" customFormat="1" x14ac:dyDescent="0.25"/>
    <row r="119" s="36" customFormat="1" x14ac:dyDescent="0.25"/>
    <row r="120" s="36" customFormat="1" x14ac:dyDescent="0.25"/>
    <row r="121" s="36" customFormat="1" x14ac:dyDescent="0.25"/>
    <row r="122" s="36" customFormat="1" x14ac:dyDescent="0.25"/>
    <row r="123" s="36" customFormat="1" x14ac:dyDescent="0.25"/>
    <row r="124" s="36" customFormat="1" x14ac:dyDescent="0.25"/>
    <row r="125" s="36" customFormat="1" x14ac:dyDescent="0.25"/>
    <row r="126" s="36" customFormat="1" x14ac:dyDescent="0.25"/>
    <row r="127" s="36" customFormat="1" x14ac:dyDescent="0.25"/>
    <row r="128" s="36" customFormat="1" x14ac:dyDescent="0.25"/>
    <row r="129" s="36" customFormat="1" x14ac:dyDescent="0.25"/>
    <row r="130" s="36" customFormat="1" x14ac:dyDescent="0.25"/>
    <row r="131" s="36" customFormat="1" x14ac:dyDescent="0.25"/>
    <row r="132" s="36" customFormat="1" x14ac:dyDescent="0.25"/>
    <row r="133" s="36" customFormat="1" x14ac:dyDescent="0.25"/>
    <row r="134" s="36" customFormat="1" x14ac:dyDescent="0.25"/>
    <row r="135" s="36" customFormat="1" x14ac:dyDescent="0.25"/>
    <row r="136" s="36" customFormat="1" x14ac:dyDescent="0.25"/>
    <row r="137" s="36" customFormat="1" x14ac:dyDescent="0.25"/>
    <row r="138" s="36" customFormat="1" x14ac:dyDescent="0.25"/>
    <row r="139" s="36" customFormat="1" x14ac:dyDescent="0.25"/>
    <row r="140" s="36" customFormat="1" x14ac:dyDescent="0.25"/>
    <row r="141" s="36" customFormat="1" x14ac:dyDescent="0.25"/>
    <row r="142" s="36" customFormat="1" x14ac:dyDescent="0.25"/>
    <row r="143" s="36" customFormat="1" x14ac:dyDescent="0.25"/>
    <row r="144" s="36" customFormat="1" x14ac:dyDescent="0.25"/>
    <row r="145" s="36" customFormat="1" x14ac:dyDescent="0.25"/>
    <row r="146" s="36" customFormat="1" x14ac:dyDescent="0.25"/>
    <row r="147" s="36" customFormat="1" x14ac:dyDescent="0.25"/>
    <row r="148" s="36" customFormat="1" x14ac:dyDescent="0.25"/>
    <row r="149" s="36" customFormat="1" x14ac:dyDescent="0.25"/>
    <row r="150" s="36" customFormat="1" x14ac:dyDescent="0.25"/>
    <row r="151" s="36" customFormat="1" x14ac:dyDescent="0.25"/>
    <row r="152" s="36" customFormat="1" x14ac:dyDescent="0.25"/>
    <row r="153" s="36" customFormat="1" x14ac:dyDescent="0.25"/>
    <row r="154" s="36" customFormat="1" x14ac:dyDescent="0.25"/>
    <row r="155" s="36" customFormat="1" x14ac:dyDescent="0.25"/>
    <row r="156" s="36" customFormat="1" x14ac:dyDescent="0.25"/>
    <row r="157" s="36" customFormat="1" x14ac:dyDescent="0.25"/>
    <row r="158" s="36" customFormat="1" x14ac:dyDescent="0.25"/>
    <row r="159" s="36" customFormat="1" x14ac:dyDescent="0.25"/>
    <row r="160" s="36" customFormat="1" x14ac:dyDescent="0.25"/>
    <row r="161" s="36" customFormat="1" x14ac:dyDescent="0.25"/>
    <row r="162" s="36" customFormat="1" x14ac:dyDescent="0.25"/>
    <row r="163" s="36" customFormat="1" x14ac:dyDescent="0.25"/>
    <row r="164" s="36" customFormat="1" x14ac:dyDescent="0.25"/>
    <row r="165" s="36" customFormat="1" x14ac:dyDescent="0.25"/>
    <row r="166" s="36" customFormat="1" x14ac:dyDescent="0.25"/>
    <row r="167" s="36" customFormat="1" x14ac:dyDescent="0.25"/>
    <row r="168" s="36" customFormat="1" x14ac:dyDescent="0.25"/>
    <row r="169" s="36" customFormat="1" x14ac:dyDescent="0.25"/>
    <row r="170" s="36" customFormat="1" x14ac:dyDescent="0.25"/>
    <row r="171" s="36" customFormat="1" x14ac:dyDescent="0.25"/>
    <row r="172" s="36" customFormat="1" x14ac:dyDescent="0.25"/>
    <row r="173" s="36" customFormat="1" x14ac:dyDescent="0.25"/>
    <row r="174" s="36" customFormat="1" x14ac:dyDescent="0.25"/>
    <row r="175" s="36" customFormat="1" x14ac:dyDescent="0.25"/>
    <row r="176" s="36" customFormat="1" x14ac:dyDescent="0.25"/>
    <row r="177" s="36" customFormat="1" x14ac:dyDescent="0.25"/>
    <row r="178" s="36" customFormat="1" x14ac:dyDescent="0.25"/>
    <row r="179" s="36" customFormat="1" x14ac:dyDescent="0.25"/>
    <row r="180" s="36" customFormat="1" x14ac:dyDescent="0.25"/>
    <row r="181" s="36" customFormat="1" x14ac:dyDescent="0.25"/>
    <row r="182" s="36" customFormat="1" x14ac:dyDescent="0.25"/>
    <row r="183" s="36" customFormat="1" x14ac:dyDescent="0.25"/>
    <row r="184" s="36" customFormat="1" x14ac:dyDescent="0.25"/>
    <row r="185" s="36" customFormat="1" x14ac:dyDescent="0.25"/>
    <row r="186" s="36" customFormat="1" x14ac:dyDescent="0.25"/>
    <row r="187" s="36" customFormat="1" x14ac:dyDescent="0.25"/>
    <row r="188" s="36" customFormat="1" x14ac:dyDescent="0.25"/>
    <row r="189" s="36" customFormat="1" x14ac:dyDescent="0.25"/>
    <row r="190" s="36" customFormat="1" x14ac:dyDescent="0.25"/>
    <row r="191" s="36" customFormat="1" x14ac:dyDescent="0.25"/>
    <row r="192" s="36" customFormat="1" x14ac:dyDescent="0.25"/>
    <row r="193" s="36" customFormat="1" x14ac:dyDescent="0.25"/>
    <row r="194" s="36" customFormat="1" x14ac:dyDescent="0.25"/>
    <row r="195" s="36" customFormat="1" x14ac:dyDescent="0.25"/>
    <row r="196" s="36" customFormat="1" x14ac:dyDescent="0.25"/>
    <row r="197" s="36" customFormat="1" x14ac:dyDescent="0.25"/>
    <row r="198" s="36" customFormat="1" x14ac:dyDescent="0.25"/>
    <row r="199" s="36" customFormat="1" x14ac:dyDescent="0.25"/>
    <row r="200" s="36" customFormat="1" x14ac:dyDescent="0.25"/>
    <row r="201" s="36" customFormat="1" x14ac:dyDescent="0.25"/>
    <row r="202" s="36" customFormat="1" x14ac:dyDescent="0.25"/>
    <row r="203" s="36" customFormat="1" x14ac:dyDescent="0.25"/>
    <row r="204" s="36" customFormat="1" x14ac:dyDescent="0.25"/>
    <row r="205" s="36" customFormat="1" x14ac:dyDescent="0.25"/>
    <row r="206" s="36" customFormat="1" x14ac:dyDescent="0.25"/>
    <row r="207" s="36" customFormat="1" x14ac:dyDescent="0.25"/>
    <row r="208" s="36" customFormat="1" x14ac:dyDescent="0.25"/>
    <row r="209" s="36" customFormat="1" x14ac:dyDescent="0.25"/>
    <row r="210" s="36" customFormat="1" x14ac:dyDescent="0.25"/>
    <row r="211" s="36" customFormat="1" x14ac:dyDescent="0.25"/>
    <row r="212" s="36" customFormat="1" x14ac:dyDescent="0.25"/>
    <row r="213" s="36" customFormat="1" x14ac:dyDescent="0.25"/>
    <row r="214" s="36" customFormat="1" x14ac:dyDescent="0.25"/>
    <row r="215" s="36" customFormat="1" x14ac:dyDescent="0.25"/>
    <row r="216" s="36" customFormat="1" x14ac:dyDescent="0.25"/>
    <row r="217" s="36" customFormat="1" x14ac:dyDescent="0.25"/>
    <row r="218" s="36" customFormat="1" x14ac:dyDescent="0.25"/>
    <row r="219" s="36" customFormat="1" x14ac:dyDescent="0.25"/>
    <row r="220" s="36" customFormat="1" x14ac:dyDescent="0.25"/>
    <row r="221" s="36" customFormat="1" x14ac:dyDescent="0.25"/>
    <row r="222" s="36" customFormat="1" x14ac:dyDescent="0.25"/>
    <row r="223" s="36" customFormat="1" x14ac:dyDescent="0.25"/>
    <row r="224" s="36" customFormat="1" x14ac:dyDescent="0.25"/>
    <row r="225" s="36" customFormat="1" x14ac:dyDescent="0.25"/>
    <row r="226" s="36" customFormat="1" x14ac:dyDescent="0.25"/>
    <row r="227" s="36" customFormat="1" x14ac:dyDescent="0.25"/>
    <row r="228" s="36" customFormat="1" x14ac:dyDescent="0.25"/>
    <row r="229" s="36" customFormat="1" x14ac:dyDescent="0.25"/>
    <row r="230" s="36" customFormat="1" x14ac:dyDescent="0.25"/>
    <row r="231" s="36" customFormat="1" x14ac:dyDescent="0.25"/>
    <row r="232" s="36" customFormat="1" x14ac:dyDescent="0.25"/>
    <row r="233" s="36" customFormat="1" x14ac:dyDescent="0.25"/>
    <row r="234" s="36" customFormat="1" x14ac:dyDescent="0.25"/>
    <row r="235" s="36" customFormat="1" x14ac:dyDescent="0.25"/>
    <row r="236" s="36" customFormat="1" x14ac:dyDescent="0.25"/>
    <row r="237" s="36" customFormat="1" x14ac:dyDescent="0.25"/>
    <row r="238" s="36" customFormat="1" x14ac:dyDescent="0.25"/>
    <row r="239" s="36" customFormat="1" x14ac:dyDescent="0.25"/>
    <row r="240" s="36" customFormat="1" x14ac:dyDescent="0.25"/>
    <row r="241" s="36" customFormat="1" x14ac:dyDescent="0.25"/>
    <row r="242" s="36" customFormat="1" x14ac:dyDescent="0.25"/>
    <row r="243" s="36" customFormat="1" x14ac:dyDescent="0.25"/>
    <row r="244" s="36" customFormat="1" x14ac:dyDescent="0.25"/>
    <row r="245" s="36" customFormat="1" x14ac:dyDescent="0.25"/>
    <row r="246" s="36" customFormat="1" x14ac:dyDescent="0.25"/>
    <row r="247" s="36" customFormat="1" x14ac:dyDescent="0.25"/>
    <row r="248" s="36" customFormat="1" x14ac:dyDescent="0.25"/>
    <row r="249" s="36" customFormat="1" x14ac:dyDescent="0.25"/>
    <row r="250" s="36" customFormat="1" x14ac:dyDescent="0.25"/>
    <row r="251" s="36" customFormat="1" x14ac:dyDescent="0.25"/>
    <row r="252" s="36" customFormat="1" x14ac:dyDescent="0.25"/>
    <row r="253" s="36" customFormat="1" x14ac:dyDescent="0.25"/>
    <row r="254" s="36" customFormat="1" x14ac:dyDescent="0.25"/>
    <row r="255" s="36" customFormat="1" x14ac:dyDescent="0.25"/>
    <row r="256" s="36" customFormat="1" x14ac:dyDescent="0.25"/>
    <row r="257" s="36" customFormat="1" x14ac:dyDescent="0.25"/>
    <row r="258" s="36" customFormat="1" x14ac:dyDescent="0.25"/>
    <row r="259" s="36" customFormat="1" x14ac:dyDescent="0.25"/>
    <row r="260" s="36" customFormat="1" x14ac:dyDescent="0.25"/>
    <row r="261" s="36" customFormat="1" x14ac:dyDescent="0.25"/>
    <row r="262" s="36" customFormat="1" x14ac:dyDescent="0.25"/>
    <row r="263" s="36" customFormat="1" x14ac:dyDescent="0.25"/>
    <row r="264" s="36" customFormat="1" x14ac:dyDescent="0.25"/>
    <row r="265" s="36" customFormat="1" x14ac:dyDescent="0.25"/>
    <row r="266" s="36" customFormat="1" x14ac:dyDescent="0.25"/>
    <row r="267" s="36" customFormat="1" x14ac:dyDescent="0.25"/>
    <row r="268" s="36" customFormat="1" x14ac:dyDescent="0.25"/>
    <row r="269" s="36" customFormat="1" x14ac:dyDescent="0.25"/>
    <row r="270" s="36" customFormat="1" x14ac:dyDescent="0.25"/>
    <row r="271" s="36" customFormat="1" x14ac:dyDescent="0.25"/>
    <row r="272" s="36" customFormat="1" x14ac:dyDescent="0.25"/>
    <row r="273" s="36" customFormat="1" x14ac:dyDescent="0.25"/>
    <row r="274" s="36" customFormat="1" x14ac:dyDescent="0.25"/>
    <row r="275" s="36" customFormat="1" x14ac:dyDescent="0.25"/>
    <row r="276" s="36" customFormat="1" x14ac:dyDescent="0.25"/>
    <row r="277" s="36" customFormat="1" x14ac:dyDescent="0.25"/>
    <row r="278" s="36" customFormat="1" x14ac:dyDescent="0.25"/>
    <row r="279" s="36" customFormat="1" x14ac:dyDescent="0.25"/>
    <row r="280" s="36" customFormat="1" x14ac:dyDescent="0.25"/>
    <row r="281" s="36" customFormat="1" x14ac:dyDescent="0.25"/>
    <row r="282" s="36" customFormat="1" x14ac:dyDescent="0.25"/>
    <row r="283" s="36" customFormat="1" x14ac:dyDescent="0.25"/>
    <row r="284" s="36" customFormat="1" x14ac:dyDescent="0.25"/>
    <row r="285" s="36" customFormat="1" x14ac:dyDescent="0.25"/>
    <row r="286" s="36" customFormat="1" x14ac:dyDescent="0.25"/>
    <row r="287" s="36" customFormat="1" x14ac:dyDescent="0.25"/>
    <row r="288" s="36" customFormat="1" x14ac:dyDescent="0.25"/>
    <row r="289" s="36" customFormat="1" x14ac:dyDescent="0.25"/>
    <row r="290" s="36" customFormat="1" x14ac:dyDescent="0.25"/>
    <row r="291" s="36" customFormat="1" x14ac:dyDescent="0.25"/>
    <row r="292" s="36" customFormat="1" x14ac:dyDescent="0.25"/>
    <row r="293" s="36" customFormat="1" x14ac:dyDescent="0.25"/>
    <row r="294" s="36" customFormat="1" x14ac:dyDescent="0.25"/>
    <row r="295" s="36" customFormat="1" x14ac:dyDescent="0.25"/>
    <row r="296" s="36" customFormat="1" x14ac:dyDescent="0.25"/>
    <row r="297" s="36" customFormat="1" x14ac:dyDescent="0.25"/>
    <row r="298" s="36" customFormat="1" x14ac:dyDescent="0.25"/>
    <row r="299" s="36" customFormat="1" x14ac:dyDescent="0.25"/>
    <row r="300" s="36" customFormat="1" x14ac:dyDescent="0.25"/>
    <row r="301" s="36" customFormat="1" x14ac:dyDescent="0.25"/>
    <row r="302" s="36" customFormat="1" x14ac:dyDescent="0.25"/>
    <row r="303" s="36" customFormat="1" x14ac:dyDescent="0.25"/>
    <row r="304" s="36" customFormat="1" x14ac:dyDescent="0.25"/>
    <row r="305" s="36" customFormat="1" x14ac:dyDescent="0.25"/>
    <row r="306" s="36" customFormat="1" x14ac:dyDescent="0.25"/>
    <row r="307" s="36" customFormat="1" x14ac:dyDescent="0.25"/>
    <row r="308" s="36" customFormat="1" x14ac:dyDescent="0.25"/>
    <row r="309" s="36" customFormat="1" x14ac:dyDescent="0.25"/>
    <row r="310" s="36" customFormat="1" x14ac:dyDescent="0.25"/>
    <row r="311" s="36" customFormat="1" x14ac:dyDescent="0.25"/>
    <row r="312" s="36" customFormat="1" x14ac:dyDescent="0.25"/>
    <row r="313" s="36" customFormat="1" x14ac:dyDescent="0.25"/>
    <row r="314" s="36" customFormat="1" x14ac:dyDescent="0.25"/>
    <row r="315" s="36" customFormat="1" x14ac:dyDescent="0.25"/>
    <row r="316" s="36" customFormat="1" x14ac:dyDescent="0.25"/>
    <row r="317" s="36" customFormat="1" x14ac:dyDescent="0.25"/>
    <row r="318" s="36" customFormat="1" x14ac:dyDescent="0.25"/>
    <row r="319" s="36" customFormat="1" x14ac:dyDescent="0.25"/>
    <row r="320" s="36" customFormat="1" x14ac:dyDescent="0.25"/>
    <row r="321" s="36" customFormat="1" x14ac:dyDescent="0.25"/>
    <row r="322" s="36" customFormat="1" x14ac:dyDescent="0.25"/>
    <row r="323" s="36" customFormat="1" x14ac:dyDescent="0.25"/>
    <row r="324" s="36" customFormat="1" x14ac:dyDescent="0.25"/>
    <row r="325" s="36" customFormat="1" x14ac:dyDescent="0.25"/>
    <row r="326" s="36" customFormat="1" x14ac:dyDescent="0.25"/>
    <row r="327" s="36" customFormat="1" x14ac:dyDescent="0.25"/>
    <row r="328" s="36" customFormat="1" x14ac:dyDescent="0.25"/>
    <row r="329" s="36" customFormat="1" x14ac:dyDescent="0.25"/>
    <row r="330" s="36" customFormat="1" x14ac:dyDescent="0.25"/>
    <row r="331" s="36" customFormat="1" x14ac:dyDescent="0.25"/>
    <row r="332" s="36" customFormat="1" x14ac:dyDescent="0.25"/>
    <row r="333" s="36" customFormat="1" x14ac:dyDescent="0.25"/>
    <row r="334" s="36" customFormat="1" x14ac:dyDescent="0.25"/>
    <row r="335" s="36" customFormat="1" x14ac:dyDescent="0.25"/>
    <row r="336" s="36" customFormat="1" x14ac:dyDescent="0.25"/>
    <row r="337" s="36" customFormat="1" x14ac:dyDescent="0.25"/>
    <row r="338" s="36" customFormat="1" x14ac:dyDescent="0.25"/>
    <row r="339" s="36" customFormat="1" x14ac:dyDescent="0.25"/>
    <row r="340" s="36" customFormat="1" x14ac:dyDescent="0.25"/>
    <row r="341" s="36" customFormat="1" x14ac:dyDescent="0.25"/>
    <row r="342" s="36" customFormat="1" x14ac:dyDescent="0.25"/>
    <row r="343" s="36" customFormat="1" x14ac:dyDescent="0.25"/>
    <row r="344" s="36" customFormat="1" x14ac:dyDescent="0.25"/>
    <row r="345" s="36" customFormat="1" x14ac:dyDescent="0.25"/>
    <row r="346" s="36" customFormat="1" x14ac:dyDescent="0.25"/>
    <row r="347" s="36" customFormat="1" x14ac:dyDescent="0.25"/>
    <row r="348" s="36" customFormat="1" x14ac:dyDescent="0.25"/>
    <row r="349" s="36" customFormat="1" x14ac:dyDescent="0.25"/>
    <row r="350" s="36" customFormat="1" x14ac:dyDescent="0.25"/>
    <row r="351" s="36" customFormat="1" x14ac:dyDescent="0.25"/>
    <row r="352" s="36" customFormat="1" x14ac:dyDescent="0.25"/>
    <row r="353" s="36" customFormat="1" x14ac:dyDescent="0.25"/>
    <row r="354" s="36" customFormat="1" x14ac:dyDescent="0.25"/>
    <row r="355" s="36" customFormat="1" x14ac:dyDescent="0.25"/>
    <row r="356" s="36" customFormat="1" x14ac:dyDescent="0.25"/>
    <row r="357" s="36" customFormat="1" x14ac:dyDescent="0.25"/>
    <row r="358" s="36" customFormat="1" x14ac:dyDescent="0.25"/>
    <row r="359" s="36" customFormat="1" x14ac:dyDescent="0.25"/>
    <row r="360" s="36" customFormat="1" x14ac:dyDescent="0.25"/>
    <row r="361" s="36" customFormat="1" x14ac:dyDescent="0.25"/>
    <row r="362" s="36" customFormat="1" x14ac:dyDescent="0.25"/>
    <row r="363" s="36" customFormat="1" x14ac:dyDescent="0.25"/>
    <row r="364" s="36" customFormat="1" x14ac:dyDescent="0.25"/>
    <row r="365" s="36" customFormat="1" x14ac:dyDescent="0.25"/>
    <row r="366" s="36" customFormat="1" x14ac:dyDescent="0.25"/>
    <row r="367" s="36" customFormat="1" x14ac:dyDescent="0.25"/>
    <row r="368" s="36" customFormat="1" x14ac:dyDescent="0.25"/>
    <row r="369" s="36" customFormat="1" x14ac:dyDescent="0.25"/>
    <row r="370" s="36" customFormat="1" x14ac:dyDescent="0.25"/>
    <row r="371" s="36" customFormat="1" x14ac:dyDescent="0.25"/>
    <row r="372" s="36" customFormat="1" x14ac:dyDescent="0.25"/>
    <row r="373" s="36" customFormat="1" x14ac:dyDescent="0.25"/>
    <row r="374" s="36" customFormat="1" x14ac:dyDescent="0.25"/>
    <row r="375" s="36" customFormat="1" x14ac:dyDescent="0.25"/>
    <row r="376" s="36" customFormat="1" x14ac:dyDescent="0.25"/>
    <row r="377" s="36" customFormat="1" x14ac:dyDescent="0.25"/>
    <row r="378" s="36" customFormat="1" x14ac:dyDescent="0.25"/>
    <row r="379" s="36" customFormat="1" x14ac:dyDescent="0.25"/>
    <row r="380" s="36" customFormat="1" x14ac:dyDescent="0.25"/>
    <row r="381" s="36" customFormat="1" x14ac:dyDescent="0.25"/>
  </sheetData>
  <phoneticPr fontId="0" type="noConversion"/>
  <conditionalFormatting sqref="C58:C59">
    <cfRule type="cellIs" dxfId="18" priority="8" operator="lessThan">
      <formula>0</formula>
    </cfRule>
  </conditionalFormatting>
  <conditionalFormatting sqref="C20:C31">
    <cfRule type="iconSet" priority="3">
      <iconSet iconSet="3Symbols" reverse="1">
        <cfvo type="percent" val="0"/>
        <cfvo type="num" val="75.000100000000003"/>
        <cfvo type="num" val="75.000200000000007"/>
      </iconSet>
    </cfRule>
  </conditionalFormatting>
  <conditionalFormatting sqref="C60">
    <cfRule type="cellIs" dxfId="17" priority="2" operator="lessThan">
      <formula>0</formula>
    </cfRule>
  </conditionalFormatting>
  <conditionalFormatting sqref="C62">
    <cfRule type="cellIs" dxfId="16" priority="1" operator="lessThan">
      <formula>0</formula>
    </cfRule>
  </conditionalFormatting>
  <dataValidations count="1">
    <dataValidation type="decimal" allowBlank="1" showInputMessage="1" showErrorMessage="1" sqref="C20:C31" xr:uid="{00000000-0002-0000-0100-000000000000}">
      <formula1>0</formula1>
      <formula2>75</formula2>
    </dataValidation>
  </dataValidations>
  <pageMargins left="0.75" right="0.75" top="1" bottom="1" header="0.5" footer="0.5"/>
  <pageSetup paperSize="9" orientation="landscape"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Q422"/>
  <sheetViews>
    <sheetView topLeftCell="A31" zoomScaleNormal="100" workbookViewId="0">
      <selection activeCell="C65" sqref="C65"/>
    </sheetView>
  </sheetViews>
  <sheetFormatPr defaultRowHeight="12.5" x14ac:dyDescent="0.25"/>
  <cols>
    <col min="1" max="1" width="3.7265625" style="36" customWidth="1"/>
    <col min="2" max="2" width="45.81640625" customWidth="1"/>
    <col min="3" max="3" width="24.1796875" customWidth="1"/>
    <col min="4" max="4" width="23" customWidth="1"/>
    <col min="5" max="5" width="16.453125" customWidth="1"/>
    <col min="6" max="6" width="14.54296875" customWidth="1"/>
    <col min="7" max="7" width="11.26953125" customWidth="1"/>
    <col min="8" max="9" width="11.26953125" style="15" customWidth="1"/>
    <col min="10" max="10" width="11.1796875" style="15" customWidth="1"/>
    <col min="11" max="11" width="10.453125" style="43" bestFit="1" customWidth="1"/>
    <col min="12" max="12" width="9.1796875" style="43"/>
    <col min="13" max="13" width="9.26953125" style="43" bestFit="1" customWidth="1"/>
    <col min="14" max="16" width="9.1796875" style="43"/>
    <col min="17" max="18" width="9.1796875" style="36"/>
    <col min="19" max="41" width="9.1796875" style="3"/>
  </cols>
  <sheetData>
    <row r="1" spans="1:41" s="5" customFormat="1" ht="17.5" x14ac:dyDescent="0.35">
      <c r="A1" s="34"/>
      <c r="B1" s="74" t="s">
        <v>341</v>
      </c>
      <c r="C1" s="74"/>
      <c r="D1" s="74"/>
      <c r="E1" s="74"/>
      <c r="F1" s="4"/>
      <c r="G1" s="4"/>
      <c r="H1" s="3"/>
      <c r="I1" s="3"/>
      <c r="J1" s="36"/>
      <c r="K1" s="43"/>
      <c r="L1" s="43"/>
      <c r="M1" s="43"/>
      <c r="N1" s="43"/>
      <c r="O1" s="42"/>
      <c r="P1" s="42"/>
      <c r="Q1" s="34"/>
      <c r="R1" s="34"/>
      <c r="S1" s="4"/>
      <c r="T1" s="4"/>
      <c r="U1" s="4"/>
      <c r="V1" s="4"/>
      <c r="W1" s="4"/>
      <c r="X1" s="4"/>
      <c r="Y1" s="4"/>
      <c r="Z1" s="4"/>
      <c r="AA1" s="4"/>
      <c r="AB1" s="4"/>
      <c r="AC1" s="4"/>
      <c r="AD1" s="4"/>
      <c r="AE1" s="4"/>
      <c r="AF1" s="4"/>
      <c r="AG1" s="4"/>
      <c r="AH1" s="4"/>
      <c r="AI1" s="4"/>
      <c r="AJ1" s="4"/>
      <c r="AK1" s="4"/>
      <c r="AL1" s="4"/>
      <c r="AM1" s="4"/>
    </row>
    <row r="2" spans="1:41" s="8" customFormat="1" x14ac:dyDescent="0.25">
      <c r="A2" s="35"/>
      <c r="B2" s="75" t="s">
        <v>89</v>
      </c>
      <c r="C2" s="76"/>
      <c r="D2" s="76"/>
      <c r="E2" s="76"/>
      <c r="F2" s="7"/>
      <c r="G2" s="7"/>
      <c r="H2" s="3"/>
      <c r="I2" s="3"/>
      <c r="J2" s="36"/>
      <c r="K2" s="43"/>
      <c r="L2" s="43"/>
      <c r="M2" s="43"/>
      <c r="N2" s="43"/>
      <c r="O2" s="43"/>
      <c r="P2" s="43"/>
      <c r="Q2" s="35"/>
      <c r="R2" s="35"/>
      <c r="S2" s="7"/>
      <c r="T2" s="7"/>
      <c r="U2" s="7"/>
      <c r="V2" s="7"/>
      <c r="W2" s="7"/>
      <c r="X2" s="7"/>
      <c r="Y2" s="7"/>
      <c r="Z2" s="7"/>
      <c r="AA2" s="7"/>
      <c r="AB2" s="7"/>
      <c r="AC2" s="7"/>
      <c r="AD2" s="7"/>
      <c r="AE2" s="7"/>
      <c r="AF2" s="7"/>
      <c r="AG2" s="7"/>
      <c r="AH2" s="7"/>
      <c r="AI2" s="7"/>
      <c r="AJ2" s="7"/>
      <c r="AK2" s="7"/>
      <c r="AL2" s="7"/>
      <c r="AM2" s="7"/>
    </row>
    <row r="3" spans="1:41" s="8" customFormat="1" x14ac:dyDescent="0.25">
      <c r="A3" s="35"/>
      <c r="B3" s="77" t="s">
        <v>16</v>
      </c>
      <c r="C3" s="76"/>
      <c r="D3" s="76"/>
      <c r="E3" s="76"/>
      <c r="F3" s="7"/>
      <c r="G3" s="7"/>
      <c r="H3" s="3"/>
      <c r="I3" s="3"/>
      <c r="J3" s="36"/>
      <c r="K3" s="43"/>
      <c r="L3" s="43"/>
      <c r="M3" s="43"/>
      <c r="N3" s="43"/>
      <c r="O3" s="43"/>
      <c r="P3" s="43"/>
      <c r="Q3" s="35"/>
      <c r="R3" s="35"/>
      <c r="S3" s="7"/>
      <c r="T3" s="7"/>
      <c r="U3" s="7"/>
      <c r="V3" s="7"/>
      <c r="W3" s="7"/>
      <c r="X3" s="7"/>
      <c r="Y3" s="7"/>
      <c r="Z3" s="7"/>
      <c r="AA3" s="7"/>
      <c r="AB3" s="7"/>
      <c r="AC3" s="7"/>
      <c r="AD3" s="7"/>
      <c r="AE3" s="7"/>
      <c r="AF3" s="7"/>
      <c r="AG3" s="7"/>
      <c r="AH3" s="7"/>
      <c r="AI3" s="7"/>
      <c r="AJ3" s="7"/>
      <c r="AK3" s="7"/>
      <c r="AL3" s="7"/>
      <c r="AM3" s="7"/>
    </row>
    <row r="4" spans="1:41" s="8" customFormat="1" x14ac:dyDescent="0.25">
      <c r="A4" s="35"/>
      <c r="B4" s="70" t="s">
        <v>170</v>
      </c>
      <c r="C4" s="76"/>
      <c r="D4" s="76"/>
      <c r="E4" s="76"/>
      <c r="F4" s="7"/>
      <c r="G4" s="7"/>
      <c r="H4" s="3"/>
      <c r="I4" s="3"/>
      <c r="J4" s="36"/>
      <c r="K4" s="43"/>
      <c r="L4" s="43"/>
      <c r="M4" s="43"/>
      <c r="N4" s="43"/>
      <c r="O4" s="43"/>
      <c r="P4" s="43"/>
      <c r="Q4" s="35"/>
      <c r="R4" s="35"/>
      <c r="S4" s="7"/>
      <c r="T4" s="7"/>
      <c r="U4" s="7"/>
      <c r="V4" s="7"/>
      <c r="W4" s="7"/>
      <c r="X4" s="7"/>
      <c r="Y4" s="7"/>
      <c r="Z4" s="7"/>
      <c r="AA4" s="7"/>
      <c r="AB4" s="7"/>
      <c r="AC4" s="7"/>
      <c r="AD4" s="7"/>
      <c r="AE4" s="7"/>
      <c r="AF4" s="7"/>
      <c r="AG4" s="7"/>
      <c r="AH4" s="7"/>
      <c r="AI4" s="7"/>
      <c r="AJ4" s="7"/>
      <c r="AK4" s="7"/>
      <c r="AL4" s="7"/>
      <c r="AM4" s="7"/>
    </row>
    <row r="5" spans="1:41" s="3" customFormat="1" x14ac:dyDescent="0.25">
      <c r="A5" s="36"/>
      <c r="J5" s="36"/>
      <c r="K5" s="43"/>
      <c r="L5" s="43"/>
      <c r="M5" s="43"/>
      <c r="N5" s="43"/>
      <c r="O5" s="43"/>
      <c r="P5" s="43"/>
      <c r="Q5" s="36"/>
      <c r="R5" s="36"/>
    </row>
    <row r="6" spans="1:41" s="1" customFormat="1" ht="13" x14ac:dyDescent="0.3">
      <c r="A6" s="37"/>
      <c r="B6" s="6" t="s">
        <v>0</v>
      </c>
      <c r="C6" s="6"/>
      <c r="D6" s="37"/>
      <c r="E6" s="44"/>
      <c r="F6" s="44"/>
      <c r="G6" s="37"/>
      <c r="H6" s="36"/>
      <c r="I6" s="36"/>
      <c r="J6" s="36"/>
      <c r="K6" s="43"/>
      <c r="L6" s="43"/>
      <c r="M6" s="43"/>
      <c r="N6" s="43"/>
      <c r="O6" s="44"/>
      <c r="P6" s="44"/>
      <c r="Q6" s="37"/>
      <c r="R6" s="37"/>
      <c r="S6" s="2"/>
      <c r="T6" s="2"/>
      <c r="U6" s="2"/>
      <c r="V6" s="2"/>
      <c r="W6" s="2"/>
      <c r="X6" s="2"/>
      <c r="Y6" s="2"/>
      <c r="Z6" s="2"/>
      <c r="AA6" s="2"/>
      <c r="AB6" s="2"/>
      <c r="AC6" s="2"/>
      <c r="AD6" s="2"/>
      <c r="AE6" s="2"/>
      <c r="AF6" s="2"/>
      <c r="AG6" s="2"/>
      <c r="AH6" s="2"/>
      <c r="AI6" s="2"/>
      <c r="AJ6" s="2"/>
      <c r="AK6" s="2"/>
      <c r="AL6" s="2"/>
      <c r="AM6" s="2"/>
      <c r="AN6" s="2"/>
      <c r="AO6" s="2"/>
    </row>
    <row r="7" spans="1:41" ht="14.25" customHeight="1" x14ac:dyDescent="0.25">
      <c r="B7" s="263" t="s">
        <v>167</v>
      </c>
      <c r="C7" s="264"/>
      <c r="D7" s="36"/>
      <c r="E7" s="43"/>
      <c r="F7" s="43"/>
      <c r="G7" s="36"/>
      <c r="H7" s="36"/>
      <c r="I7" s="36"/>
      <c r="J7" s="36"/>
    </row>
    <row r="8" spans="1:41" x14ac:dyDescent="0.25">
      <c r="B8" s="258" t="s">
        <v>54</v>
      </c>
      <c r="C8" s="265">
        <v>20</v>
      </c>
      <c r="D8" s="36"/>
      <c r="E8" s="43"/>
      <c r="F8" s="43"/>
      <c r="G8" s="36"/>
      <c r="H8" s="36"/>
      <c r="I8" s="36"/>
      <c r="J8" s="36"/>
    </row>
    <row r="9" spans="1:41" x14ac:dyDescent="0.25">
      <c r="B9" s="258" t="s">
        <v>133</v>
      </c>
      <c r="C9" s="265">
        <v>20</v>
      </c>
      <c r="D9" s="94"/>
      <c r="E9" s="43"/>
      <c r="F9" s="43"/>
      <c r="G9" s="36"/>
      <c r="H9" s="36"/>
      <c r="I9" s="36"/>
      <c r="J9" s="36"/>
    </row>
    <row r="10" spans="1:41" x14ac:dyDescent="0.25">
      <c r="B10" s="258" t="s">
        <v>85</v>
      </c>
      <c r="C10" s="265">
        <v>30</v>
      </c>
      <c r="D10" s="94"/>
      <c r="E10" s="43"/>
      <c r="F10" s="43"/>
      <c r="G10" s="36"/>
      <c r="H10" s="36"/>
      <c r="I10" s="36"/>
      <c r="J10" s="36"/>
    </row>
    <row r="11" spans="1:41" x14ac:dyDescent="0.25">
      <c r="B11" s="248" t="s">
        <v>2</v>
      </c>
      <c r="C11" s="265">
        <v>3.5000000000000003E-2</v>
      </c>
      <c r="D11" s="36"/>
      <c r="E11" s="43"/>
      <c r="F11" s="43"/>
      <c r="G11" s="36"/>
      <c r="H11" s="36"/>
      <c r="I11" s="36"/>
      <c r="J11" s="36"/>
    </row>
    <row r="12" spans="1:41" x14ac:dyDescent="0.25">
      <c r="B12" s="321" t="s">
        <v>324</v>
      </c>
      <c r="C12" s="321">
        <v>0.2</v>
      </c>
      <c r="D12" s="329"/>
      <c r="E12" s="43"/>
      <c r="F12" s="43"/>
      <c r="G12" s="36"/>
      <c r="H12" s="36"/>
      <c r="I12" s="36"/>
      <c r="J12" s="36"/>
    </row>
    <row r="13" spans="1:41" x14ac:dyDescent="0.25">
      <c r="B13" s="258" t="s">
        <v>136</v>
      </c>
      <c r="C13" s="320">
        <v>1.15E-2</v>
      </c>
      <c r="D13" s="329"/>
      <c r="E13" s="43"/>
      <c r="F13" s="43"/>
      <c r="G13" s="36"/>
      <c r="H13" s="36"/>
      <c r="I13" s="36"/>
      <c r="J13" s="36"/>
    </row>
    <row r="14" spans="1:41" x14ac:dyDescent="0.25">
      <c r="B14" s="248" t="s">
        <v>56</v>
      </c>
      <c r="C14" s="266">
        <v>0</v>
      </c>
      <c r="D14" s="94"/>
      <c r="E14" s="43"/>
      <c r="F14" s="43"/>
      <c r="G14" s="36"/>
      <c r="H14" s="36"/>
      <c r="I14" s="36"/>
      <c r="J14" s="36"/>
    </row>
    <row r="15" spans="1:41" s="3" customFormat="1" ht="13" x14ac:dyDescent="0.3">
      <c r="A15" s="37"/>
      <c r="B15" s="19"/>
      <c r="C15" s="19"/>
      <c r="D15" s="19"/>
      <c r="E15" s="19"/>
      <c r="F15" s="19"/>
      <c r="G15" s="19"/>
      <c r="J15" s="36"/>
      <c r="K15" s="43"/>
      <c r="L15" s="43"/>
      <c r="M15" s="43"/>
      <c r="N15" s="43"/>
      <c r="O15" s="43"/>
      <c r="P15" s="43"/>
      <c r="Q15" s="36"/>
      <c r="R15" s="36"/>
    </row>
    <row r="16" spans="1:41" s="1" customFormat="1" ht="13" x14ac:dyDescent="0.3">
      <c r="A16" s="36"/>
      <c r="B16" s="6" t="s">
        <v>303</v>
      </c>
      <c r="C16" s="6"/>
      <c r="D16" s="6"/>
      <c r="E16" s="6"/>
      <c r="F16" s="6"/>
      <c r="G16" s="6"/>
      <c r="H16" s="6"/>
      <c r="I16" s="6"/>
      <c r="J16" s="6"/>
      <c r="K16" s="43"/>
      <c r="L16" s="43"/>
      <c r="M16" s="43"/>
      <c r="N16" s="43"/>
      <c r="O16" s="43"/>
      <c r="P16" s="44"/>
      <c r="Q16" s="37"/>
      <c r="R16" s="37"/>
      <c r="S16" s="2"/>
      <c r="T16" s="2"/>
      <c r="U16" s="2"/>
      <c r="V16" s="2"/>
      <c r="W16" s="2"/>
      <c r="X16" s="2"/>
      <c r="Y16" s="2"/>
      <c r="Z16" s="2"/>
      <c r="AA16" s="2"/>
      <c r="AB16" s="2"/>
      <c r="AC16" s="2"/>
      <c r="AD16" s="2"/>
      <c r="AE16" s="2"/>
      <c r="AF16" s="2"/>
      <c r="AG16" s="2"/>
      <c r="AH16" s="2"/>
      <c r="AI16" s="2"/>
      <c r="AJ16" s="2"/>
      <c r="AK16" s="2"/>
      <c r="AL16" s="2"/>
      <c r="AM16" s="2"/>
      <c r="AN16" s="2"/>
      <c r="AO16" s="2"/>
    </row>
    <row r="17" spans="2:43" ht="37.5" customHeight="1" x14ac:dyDescent="0.25">
      <c r="B17" s="229" t="s">
        <v>280</v>
      </c>
      <c r="C17" s="369" t="s">
        <v>300</v>
      </c>
      <c r="D17" s="369" t="s">
        <v>90</v>
      </c>
      <c r="E17" s="370" t="s">
        <v>100</v>
      </c>
      <c r="F17" s="369" t="s">
        <v>101</v>
      </c>
      <c r="G17" s="369" t="s">
        <v>9</v>
      </c>
      <c r="H17" s="369" t="s">
        <v>3</v>
      </c>
      <c r="I17" s="369" t="s">
        <v>50</v>
      </c>
      <c r="J17" s="369" t="s">
        <v>51</v>
      </c>
      <c r="K17" s="314" t="s">
        <v>51</v>
      </c>
      <c r="L17" s="314" t="s">
        <v>296</v>
      </c>
      <c r="M17" s="314">
        <v>50</v>
      </c>
      <c r="N17" s="314"/>
      <c r="O17" s="314"/>
      <c r="P17" s="314"/>
      <c r="Q17" s="173"/>
      <c r="R17" s="173"/>
      <c r="S17" s="173"/>
      <c r="T17" s="173"/>
      <c r="U17" s="173"/>
      <c r="V17" s="173"/>
      <c r="W17" s="173"/>
      <c r="X17" s="173"/>
      <c r="Y17" s="173"/>
      <c r="Z17" s="173"/>
      <c r="AA17" s="173"/>
      <c r="AB17" s="173"/>
      <c r="AC17" s="173"/>
      <c r="AD17" s="173"/>
      <c r="AP17" s="3"/>
      <c r="AQ17" s="3"/>
    </row>
    <row r="18" spans="2:43" x14ac:dyDescent="0.25">
      <c r="B18" s="248"/>
      <c r="C18" s="16">
        <v>65</v>
      </c>
      <c r="D18" s="374">
        <v>27</v>
      </c>
      <c r="E18" s="198">
        <v>32</v>
      </c>
      <c r="F18" s="198">
        <v>55</v>
      </c>
      <c r="G18" s="32">
        <v>50</v>
      </c>
      <c r="H18" s="32">
        <v>13.5</v>
      </c>
      <c r="I18" s="279">
        <f>IF((C18-D18)&gt;25,(H18*(VLOOKUP(C18-D18,Bullervärdering!$E$3:$I$33,3)*(C18-D18)-VLOOKUP(C18-D18,Bullervärdering!$E$3:$I$33,3)*VLOOKUP(C18-D18,Bullervärdering!$E$3:$I$33,1)+VLOOKUP(C18-D18,Bullervärdering!$E$3:$I$33,2)-IF((C18-E18)&gt;25,(VLOOKUP(C18-E18,Bullervärdering!$E$3:$I$33,3)*(C18-E18)-VLOOKUP(C18-E18,Bullervärdering!$E$3:$I$33,3)*VLOOKUP(C18-E18,Bullervärdering!$E$3:$I$33,1)+VLOOKUP(C18-E18,Bullervärdering!$E$3:$I$33,2)),0))),0)</f>
        <v>99454.4592202848</v>
      </c>
      <c r="J18" s="279">
        <f>IF(AND(C18&gt;0,F18&gt;0,H18&gt;0),K18,0)</f>
        <v>80441.961921340408</v>
      </c>
      <c r="K18" s="314">
        <f>IF(AND(C18&gt;=50,F18&gt;=50),((G18/100)*H18*(VLOOKUP(C18,Bullervärdering!$A$4:$I$33,8)*(C18)-VLOOKUP(C18,Bullervärdering!$A$4:$I$33,8)*VLOOKUP(C18,Bullervärdering!$A$4:$I$33,1)+VLOOKUP(C18,Bullervärdering!$A$4:$I$33,2)-(VLOOKUP(F18,Bullervärdering!$A$4:$I$33,8)*(F18)-VLOOKUP(F18,Bullervärdering!$A$4:$I$33,8)*VLOOKUP(F18,Bullervärdering!$A$4:$I$33,1)+VLOOKUP(F18,Bullervärdering!$A$4:$I$33,2)))),((G18/100)*H18*(VLOOKUP(C18,Bullervärdering!$A$4:$I$33,8)*(C18)-VLOOKUP(C18,Bullervärdering!$A$4:$I$33,8)*VLOOKUP(C18,Bullervärdering!$A$4:$I$33,1)+VLOOKUP(C18,Bullervärdering!$A$4:$I$33,2)-(VLOOKUP($M$17,Bullervärdering!$A$4:$I$33,8)*($M$17)-VLOOKUP($M$17,Bullervärdering!$A$4:$I$33,8)*VLOOKUP($M$17,Bullervärdering!$A$4:$I$33,1)+VLOOKUP($M$17,Bullervärdering!$A$4:$I$33,2)))))</f>
        <v>80441.961921340408</v>
      </c>
      <c r="L18" s="314"/>
      <c r="M18" s="314"/>
      <c r="N18" s="314"/>
      <c r="O18" s="314"/>
      <c r="P18" s="314"/>
      <c r="Q18" s="173"/>
      <c r="R18" s="173"/>
      <c r="S18" s="173"/>
      <c r="T18" s="173"/>
      <c r="U18" s="173"/>
      <c r="V18" s="173"/>
      <c r="W18" s="173"/>
      <c r="X18" s="173"/>
      <c r="Y18" s="173"/>
      <c r="Z18" s="173"/>
      <c r="AA18" s="173"/>
      <c r="AB18" s="173"/>
      <c r="AC18" s="173"/>
      <c r="AD18" s="173"/>
      <c r="AP18" s="3"/>
    </row>
    <row r="19" spans="2:43" x14ac:dyDescent="0.25">
      <c r="B19" s="248"/>
      <c r="C19" s="16">
        <v>60</v>
      </c>
      <c r="D19" s="373">
        <v>27</v>
      </c>
      <c r="E19" s="198">
        <v>30</v>
      </c>
      <c r="F19" s="198">
        <v>55</v>
      </c>
      <c r="G19" s="32">
        <v>25</v>
      </c>
      <c r="H19" s="32">
        <v>8.1</v>
      </c>
      <c r="I19" s="279">
        <f>IF((C19-D19)&gt;25,(H19*(VLOOKUP(C19-D19,Bullervärdering!$E$3:$I$28,3)*(C19-D19)-VLOOKUP(C19-D19,Bullervärdering!$E$3:$I$28,3)*VLOOKUP(C19-D19,Bullervärdering!$E$3:$I$28,1)+VLOOKUP(C19-D19,Bullervärdering!$E$3:$I$28,2)-IF((C19-E19)&gt;25,(VLOOKUP(C19-E19,Bullervärdering!$E$3:$I$28,3)*(C19-E19)-VLOOKUP(C19-E19,Bullervärdering!$E$3:$I$28,3)*VLOOKUP(C19-E19,Bullervärdering!$E$3:$I$28,1)+VLOOKUP(C19-E19,Bullervärdering!$E$3:$I$28,2)),0))),0)</f>
        <v>24966.209580623829</v>
      </c>
      <c r="J19" s="279">
        <f>IF(AND(C19&gt;0,F19&gt;0,H19&gt;0),K19,0)</f>
        <v>9214.4196933593994</v>
      </c>
      <c r="K19" s="314">
        <f>IF(AND(C19&gt;=50,F19&gt;=50),((G19/100)*H19*(VLOOKUP(C19,Bullervärdering!$A$4:$I$33,8)*(C19)-VLOOKUP(C19,Bullervärdering!$A$4:$I$33,8)*VLOOKUP(C19,Bullervärdering!$A$4:$I$33,1)+VLOOKUP(C19,Bullervärdering!$A$4:$I$33,2)-(VLOOKUP(F19,Bullervärdering!$A$4:$I$33,8)*(F19)-VLOOKUP(F19,Bullervärdering!$A$4:$I$33,8)*VLOOKUP(F19,Bullervärdering!$A$4:$I$33,1)+VLOOKUP(F19,Bullervärdering!$A$4:$I$33,2)))),((G19/100)*H19*(VLOOKUP(C19,Bullervärdering!$A$4:$I$33,8)*(C19)-VLOOKUP(C19,Bullervärdering!$A$4:$I$33,8)*VLOOKUP(C19,Bullervärdering!$A$4:$I$33,1)+VLOOKUP(C19,Bullervärdering!$A$4:$I$33,2)-(VLOOKUP($M$17,Bullervärdering!$A$4:$I$33,8)*($M$17)-VLOOKUP($M$17,Bullervärdering!$A$4:$I$33,8)*VLOOKUP($M$17,Bullervärdering!$A$4:$I$33,1)+VLOOKUP($M$17,Bullervärdering!$A$4:$I$33,2)))))</f>
        <v>9214.4196933593994</v>
      </c>
      <c r="L19" s="314"/>
      <c r="M19" s="314"/>
      <c r="N19" s="314"/>
      <c r="O19" s="314"/>
      <c r="P19" s="314"/>
      <c r="Q19" s="173"/>
      <c r="R19" s="173"/>
      <c r="S19" s="173"/>
      <c r="T19" s="173"/>
      <c r="U19" s="173"/>
      <c r="V19" s="173"/>
      <c r="W19" s="173"/>
      <c r="X19" s="173"/>
      <c r="Y19" s="173"/>
      <c r="Z19" s="173"/>
      <c r="AA19" s="173"/>
      <c r="AB19" s="173"/>
      <c r="AC19" s="173"/>
      <c r="AD19" s="173"/>
      <c r="AP19" s="3"/>
    </row>
    <row r="20" spans="2:43" x14ac:dyDescent="0.25">
      <c r="B20" s="248"/>
      <c r="C20" s="113"/>
      <c r="D20" s="373">
        <v>27</v>
      </c>
      <c r="E20" s="114"/>
      <c r="F20" s="114"/>
      <c r="G20" s="32"/>
      <c r="H20" s="32"/>
      <c r="I20" s="279">
        <f>IF((C20-D20)&gt;25,(H20*(VLOOKUP(C20-D20,Bullervärdering!$E$3:$I$28,3)*(C20-D20)-VLOOKUP(C20-D20,Bullervärdering!$E$3:$I$28,3)*VLOOKUP(C20-D20,Bullervärdering!$E$3:$I$28,1)+VLOOKUP(C20-D20,Bullervärdering!$E$3:$I$28,2)-IF((C20-E20)&gt;25,(VLOOKUP(C20-E20,Bullervärdering!$E$3:$I$28,3)*(C20-E20)-VLOOKUP(C20-E20,Bullervärdering!$E$3:$I$28,3)*VLOOKUP(C20-E20,Bullervärdering!$E$3:$I$28,1)+VLOOKUP(C20-E20,Bullervärdering!$E$3:$I$28,2)),0))),0)</f>
        <v>0</v>
      </c>
      <c r="J20" s="279">
        <f t="shared" ref="J20:J32" si="0">IF(AND(C20&gt;0,F20&gt;0,H20&gt;0),K20,0)</f>
        <v>0</v>
      </c>
      <c r="K20" s="314" t="e">
        <f>IF(AND(C20&gt;=50,F20&gt;=50),((G20/100)*H20*(VLOOKUP(C20,Bullervärdering!$A$4:$I$33,8)*(C20)-VLOOKUP(C20,Bullervärdering!$A$4:$I$33,8)*VLOOKUP(C20,Bullervärdering!$A$4:$I$33,1)+VLOOKUP(C20,Bullervärdering!$A$4:$I$33,2)-(VLOOKUP(F20,Bullervärdering!$A$4:$I$33,8)*(F20)-VLOOKUP(F20,Bullervärdering!$A$4:$I$33,8)*VLOOKUP(F20,Bullervärdering!$A$4:$I$33,1)+VLOOKUP(F20,Bullervärdering!$A$4:$I$33,2)))),((G20/100)*H20*(VLOOKUP(C20,Bullervärdering!$A$4:$I$33,8)*(C20)-VLOOKUP(C20,Bullervärdering!$A$4:$I$33,8)*VLOOKUP(C20,Bullervärdering!$A$4:$I$33,1)+VLOOKUP(C20,Bullervärdering!$A$4:$I$33,2)-(VLOOKUP($M$17,Bullervärdering!$A$4:$I$33,8)*($M$17)-VLOOKUP($M$17,Bullervärdering!$A$4:$I$33,8)*VLOOKUP($M$17,Bullervärdering!$A$4:$I$33,1)+VLOOKUP($M$17,Bullervärdering!$A$4:$I$33,2)))))</f>
        <v>#N/A</v>
      </c>
      <c r="L20" s="314"/>
      <c r="M20" s="314"/>
      <c r="N20" s="314"/>
      <c r="O20" s="314"/>
      <c r="P20" s="314"/>
      <c r="Q20" s="173"/>
      <c r="R20" s="173"/>
      <c r="S20" s="173"/>
      <c r="T20" s="173"/>
      <c r="U20" s="173"/>
      <c r="V20" s="173"/>
      <c r="W20" s="173"/>
      <c r="X20" s="173"/>
      <c r="Y20" s="173"/>
      <c r="Z20" s="173"/>
      <c r="AA20" s="173"/>
      <c r="AB20" s="173"/>
      <c r="AC20" s="173"/>
      <c r="AD20" s="173"/>
      <c r="AP20" s="3"/>
    </row>
    <row r="21" spans="2:43" x14ac:dyDescent="0.25">
      <c r="B21" s="248"/>
      <c r="C21" s="113"/>
      <c r="D21" s="373">
        <v>27</v>
      </c>
      <c r="E21" s="114"/>
      <c r="F21" s="114"/>
      <c r="G21" s="32"/>
      <c r="H21" s="32"/>
      <c r="I21" s="279">
        <f>IF((C21-D21)&gt;25,(H21*(VLOOKUP(C21-D21,Bullervärdering!$E$3:$I$28,3)*(C21-D21)-VLOOKUP(C21-D21,Bullervärdering!$E$3:$I$28,3)*VLOOKUP(C21-D21,Bullervärdering!$E$3:$I$28,1)+VLOOKUP(C21-D21,Bullervärdering!$E$3:$I$28,2)-IF((C21-E21)&gt;25,(VLOOKUP(C21-E21,Bullervärdering!$E$3:$I$28,3)*(C21-E21)-VLOOKUP(C21-E21,Bullervärdering!$E$3:$I$28,3)*VLOOKUP(C21-E21,Bullervärdering!$E$3:$I$28,1)+VLOOKUP(C21-E21,Bullervärdering!$E$3:$I$28,2)),0))),0)</f>
        <v>0</v>
      </c>
      <c r="J21" s="279">
        <f t="shared" si="0"/>
        <v>0</v>
      </c>
      <c r="K21" s="314" t="e">
        <f>IF(AND(C21&gt;=50,F21&gt;=50),((G21/100)*H21*(VLOOKUP(C21,Bullervärdering!$A$4:$I$33,8)*(C21)-VLOOKUP(C21,Bullervärdering!$A$4:$I$33,8)*VLOOKUP(C21,Bullervärdering!$A$4:$I$33,1)+VLOOKUP(C21,Bullervärdering!$A$4:$I$33,2)-(VLOOKUP(F21,Bullervärdering!$A$4:$I$33,8)*(F21)-VLOOKUP(F21,Bullervärdering!$A$4:$I$33,8)*VLOOKUP(F21,Bullervärdering!$A$4:$I$33,1)+VLOOKUP(F21,Bullervärdering!$A$4:$I$33,2)))),((G21/100)*H21*(VLOOKUP(C21,Bullervärdering!$A$4:$I$33,8)*(C21)-VLOOKUP(C21,Bullervärdering!$A$4:$I$33,8)*VLOOKUP(C21,Bullervärdering!$A$4:$I$33,1)+VLOOKUP(C21,Bullervärdering!$A$4:$I$33,2)-(VLOOKUP($M$17,Bullervärdering!$A$4:$I$33,8)*($M$17)-VLOOKUP($M$17,Bullervärdering!$A$4:$I$33,8)*VLOOKUP($M$17,Bullervärdering!$A$4:$I$33,1)+VLOOKUP($M$17,Bullervärdering!$A$4:$I$33,2)))))</f>
        <v>#N/A</v>
      </c>
      <c r="L21" s="314"/>
      <c r="M21" s="314"/>
      <c r="N21" s="314"/>
      <c r="O21" s="314"/>
      <c r="P21" s="314"/>
      <c r="Q21" s="173"/>
      <c r="R21" s="173"/>
      <c r="S21" s="173"/>
      <c r="T21" s="173"/>
      <c r="U21" s="173"/>
      <c r="V21" s="173"/>
      <c r="W21" s="173"/>
      <c r="X21" s="173"/>
      <c r="Y21" s="173"/>
      <c r="Z21" s="173"/>
      <c r="AA21" s="173"/>
      <c r="AB21" s="173"/>
      <c r="AC21" s="173"/>
      <c r="AD21" s="173"/>
      <c r="AP21" s="3"/>
    </row>
    <row r="22" spans="2:43" x14ac:dyDescent="0.25">
      <c r="B22" s="248"/>
      <c r="C22" s="113"/>
      <c r="D22" s="373">
        <v>27</v>
      </c>
      <c r="E22" s="114"/>
      <c r="F22" s="114"/>
      <c r="G22" s="32"/>
      <c r="H22" s="32"/>
      <c r="I22" s="279">
        <f>IF((C22-D22)&gt;25,(H22*(VLOOKUP(C22-D22,Bullervärdering!$E$3:$I$28,3)*(C22-D22)-VLOOKUP(C22-D22,Bullervärdering!$E$3:$I$28,3)*VLOOKUP(C22-D22,Bullervärdering!$E$3:$I$28,1)+VLOOKUP(C22-D22,Bullervärdering!$E$3:$I$28,2)-IF((C22-E22)&gt;25,(VLOOKUP(C22-E22,Bullervärdering!$E$3:$I$28,3)*(C22-E22)-VLOOKUP(C22-E22,Bullervärdering!$E$3:$I$28,3)*VLOOKUP(C22-E22,Bullervärdering!$E$3:$I$28,1)+VLOOKUP(C22-E22,Bullervärdering!$E$3:$I$28,2)),0))),0)</f>
        <v>0</v>
      </c>
      <c r="J22" s="279">
        <f t="shared" si="0"/>
        <v>0</v>
      </c>
      <c r="K22" s="314" t="e">
        <f>IF(AND(C22&gt;=50,F22&gt;=50),((G22/100)*H22*(VLOOKUP(C22,Bullervärdering!$A$4:$I$33,8)*(C22)-VLOOKUP(C22,Bullervärdering!$A$4:$I$33,8)*VLOOKUP(C22,Bullervärdering!$A$4:$I$33,1)+VLOOKUP(C22,Bullervärdering!$A$4:$I$33,2)-(VLOOKUP(F22,Bullervärdering!$A$4:$I$33,8)*(F22)-VLOOKUP(F22,Bullervärdering!$A$4:$I$33,8)*VLOOKUP(F22,Bullervärdering!$A$4:$I$33,1)+VLOOKUP(F22,Bullervärdering!$A$4:$I$33,2)))),((G22/100)*H22*(VLOOKUP(C22,Bullervärdering!$A$4:$I$33,8)*(C22)-VLOOKUP(C22,Bullervärdering!$A$4:$I$33,8)*VLOOKUP(C22,Bullervärdering!$A$4:$I$33,1)+VLOOKUP(C22,Bullervärdering!$A$4:$I$33,2)-(VLOOKUP($M$17,Bullervärdering!$A$4:$I$33,8)*($M$17)-VLOOKUP($M$17,Bullervärdering!$A$4:$I$33,8)*VLOOKUP($M$17,Bullervärdering!$A$4:$I$33,1)+VLOOKUP($M$17,Bullervärdering!$A$4:$I$33,2)))))</f>
        <v>#N/A</v>
      </c>
      <c r="L22" s="314"/>
      <c r="M22" s="314"/>
      <c r="N22" s="314"/>
      <c r="O22" s="314"/>
      <c r="P22" s="314"/>
      <c r="Q22" s="173"/>
      <c r="R22" s="173"/>
      <c r="S22" s="173"/>
      <c r="T22" s="173"/>
      <c r="U22" s="173"/>
      <c r="V22" s="173"/>
      <c r="W22" s="173"/>
      <c r="X22" s="173"/>
      <c r="Y22" s="173"/>
      <c r="Z22" s="173"/>
      <c r="AA22" s="173"/>
      <c r="AB22" s="173"/>
      <c r="AC22" s="173"/>
      <c r="AD22" s="173"/>
      <c r="AP22" s="3"/>
    </row>
    <row r="23" spans="2:43" x14ac:dyDescent="0.25">
      <c r="B23" s="248"/>
      <c r="C23" s="113"/>
      <c r="D23" s="373">
        <v>27</v>
      </c>
      <c r="E23" s="114"/>
      <c r="F23" s="114"/>
      <c r="G23" s="32"/>
      <c r="H23" s="32"/>
      <c r="I23" s="279">
        <f>IF((C23-D23)&gt;25,(H23*(VLOOKUP(C23-D23,Bullervärdering!$E$3:$I$28,3)*(C23-D23)-VLOOKUP(C23-D23,Bullervärdering!$E$3:$I$28,3)*VLOOKUP(C23-D23,Bullervärdering!$E$3:$I$28,1)+VLOOKUP(C23-D23,Bullervärdering!$E$3:$I$28,2)-IF((C23-E23)&gt;25,(VLOOKUP(C23-E23,Bullervärdering!$E$3:$I$28,3)*(C23-E23)-VLOOKUP(C23-E23,Bullervärdering!$E$3:$I$28,3)*VLOOKUP(C23-E23,Bullervärdering!$E$3:$I$28,1)+VLOOKUP(C23-E23,Bullervärdering!$E$3:$I$28,2)),0))),0)</f>
        <v>0</v>
      </c>
      <c r="J23" s="279">
        <f t="shared" si="0"/>
        <v>0</v>
      </c>
      <c r="K23" s="314" t="e">
        <f>IF(AND(C23&gt;=50,F23&gt;=50),((G23/100)*H23*(VLOOKUP(C23,Bullervärdering!$A$4:$I$33,8)*(C23)-VLOOKUP(C23,Bullervärdering!$A$4:$I$33,8)*VLOOKUP(C23,Bullervärdering!$A$4:$I$33,1)+VLOOKUP(C23,Bullervärdering!$A$4:$I$33,2)-(VLOOKUP(F23,Bullervärdering!$A$4:$I$33,8)*(F23)-VLOOKUP(F23,Bullervärdering!$A$4:$I$33,8)*VLOOKUP(F23,Bullervärdering!$A$4:$I$33,1)+VLOOKUP(F23,Bullervärdering!$A$4:$I$33,2)))),((G23/100)*H23*(VLOOKUP(C23,Bullervärdering!$A$4:$I$33,8)*(C23)-VLOOKUP(C23,Bullervärdering!$A$4:$I$33,8)*VLOOKUP(C23,Bullervärdering!$A$4:$I$33,1)+VLOOKUP(C23,Bullervärdering!$A$4:$I$33,2)-(VLOOKUP($M$17,Bullervärdering!$A$4:$I$33,8)*($M$17)-VLOOKUP($M$17,Bullervärdering!$A$4:$I$33,8)*VLOOKUP($M$17,Bullervärdering!$A$4:$I$33,1)+VLOOKUP($M$17,Bullervärdering!$A$4:$I$33,2)))))</f>
        <v>#N/A</v>
      </c>
      <c r="L23" s="314"/>
      <c r="M23" s="314"/>
      <c r="N23" s="314"/>
      <c r="O23" s="314"/>
      <c r="P23" s="314"/>
      <c r="Q23" s="173"/>
      <c r="R23" s="173"/>
      <c r="S23" s="173"/>
      <c r="T23" s="173"/>
      <c r="U23" s="173"/>
      <c r="V23" s="173"/>
      <c r="W23" s="173"/>
      <c r="X23" s="173"/>
      <c r="Y23" s="173"/>
      <c r="Z23" s="173"/>
      <c r="AA23" s="173"/>
      <c r="AB23" s="173"/>
      <c r="AC23" s="173"/>
      <c r="AD23" s="173"/>
      <c r="AP23" s="3"/>
    </row>
    <row r="24" spans="2:43" x14ac:dyDescent="0.25">
      <c r="B24" s="248"/>
      <c r="C24" s="113"/>
      <c r="D24" s="373">
        <v>27</v>
      </c>
      <c r="E24" s="114"/>
      <c r="F24" s="114"/>
      <c r="G24" s="32"/>
      <c r="H24" s="32"/>
      <c r="I24" s="279">
        <f>IF((C24-D24)&gt;25,(H24*(VLOOKUP(C24-D24,Bullervärdering!$E$3:$I$28,3)*(C24-D24)-VLOOKUP(C24-D24,Bullervärdering!$E$3:$I$28,3)*VLOOKUP(C24-D24,Bullervärdering!$E$3:$I$28,1)+VLOOKUP(C24-D24,Bullervärdering!$E$3:$I$28,2)-IF((C24-E24)&gt;25,(VLOOKUP(C24-E24,Bullervärdering!$E$3:$I$28,3)*(C24-E24)-VLOOKUP(C24-E24,Bullervärdering!$E$3:$I$28,3)*VLOOKUP(C24-E24,Bullervärdering!$E$3:$I$28,1)+VLOOKUP(C24-E24,Bullervärdering!$E$3:$I$28,2)),0))),0)</f>
        <v>0</v>
      </c>
      <c r="J24" s="279">
        <f t="shared" si="0"/>
        <v>0</v>
      </c>
      <c r="K24" s="314" t="e">
        <f>IF(AND(C24&gt;=50,F24&gt;=50),((G24/100)*H24*(VLOOKUP(C24,Bullervärdering!$A$4:$I$33,8)*(C24)-VLOOKUP(C24,Bullervärdering!$A$4:$I$33,8)*VLOOKUP(C24,Bullervärdering!$A$4:$I$33,1)+VLOOKUP(C24,Bullervärdering!$A$4:$I$33,2)-(VLOOKUP(F24,Bullervärdering!$A$4:$I$33,8)*(F24)-VLOOKUP(F24,Bullervärdering!$A$4:$I$33,8)*VLOOKUP(F24,Bullervärdering!$A$4:$I$33,1)+VLOOKUP(F24,Bullervärdering!$A$4:$I$33,2)))),((G24/100)*H24*(VLOOKUP(C24,Bullervärdering!$A$4:$I$33,8)*(C24)-VLOOKUP(C24,Bullervärdering!$A$4:$I$33,8)*VLOOKUP(C24,Bullervärdering!$A$4:$I$33,1)+VLOOKUP(C24,Bullervärdering!$A$4:$I$33,2)-(VLOOKUP($M$17,Bullervärdering!$A$4:$I$33,8)*($M$17)-VLOOKUP($M$17,Bullervärdering!$A$4:$I$33,8)*VLOOKUP($M$17,Bullervärdering!$A$4:$I$33,1)+VLOOKUP($M$17,Bullervärdering!$A$4:$I$33,2)))))</f>
        <v>#N/A</v>
      </c>
      <c r="L24" s="314"/>
      <c r="M24" s="314"/>
      <c r="N24" s="314"/>
      <c r="O24" s="314"/>
      <c r="P24" s="314"/>
      <c r="Q24" s="173"/>
      <c r="R24" s="173"/>
      <c r="S24" s="173"/>
      <c r="T24" s="173"/>
      <c r="U24" s="173"/>
      <c r="V24" s="173"/>
      <c r="W24" s="173"/>
      <c r="X24" s="173"/>
      <c r="Y24" s="173"/>
      <c r="Z24" s="173"/>
      <c r="AA24" s="173"/>
      <c r="AB24" s="173"/>
      <c r="AC24" s="173"/>
      <c r="AD24" s="173"/>
      <c r="AP24" s="3"/>
    </row>
    <row r="25" spans="2:43" x14ac:dyDescent="0.25">
      <c r="B25" s="248"/>
      <c r="C25" s="113"/>
      <c r="D25" s="373">
        <v>27</v>
      </c>
      <c r="E25" s="114"/>
      <c r="F25" s="114"/>
      <c r="G25" s="32"/>
      <c r="H25" s="32"/>
      <c r="I25" s="279">
        <f>IF((C25-D25)&gt;25,(H25*(VLOOKUP(C25-D25,Bullervärdering!$E$3:$I$28,3)*(C25-D25)-VLOOKUP(C25-D25,Bullervärdering!$E$3:$I$28,3)*VLOOKUP(C25-D25,Bullervärdering!$E$3:$I$28,1)+VLOOKUP(C25-D25,Bullervärdering!$E$3:$I$28,2)-IF((C25-E25)&gt;25,(VLOOKUP(C25-E25,Bullervärdering!$E$3:$I$28,3)*(C25-E25)-VLOOKUP(C25-E25,Bullervärdering!$E$3:$I$28,3)*VLOOKUP(C25-E25,Bullervärdering!$E$3:$I$28,1)+VLOOKUP(C25-E25,Bullervärdering!$E$3:$I$28,2)),0))),0)</f>
        <v>0</v>
      </c>
      <c r="J25" s="279">
        <f t="shared" si="0"/>
        <v>0</v>
      </c>
      <c r="K25" s="314" t="e">
        <f>IF(AND(C25&gt;=50,F25&gt;=50),((G25/100)*H25*(VLOOKUP(C25,Bullervärdering!$A$4:$I$33,8)*(C25)-VLOOKUP(C25,Bullervärdering!$A$4:$I$33,8)*VLOOKUP(C25,Bullervärdering!$A$4:$I$33,1)+VLOOKUP(C25,Bullervärdering!$A$4:$I$33,2)-(VLOOKUP(F25,Bullervärdering!$A$4:$I$33,8)*(F25)-VLOOKUP(F25,Bullervärdering!$A$4:$I$33,8)*VLOOKUP(F25,Bullervärdering!$A$4:$I$33,1)+VLOOKUP(F25,Bullervärdering!$A$4:$I$33,2)))),((G25/100)*H25*(VLOOKUP(C25,Bullervärdering!$A$4:$I$33,8)*(C25)-VLOOKUP(C25,Bullervärdering!$A$4:$I$33,8)*VLOOKUP(C25,Bullervärdering!$A$4:$I$33,1)+VLOOKUP(C25,Bullervärdering!$A$4:$I$33,2)-(VLOOKUP($M$17,Bullervärdering!$A$4:$I$33,8)*($M$17)-VLOOKUP($M$17,Bullervärdering!$A$4:$I$33,8)*VLOOKUP($M$17,Bullervärdering!$A$4:$I$33,1)+VLOOKUP($M$17,Bullervärdering!$A$4:$I$33,2)))))</f>
        <v>#N/A</v>
      </c>
      <c r="L25" s="314"/>
      <c r="M25" s="314"/>
      <c r="N25" s="314"/>
      <c r="O25" s="314"/>
      <c r="P25" s="314"/>
      <c r="Q25" s="173"/>
      <c r="R25" s="173"/>
      <c r="S25" s="173"/>
      <c r="T25" s="173"/>
      <c r="U25" s="173"/>
      <c r="V25" s="173"/>
      <c r="W25" s="173"/>
      <c r="X25" s="173"/>
      <c r="Y25" s="173"/>
      <c r="Z25" s="173"/>
      <c r="AA25" s="173"/>
      <c r="AB25" s="173"/>
      <c r="AC25" s="173"/>
      <c r="AD25" s="173"/>
      <c r="AP25" s="3"/>
    </row>
    <row r="26" spans="2:43" x14ac:dyDescent="0.25">
      <c r="B26" s="248"/>
      <c r="C26" s="113"/>
      <c r="D26" s="373">
        <v>27</v>
      </c>
      <c r="E26" s="114"/>
      <c r="F26" s="114"/>
      <c r="G26" s="32"/>
      <c r="H26" s="32"/>
      <c r="I26" s="279">
        <f>IF((C26-D26)&gt;25,(H26*(VLOOKUP(C26-D26,Bullervärdering!$E$3:$I$28,3)*(C26-D26)-VLOOKUP(C26-D26,Bullervärdering!$E$3:$I$28,3)*VLOOKUP(C26-D26,Bullervärdering!$E$3:$I$28,1)+VLOOKUP(C26-D26,Bullervärdering!$E$3:$I$28,2)-IF((C26-E26)&gt;25,(VLOOKUP(C26-E26,Bullervärdering!$E$3:$I$28,3)*(C26-E26)-VLOOKUP(C26-E26,Bullervärdering!$E$3:$I$28,3)*VLOOKUP(C26-E26,Bullervärdering!$E$3:$I$28,1)+VLOOKUP(C26-E26,Bullervärdering!$E$3:$I$28,2)),0))),0)</f>
        <v>0</v>
      </c>
      <c r="J26" s="279">
        <f t="shared" si="0"/>
        <v>0</v>
      </c>
      <c r="K26" s="314" t="e">
        <f>IF(AND(C26&gt;=50,F26&gt;=50),((G26/100)*H26*(VLOOKUP(C26,Bullervärdering!$A$4:$I$33,8)*(C26)-VLOOKUP(C26,Bullervärdering!$A$4:$I$33,8)*VLOOKUP(C26,Bullervärdering!$A$4:$I$33,1)+VLOOKUP(C26,Bullervärdering!$A$4:$I$33,2)-(VLOOKUP(F26,Bullervärdering!$A$4:$I$33,8)*(F26)-VLOOKUP(F26,Bullervärdering!$A$4:$I$33,8)*VLOOKUP(F26,Bullervärdering!$A$4:$I$33,1)+VLOOKUP(F26,Bullervärdering!$A$4:$I$33,2)))),((G26/100)*H26*(VLOOKUP(C26,Bullervärdering!$A$4:$I$33,8)*(C26)-VLOOKUP(C26,Bullervärdering!$A$4:$I$33,8)*VLOOKUP(C26,Bullervärdering!$A$4:$I$33,1)+VLOOKUP(C26,Bullervärdering!$A$4:$I$33,2)-(VLOOKUP($M$17,Bullervärdering!$A$4:$I$33,8)*($M$17)-VLOOKUP($M$17,Bullervärdering!$A$4:$I$33,8)*VLOOKUP($M$17,Bullervärdering!$A$4:$I$33,1)+VLOOKUP($M$17,Bullervärdering!$A$4:$I$33,2)))))</f>
        <v>#N/A</v>
      </c>
      <c r="L26" s="314"/>
      <c r="M26" s="314"/>
      <c r="N26" s="314"/>
      <c r="O26" s="314"/>
      <c r="P26" s="314"/>
      <c r="Q26" s="173"/>
      <c r="R26" s="173"/>
      <c r="S26" s="173"/>
      <c r="T26" s="173"/>
      <c r="U26" s="173"/>
      <c r="V26" s="173"/>
      <c r="W26" s="173"/>
      <c r="X26" s="173"/>
      <c r="Y26" s="173"/>
      <c r="Z26" s="173"/>
      <c r="AA26" s="173"/>
      <c r="AB26" s="173"/>
      <c r="AC26" s="173"/>
      <c r="AD26" s="173"/>
      <c r="AP26" s="3"/>
    </row>
    <row r="27" spans="2:43" x14ac:dyDescent="0.25">
      <c r="B27" s="248"/>
      <c r="C27" s="113"/>
      <c r="D27" s="373">
        <v>27</v>
      </c>
      <c r="E27" s="114"/>
      <c r="F27" s="114"/>
      <c r="G27" s="32"/>
      <c r="H27" s="32"/>
      <c r="I27" s="279">
        <f>IF((C27-D27)&gt;25,(H27*(VLOOKUP(C27-D27,Bullervärdering!$E$3:$I$28,3)*(C27-D27)-VLOOKUP(C27-D27,Bullervärdering!$E$3:$I$28,3)*VLOOKUP(C27-D27,Bullervärdering!$E$3:$I$28,1)+VLOOKUP(C27-D27,Bullervärdering!$E$3:$I$28,2)-IF((C27-E27)&gt;25,(VLOOKUP(C27-E27,Bullervärdering!$E$3:$I$28,3)*(C27-E27)-VLOOKUP(C27-E27,Bullervärdering!$E$3:$I$28,3)*VLOOKUP(C27-E27,Bullervärdering!$E$3:$I$28,1)+VLOOKUP(C27-E27,Bullervärdering!$E$3:$I$28,2)),0))),0)</f>
        <v>0</v>
      </c>
      <c r="J27" s="279">
        <f t="shared" si="0"/>
        <v>0</v>
      </c>
      <c r="K27" s="314" t="e">
        <f>IF(AND(C27&gt;=50,F27&gt;=50),((G27/100)*H27*(VLOOKUP(C27,Bullervärdering!$A$4:$I$33,8)*(C27)-VLOOKUP(C27,Bullervärdering!$A$4:$I$33,8)*VLOOKUP(C27,Bullervärdering!$A$4:$I$33,1)+VLOOKUP(C27,Bullervärdering!$A$4:$I$33,2)-(VLOOKUP(F27,Bullervärdering!$A$4:$I$33,8)*(F27)-VLOOKUP(F27,Bullervärdering!$A$4:$I$33,8)*VLOOKUP(F27,Bullervärdering!$A$4:$I$33,1)+VLOOKUP(F27,Bullervärdering!$A$4:$I$33,2)))),((G27/100)*H27*(VLOOKUP(C27,Bullervärdering!$A$4:$I$33,8)*(C27)-VLOOKUP(C27,Bullervärdering!$A$4:$I$33,8)*VLOOKUP(C27,Bullervärdering!$A$4:$I$33,1)+VLOOKUP(C27,Bullervärdering!$A$4:$I$33,2)-(VLOOKUP($M$17,Bullervärdering!$A$4:$I$33,8)*($M$17)-VLOOKUP($M$17,Bullervärdering!$A$4:$I$33,8)*VLOOKUP($M$17,Bullervärdering!$A$4:$I$33,1)+VLOOKUP($M$17,Bullervärdering!$A$4:$I$33,2)))))</f>
        <v>#N/A</v>
      </c>
      <c r="L27" s="314"/>
      <c r="M27" s="314"/>
      <c r="N27" s="314"/>
      <c r="O27" s="314"/>
      <c r="P27" s="314"/>
      <c r="Q27" s="173"/>
      <c r="R27" s="173"/>
      <c r="S27" s="173"/>
      <c r="T27" s="173"/>
      <c r="U27" s="173"/>
      <c r="V27" s="173"/>
      <c r="W27" s="173"/>
      <c r="X27" s="173"/>
      <c r="Y27" s="173"/>
      <c r="Z27" s="173"/>
      <c r="AA27" s="173"/>
      <c r="AB27" s="173"/>
      <c r="AC27" s="173"/>
      <c r="AD27" s="173"/>
      <c r="AP27" s="3"/>
    </row>
    <row r="28" spans="2:43" x14ac:dyDescent="0.25">
      <c r="B28" s="248"/>
      <c r="C28" s="113"/>
      <c r="D28" s="373">
        <v>27</v>
      </c>
      <c r="E28" s="114"/>
      <c r="F28" s="114"/>
      <c r="G28" s="32"/>
      <c r="H28" s="32"/>
      <c r="I28" s="279">
        <f>IF((C28-D28)&gt;25,(H28*(VLOOKUP(C28-D28,Bullervärdering!$E$3:$I$28,3)*(C28-D28)-VLOOKUP(C28-D28,Bullervärdering!$E$3:$I$28,3)*VLOOKUP(C28-D28,Bullervärdering!$E$3:$I$28,1)+VLOOKUP(C28-D28,Bullervärdering!$E$3:$I$28,2)-IF((C28-E28)&gt;25,(VLOOKUP(C28-E28,Bullervärdering!$E$3:$I$28,3)*(C28-E28)-VLOOKUP(C28-E28,Bullervärdering!$E$3:$I$28,3)*VLOOKUP(C28-E28,Bullervärdering!$E$3:$I$28,1)+VLOOKUP(C28-E28,Bullervärdering!$E$3:$I$28,2)),0))),0)</f>
        <v>0</v>
      </c>
      <c r="J28" s="279">
        <f t="shared" si="0"/>
        <v>0</v>
      </c>
      <c r="K28" s="314" t="e">
        <f>IF(AND(C28&gt;=50,F28&gt;=50),((G28/100)*H28*(VLOOKUP(C28,Bullervärdering!$A$4:$I$33,8)*(C28)-VLOOKUP(C28,Bullervärdering!$A$4:$I$33,8)*VLOOKUP(C28,Bullervärdering!$A$4:$I$33,1)+VLOOKUP(C28,Bullervärdering!$A$4:$I$33,2)-(VLOOKUP(F28,Bullervärdering!$A$4:$I$33,8)*(F28)-VLOOKUP(F28,Bullervärdering!$A$4:$I$33,8)*VLOOKUP(F28,Bullervärdering!$A$4:$I$33,1)+VLOOKUP(F28,Bullervärdering!$A$4:$I$33,2)))),((G28/100)*H28*(VLOOKUP(C28,Bullervärdering!$A$4:$I$33,8)*(C28)-VLOOKUP(C28,Bullervärdering!$A$4:$I$33,8)*VLOOKUP(C28,Bullervärdering!$A$4:$I$33,1)+VLOOKUP(C28,Bullervärdering!$A$4:$I$33,2)-(VLOOKUP($M$17,Bullervärdering!$A$4:$I$33,8)*($M$17)-VLOOKUP($M$17,Bullervärdering!$A$4:$I$33,8)*VLOOKUP($M$17,Bullervärdering!$A$4:$I$33,1)+VLOOKUP($M$17,Bullervärdering!$A$4:$I$33,2)))))</f>
        <v>#N/A</v>
      </c>
      <c r="L28" s="314"/>
      <c r="M28" s="314"/>
      <c r="N28" s="314"/>
      <c r="O28" s="314"/>
      <c r="P28" s="314"/>
      <c r="Q28" s="173"/>
      <c r="R28" s="173"/>
      <c r="S28" s="173"/>
      <c r="T28" s="173"/>
      <c r="U28" s="173"/>
      <c r="V28" s="173"/>
      <c r="W28" s="173"/>
      <c r="X28" s="173"/>
      <c r="Y28" s="173"/>
      <c r="Z28" s="173"/>
      <c r="AA28" s="173"/>
      <c r="AB28" s="173"/>
      <c r="AC28" s="173"/>
      <c r="AD28" s="173"/>
      <c r="AP28" s="3"/>
    </row>
    <row r="29" spans="2:43" x14ac:dyDescent="0.25">
      <c r="B29" s="248"/>
      <c r="C29" s="113"/>
      <c r="D29" s="373">
        <v>27</v>
      </c>
      <c r="E29" s="114"/>
      <c r="F29" s="114"/>
      <c r="G29" s="32"/>
      <c r="H29" s="32"/>
      <c r="I29" s="279">
        <f>IF((C29-D29)&gt;25,(H29*(VLOOKUP(C29-D29,Bullervärdering!$E$3:$I$28,3)*(C29-D29)-VLOOKUP(C29-D29,Bullervärdering!$E$3:$I$28,3)*VLOOKUP(C29-D29,Bullervärdering!$E$3:$I$28,1)+VLOOKUP(C29-D29,Bullervärdering!$E$3:$I$28,2)-IF((C29-E29)&gt;25,(VLOOKUP(C29-E29,Bullervärdering!$E$3:$I$28,3)*(C29-E29)-VLOOKUP(C29-E29,Bullervärdering!$E$3:$I$28,3)*VLOOKUP(C29-E29,Bullervärdering!$E$3:$I$28,1)+VLOOKUP(C29-E29,Bullervärdering!$E$3:$I$28,2)),0))),0)</f>
        <v>0</v>
      </c>
      <c r="J29" s="279">
        <f t="shared" si="0"/>
        <v>0</v>
      </c>
      <c r="K29" s="314" t="e">
        <f>IF(AND(C29&gt;=50,F29&gt;=50),((G29/100)*H29*(VLOOKUP(C29,Bullervärdering!$A$4:$I$33,8)*(C29)-VLOOKUP(C29,Bullervärdering!$A$4:$I$33,8)*VLOOKUP(C29,Bullervärdering!$A$4:$I$33,1)+VLOOKUP(C29,Bullervärdering!$A$4:$I$33,2)-(VLOOKUP(F29,Bullervärdering!$A$4:$I$33,8)*(F29)-VLOOKUP(F29,Bullervärdering!$A$4:$I$33,8)*VLOOKUP(F29,Bullervärdering!$A$4:$I$33,1)+VLOOKUP(F29,Bullervärdering!$A$4:$I$33,2)))),((G29/100)*H29*(VLOOKUP(C29,Bullervärdering!$A$4:$I$33,8)*(C29)-VLOOKUP(C29,Bullervärdering!$A$4:$I$33,8)*VLOOKUP(C29,Bullervärdering!$A$4:$I$33,1)+VLOOKUP(C29,Bullervärdering!$A$4:$I$33,2)-(VLOOKUP($M$17,Bullervärdering!$A$4:$I$33,8)*($M$17)-VLOOKUP($M$17,Bullervärdering!$A$4:$I$33,8)*VLOOKUP($M$17,Bullervärdering!$A$4:$I$33,1)+VLOOKUP($M$17,Bullervärdering!$A$4:$I$33,2)))))</f>
        <v>#N/A</v>
      </c>
      <c r="L29" s="314"/>
      <c r="M29" s="314"/>
      <c r="N29" s="314"/>
      <c r="O29" s="314"/>
      <c r="P29" s="314"/>
      <c r="Q29" s="173"/>
      <c r="R29" s="173"/>
      <c r="S29" s="173"/>
      <c r="T29" s="173"/>
      <c r="U29" s="173"/>
      <c r="V29" s="173"/>
      <c r="W29" s="173"/>
      <c r="X29" s="173"/>
      <c r="Y29" s="173"/>
      <c r="Z29" s="173"/>
      <c r="AA29" s="173"/>
      <c r="AB29" s="173"/>
      <c r="AC29" s="173"/>
      <c r="AD29" s="173"/>
      <c r="AP29" s="3"/>
    </row>
    <row r="30" spans="2:43" x14ac:dyDescent="0.25">
      <c r="B30" s="248"/>
      <c r="C30" s="113"/>
      <c r="D30" s="373">
        <v>27</v>
      </c>
      <c r="E30" s="114"/>
      <c r="F30" s="114"/>
      <c r="G30" s="32"/>
      <c r="H30" s="32"/>
      <c r="I30" s="279">
        <f>IF((C30-D30)&gt;25,(H30*(VLOOKUP(C30-D30,Bullervärdering!$E$3:$I$28,3)*(C30-D30)-VLOOKUP(C30-D30,Bullervärdering!$E$3:$I$28,3)*VLOOKUP(C30-D30,Bullervärdering!$E$3:$I$28,1)+VLOOKUP(C30-D30,Bullervärdering!$E$3:$I$28,2)-IF((C30-E30)&gt;25,(VLOOKUP(C30-E30,Bullervärdering!$E$3:$I$28,3)*(C30-E30)-VLOOKUP(C30-E30,Bullervärdering!$E$3:$I$28,3)*VLOOKUP(C30-E30,Bullervärdering!$E$3:$I$28,1)+VLOOKUP(C30-E30,Bullervärdering!$E$3:$I$28,2)),0))),0)</f>
        <v>0</v>
      </c>
      <c r="J30" s="279">
        <f t="shared" si="0"/>
        <v>0</v>
      </c>
      <c r="K30" s="314" t="e">
        <f>IF(AND(C30&gt;=50,F30&gt;=50),((G30/100)*H30*(VLOOKUP(C30,Bullervärdering!$A$4:$I$33,8)*(C30)-VLOOKUP(C30,Bullervärdering!$A$4:$I$33,8)*VLOOKUP(C30,Bullervärdering!$A$4:$I$33,1)+VLOOKUP(C30,Bullervärdering!$A$4:$I$33,2)-(VLOOKUP(F30,Bullervärdering!$A$4:$I$33,8)*(F30)-VLOOKUP(F30,Bullervärdering!$A$4:$I$33,8)*VLOOKUP(F30,Bullervärdering!$A$4:$I$33,1)+VLOOKUP(F30,Bullervärdering!$A$4:$I$33,2)))),((G30/100)*H30*(VLOOKUP(C30,Bullervärdering!$A$4:$I$33,8)*(C30)-VLOOKUP(C30,Bullervärdering!$A$4:$I$33,8)*VLOOKUP(C30,Bullervärdering!$A$4:$I$33,1)+VLOOKUP(C30,Bullervärdering!$A$4:$I$33,2)-(VLOOKUP($M$17,Bullervärdering!$A$4:$I$33,8)*($M$17)-VLOOKUP($M$17,Bullervärdering!$A$4:$I$33,8)*VLOOKUP($M$17,Bullervärdering!$A$4:$I$33,1)+VLOOKUP($M$17,Bullervärdering!$A$4:$I$33,2)))))</f>
        <v>#N/A</v>
      </c>
      <c r="L30" s="314"/>
      <c r="M30" s="314"/>
      <c r="N30" s="314"/>
      <c r="O30" s="314"/>
      <c r="P30" s="314"/>
      <c r="Q30" s="173"/>
      <c r="R30" s="173"/>
      <c r="S30" s="173"/>
      <c r="T30" s="173"/>
      <c r="U30" s="173"/>
      <c r="V30" s="173"/>
      <c r="W30" s="173"/>
      <c r="X30" s="173"/>
      <c r="Y30" s="173"/>
      <c r="Z30" s="173"/>
      <c r="AA30" s="173"/>
      <c r="AB30" s="173"/>
      <c r="AC30" s="173"/>
      <c r="AD30" s="173"/>
      <c r="AP30" s="3"/>
    </row>
    <row r="31" spans="2:43" x14ac:dyDescent="0.25">
      <c r="B31" s="248"/>
      <c r="C31" s="113"/>
      <c r="D31" s="373">
        <v>27</v>
      </c>
      <c r="E31" s="114"/>
      <c r="F31" s="114"/>
      <c r="G31" s="32"/>
      <c r="H31" s="32"/>
      <c r="I31" s="279">
        <f>IF((C31-D31)&gt;25,(H31*(VLOOKUP(C31-D31,Bullervärdering!$E$3:$I$28,3)*(C31-D31)-VLOOKUP(C31-D31,Bullervärdering!$E$3:$I$28,3)*VLOOKUP(C31-D31,Bullervärdering!$E$3:$I$28,1)+VLOOKUP(C31-D31,Bullervärdering!$E$3:$I$28,2)-IF((C31-E31)&gt;25,(VLOOKUP(C31-E31,Bullervärdering!$E$3:$I$28,3)*(C31-E31)-VLOOKUP(C31-E31,Bullervärdering!$E$3:$I$28,3)*VLOOKUP(C31-E31,Bullervärdering!$E$3:$I$28,1)+VLOOKUP(C31-E31,Bullervärdering!$E$3:$I$28,2)),0))),0)</f>
        <v>0</v>
      </c>
      <c r="J31" s="279">
        <f t="shared" si="0"/>
        <v>0</v>
      </c>
      <c r="K31" s="314" t="e">
        <f>IF(AND(C31&gt;=50,F31&gt;=50),((G31/100)*H31*(VLOOKUP(C31,Bullervärdering!$A$4:$I$33,8)*(C31)-VLOOKUP(C31,Bullervärdering!$A$4:$I$33,8)*VLOOKUP(C31,Bullervärdering!$A$4:$I$33,1)+VLOOKUP(C31,Bullervärdering!$A$4:$I$33,2)-(VLOOKUP(F31,Bullervärdering!$A$4:$I$33,8)*(F31)-VLOOKUP(F31,Bullervärdering!$A$4:$I$33,8)*VLOOKUP(F31,Bullervärdering!$A$4:$I$33,1)+VLOOKUP(F31,Bullervärdering!$A$4:$I$33,2)))),((G31/100)*H31*(VLOOKUP(C31,Bullervärdering!$A$4:$I$33,8)*(C31)-VLOOKUP(C31,Bullervärdering!$A$4:$I$33,8)*VLOOKUP(C31,Bullervärdering!$A$4:$I$33,1)+VLOOKUP(C31,Bullervärdering!$A$4:$I$33,2)-(VLOOKUP($M$17,Bullervärdering!$A$4:$I$33,8)*($M$17)-VLOOKUP($M$17,Bullervärdering!$A$4:$I$33,8)*VLOOKUP($M$17,Bullervärdering!$A$4:$I$33,1)+VLOOKUP($M$17,Bullervärdering!$A$4:$I$33,2)))))</f>
        <v>#N/A</v>
      </c>
      <c r="L31" s="314"/>
      <c r="M31" s="314"/>
      <c r="N31" s="314"/>
      <c r="O31" s="314"/>
      <c r="P31" s="314"/>
      <c r="Q31" s="173"/>
      <c r="R31" s="173"/>
      <c r="S31" s="173"/>
      <c r="T31" s="173"/>
      <c r="U31" s="173"/>
      <c r="V31" s="173"/>
      <c r="W31" s="173"/>
      <c r="X31" s="173"/>
      <c r="Y31" s="173"/>
      <c r="Z31" s="173"/>
      <c r="AA31" s="173"/>
      <c r="AB31" s="173"/>
      <c r="AC31" s="173"/>
      <c r="AD31" s="173"/>
      <c r="AP31" s="3"/>
    </row>
    <row r="32" spans="2:43" x14ac:dyDescent="0.25">
      <c r="B32" s="248"/>
      <c r="C32" s="113"/>
      <c r="D32" s="373">
        <v>27</v>
      </c>
      <c r="E32" s="114"/>
      <c r="F32" s="114"/>
      <c r="G32" s="32"/>
      <c r="H32" s="32"/>
      <c r="I32" s="279">
        <f>IF((C32-D32)&gt;25,(H32*(VLOOKUP(C32-D32,Bullervärdering!$E$3:$I$28,3)*(C32-D32)-VLOOKUP(C32-D32,Bullervärdering!$E$3:$I$28,3)*VLOOKUP(C32-D32,Bullervärdering!$E$3:$I$28,1)+VLOOKUP(C32-D32,Bullervärdering!$E$3:$I$28,2)-IF((C32-E32)&gt;25,(VLOOKUP(C32-E32,Bullervärdering!$E$3:$I$28,3)*(C32-E32)-VLOOKUP(C32-E32,Bullervärdering!$E$3:$I$28,3)*VLOOKUP(C32-E32,Bullervärdering!$E$3:$I$28,1)+VLOOKUP(C32-E32,Bullervärdering!$E$3:$I$28,2)),0))),0)</f>
        <v>0</v>
      </c>
      <c r="J32" s="279">
        <f t="shared" si="0"/>
        <v>0</v>
      </c>
      <c r="K32" s="314" t="e">
        <f>IF(AND(C32&gt;=50,F32&gt;=50),((G32/100)*H32*(VLOOKUP(C32,Bullervärdering!$A$4:$I$33,8)*(C32)-VLOOKUP(C32,Bullervärdering!$A$4:$I$33,8)*VLOOKUP(C32,Bullervärdering!$A$4:$I$33,1)+VLOOKUP(C32,Bullervärdering!$A$4:$I$33,2)-(VLOOKUP(F32,Bullervärdering!$A$4:$I$33,8)*(F32)-VLOOKUP(F32,Bullervärdering!$A$4:$I$33,8)*VLOOKUP(F32,Bullervärdering!$A$4:$I$33,1)+VLOOKUP(F32,Bullervärdering!$A$4:$I$33,2)))),((G32/100)*H32*(VLOOKUP(C32,Bullervärdering!$A$4:$I$33,8)*(C32)-VLOOKUP(C32,Bullervärdering!$A$4:$I$33,8)*VLOOKUP(C32,Bullervärdering!$A$4:$I$33,1)+VLOOKUP(C32,Bullervärdering!$A$4:$I$33,2)-(VLOOKUP($M$17,Bullervärdering!$A$4:$I$33,8)*($M$17)-VLOOKUP($M$17,Bullervärdering!$A$4:$I$33,8)*VLOOKUP($M$17,Bullervärdering!$A$4:$I$33,1)+VLOOKUP($M$17,Bullervärdering!$A$4:$I$33,2)))))</f>
        <v>#N/A</v>
      </c>
      <c r="L32" s="314"/>
      <c r="M32" s="314"/>
      <c r="N32" s="314"/>
      <c r="O32" s="314"/>
      <c r="P32" s="314"/>
      <c r="Q32" s="173"/>
      <c r="R32" s="173"/>
      <c r="S32" s="173"/>
      <c r="T32" s="173"/>
      <c r="U32" s="173"/>
      <c r="V32" s="173"/>
      <c r="W32" s="173"/>
      <c r="X32" s="173"/>
      <c r="Y32" s="173"/>
      <c r="Z32" s="173"/>
      <c r="AA32" s="173"/>
      <c r="AB32" s="173"/>
      <c r="AC32" s="173"/>
      <c r="AD32" s="173"/>
      <c r="AP32" s="3"/>
    </row>
    <row r="33" spans="1:43" x14ac:dyDescent="0.25">
      <c r="B33" s="65" t="s">
        <v>35</v>
      </c>
      <c r="C33" s="65"/>
      <c r="D33" s="65"/>
      <c r="E33" s="65"/>
      <c r="F33" s="86"/>
      <c r="G33" s="86"/>
      <c r="H33" s="65"/>
      <c r="I33" s="78">
        <f>SUM(I18:I32)</f>
        <v>124420.66880090864</v>
      </c>
      <c r="J33" s="78">
        <f>SUM(J18:J32)</f>
        <v>89656.381614699814</v>
      </c>
      <c r="K33" s="314"/>
      <c r="L33" s="314"/>
      <c r="M33" s="314"/>
      <c r="N33" s="314"/>
      <c r="O33" s="314"/>
      <c r="P33" s="314"/>
      <c r="Q33" s="173"/>
      <c r="R33" s="173"/>
      <c r="S33" s="173"/>
      <c r="T33" s="173"/>
      <c r="U33" s="173"/>
      <c r="V33" s="173"/>
      <c r="W33" s="173"/>
      <c r="X33" s="173"/>
      <c r="Y33" s="173"/>
      <c r="Z33" s="173"/>
      <c r="AA33" s="173"/>
      <c r="AB33" s="173"/>
      <c r="AC33" s="173"/>
      <c r="AD33" s="173"/>
      <c r="AP33" s="3"/>
      <c r="AQ33" s="3"/>
    </row>
    <row r="34" spans="1:43" s="3" customFormat="1" ht="13" x14ac:dyDescent="0.3">
      <c r="A34" s="37"/>
      <c r="J34" s="36"/>
      <c r="K34" s="314"/>
      <c r="L34" s="314"/>
      <c r="M34" s="314"/>
      <c r="N34" s="314"/>
      <c r="O34" s="314"/>
      <c r="P34" s="314"/>
      <c r="Q34" s="173"/>
      <c r="R34" s="173"/>
      <c r="S34" s="173"/>
      <c r="T34" s="173"/>
      <c r="U34" s="173"/>
      <c r="V34" s="173"/>
      <c r="W34" s="173"/>
      <c r="X34" s="173"/>
      <c r="Y34" s="173"/>
      <c r="Z34" s="173"/>
      <c r="AA34" s="173"/>
      <c r="AB34" s="173"/>
      <c r="AC34" s="173"/>
      <c r="AD34" s="173"/>
    </row>
    <row r="35" spans="1:43" s="1" customFormat="1" ht="13" x14ac:dyDescent="0.3">
      <c r="A35" s="37"/>
      <c r="B35" s="6" t="s">
        <v>319</v>
      </c>
      <c r="C35" s="6"/>
      <c r="D35" s="6"/>
      <c r="E35" s="2"/>
      <c r="F35" s="2"/>
      <c r="G35" s="2"/>
      <c r="H35" s="3"/>
      <c r="I35" s="3"/>
      <c r="J35" s="36"/>
      <c r="K35" s="314"/>
      <c r="L35" s="314"/>
      <c r="M35" s="314"/>
      <c r="N35" s="314"/>
      <c r="O35" s="332"/>
      <c r="P35" s="332"/>
      <c r="Q35" s="317"/>
      <c r="R35" s="317"/>
      <c r="S35" s="317"/>
      <c r="T35" s="317"/>
      <c r="U35" s="317"/>
      <c r="V35" s="317"/>
      <c r="W35" s="317"/>
      <c r="X35" s="317"/>
      <c r="Y35" s="317"/>
      <c r="Z35" s="317"/>
      <c r="AA35" s="317"/>
      <c r="AB35" s="317"/>
      <c r="AC35" s="317"/>
      <c r="AD35" s="317"/>
      <c r="AE35" s="2"/>
      <c r="AF35" s="2"/>
      <c r="AG35" s="2"/>
      <c r="AH35" s="2"/>
      <c r="AI35" s="2"/>
      <c r="AJ35" s="2"/>
      <c r="AK35" s="2"/>
      <c r="AL35" s="2"/>
      <c r="AM35" s="2"/>
    </row>
    <row r="36" spans="1:43" s="1" customFormat="1" ht="13" x14ac:dyDescent="0.3">
      <c r="A36" s="37"/>
      <c r="B36" s="258" t="s">
        <v>91</v>
      </c>
      <c r="C36" s="273">
        <v>12</v>
      </c>
      <c r="D36" s="258" t="s">
        <v>92</v>
      </c>
      <c r="E36" s="2"/>
      <c r="F36" s="2"/>
      <c r="G36" s="2"/>
      <c r="H36" s="3"/>
      <c r="I36" s="3"/>
      <c r="J36" s="36"/>
      <c r="K36" s="43"/>
      <c r="L36" s="43"/>
      <c r="M36" s="43"/>
      <c r="N36" s="43"/>
      <c r="O36" s="44"/>
      <c r="P36" s="44"/>
      <c r="Q36" s="37"/>
      <c r="R36" s="37"/>
      <c r="S36" s="2"/>
      <c r="T36" s="2"/>
      <c r="U36" s="2"/>
      <c r="V36" s="2"/>
      <c r="W36" s="2"/>
      <c r="X36" s="2"/>
      <c r="Y36" s="2"/>
      <c r="Z36" s="2"/>
      <c r="AA36" s="2"/>
      <c r="AB36" s="2"/>
      <c r="AC36" s="2"/>
      <c r="AD36" s="2"/>
      <c r="AE36" s="2"/>
      <c r="AF36" s="2"/>
      <c r="AG36" s="2"/>
      <c r="AH36" s="2"/>
      <c r="AI36" s="2"/>
      <c r="AJ36" s="2"/>
      <c r="AK36" s="2"/>
      <c r="AL36" s="2"/>
      <c r="AM36" s="2"/>
    </row>
    <row r="37" spans="1:43" s="1" customFormat="1" ht="13" x14ac:dyDescent="0.3">
      <c r="A37" s="37"/>
      <c r="B37" s="258" t="s">
        <v>93</v>
      </c>
      <c r="C37" s="273">
        <v>10</v>
      </c>
      <c r="D37" s="258" t="s">
        <v>92</v>
      </c>
      <c r="E37" s="2"/>
      <c r="F37" s="2"/>
      <c r="G37" s="2"/>
      <c r="H37" s="3"/>
      <c r="I37" s="3"/>
      <c r="J37" s="36"/>
      <c r="K37" s="43"/>
      <c r="L37" s="43"/>
      <c r="M37" s="43"/>
      <c r="N37" s="43"/>
      <c r="O37" s="44"/>
      <c r="P37" s="44"/>
      <c r="Q37" s="37"/>
      <c r="R37" s="37"/>
      <c r="S37" s="2"/>
      <c r="T37" s="2"/>
      <c r="U37" s="2"/>
      <c r="V37" s="2"/>
      <c r="W37" s="2"/>
      <c r="X37" s="2"/>
      <c r="Y37" s="2"/>
      <c r="Z37" s="2"/>
      <c r="AA37" s="2"/>
      <c r="AB37" s="2"/>
      <c r="AC37" s="2"/>
      <c r="AD37" s="2"/>
      <c r="AE37" s="2"/>
      <c r="AF37" s="2"/>
      <c r="AG37" s="2"/>
      <c r="AH37" s="2"/>
      <c r="AI37" s="2"/>
      <c r="AJ37" s="2"/>
      <c r="AK37" s="2"/>
      <c r="AL37" s="2"/>
      <c r="AM37" s="2"/>
    </row>
    <row r="38" spans="1:43" s="1" customFormat="1" ht="13" x14ac:dyDescent="0.3">
      <c r="A38" s="37"/>
      <c r="B38" s="258" t="s">
        <v>17</v>
      </c>
      <c r="C38" s="378">
        <f>C36*'Kostnader och förutsättningar'!C5+C37*'Kostnader och förutsättningar'!C6</f>
        <v>217972</v>
      </c>
      <c r="D38" s="248" t="s">
        <v>10</v>
      </c>
      <c r="E38" s="2"/>
      <c r="F38" s="2"/>
      <c r="G38" s="2"/>
      <c r="H38" s="3"/>
      <c r="I38" s="3"/>
      <c r="J38" s="36"/>
      <c r="K38" s="43"/>
      <c r="L38" s="43"/>
      <c r="M38" s="43"/>
      <c r="N38" s="43"/>
      <c r="O38" s="44"/>
      <c r="P38" s="44"/>
      <c r="Q38" s="37"/>
      <c r="R38" s="37"/>
      <c r="S38" s="2"/>
      <c r="T38" s="2"/>
      <c r="U38" s="2"/>
      <c r="V38" s="2"/>
      <c r="W38" s="2"/>
      <c r="X38" s="2"/>
      <c r="Y38" s="2"/>
      <c r="Z38" s="2"/>
      <c r="AA38" s="2"/>
      <c r="AB38" s="2"/>
      <c r="AC38" s="2"/>
      <c r="AD38" s="2"/>
      <c r="AE38" s="2"/>
      <c r="AF38" s="2"/>
      <c r="AG38" s="2"/>
      <c r="AH38" s="2"/>
      <c r="AI38" s="2"/>
      <c r="AJ38" s="2"/>
      <c r="AK38" s="2"/>
      <c r="AL38" s="2"/>
      <c r="AM38" s="2"/>
    </row>
    <row r="39" spans="1:43" s="1" customFormat="1" ht="13" x14ac:dyDescent="0.3">
      <c r="A39" s="101"/>
      <c r="B39" s="258" t="s">
        <v>78</v>
      </c>
      <c r="C39" s="275"/>
      <c r="D39" s="258" t="s">
        <v>10</v>
      </c>
      <c r="E39" s="2"/>
      <c r="F39" s="2"/>
      <c r="G39" s="2"/>
      <c r="H39" s="3"/>
      <c r="I39" s="3"/>
      <c r="J39" s="36"/>
      <c r="K39" s="43"/>
      <c r="L39" s="43"/>
      <c r="M39" s="43"/>
      <c r="N39" s="43"/>
      <c r="O39" s="44"/>
      <c r="P39" s="44"/>
      <c r="Q39" s="37"/>
      <c r="R39" s="37"/>
      <c r="S39" s="2"/>
      <c r="T39" s="2"/>
      <c r="U39" s="2"/>
      <c r="V39" s="2"/>
      <c r="W39" s="2"/>
      <c r="X39" s="2"/>
      <c r="Y39" s="2"/>
      <c r="Z39" s="2"/>
      <c r="AA39" s="2"/>
      <c r="AB39" s="2"/>
      <c r="AC39" s="2"/>
      <c r="AD39" s="2"/>
      <c r="AE39" s="2"/>
      <c r="AF39" s="2"/>
      <c r="AG39" s="2"/>
      <c r="AH39" s="2"/>
      <c r="AI39" s="2"/>
      <c r="AJ39" s="2"/>
      <c r="AK39" s="2"/>
      <c r="AL39" s="2"/>
      <c r="AM39" s="2"/>
    </row>
    <row r="40" spans="1:43" s="1" customFormat="1" ht="13" x14ac:dyDescent="0.3">
      <c r="A40" s="101"/>
      <c r="B40" s="258" t="s">
        <v>79</v>
      </c>
      <c r="C40" s="275"/>
      <c r="D40" s="248" t="s">
        <v>10</v>
      </c>
      <c r="E40" s="2"/>
      <c r="F40" s="2"/>
      <c r="G40" s="2"/>
      <c r="H40" s="3"/>
      <c r="I40" s="3"/>
      <c r="J40" s="36"/>
      <c r="K40" s="43"/>
      <c r="L40" s="43"/>
      <c r="M40" s="43"/>
      <c r="N40" s="43"/>
      <c r="O40" s="44"/>
      <c r="P40" s="44"/>
      <c r="Q40" s="37"/>
      <c r="R40" s="37"/>
      <c r="S40" s="2"/>
      <c r="T40" s="2"/>
      <c r="U40" s="2"/>
      <c r="V40" s="2"/>
      <c r="W40" s="2"/>
      <c r="X40" s="2"/>
      <c r="Y40" s="2"/>
      <c r="Z40" s="2"/>
      <c r="AA40" s="2"/>
      <c r="AB40" s="2"/>
      <c r="AC40" s="2"/>
      <c r="AD40" s="2"/>
      <c r="AE40" s="2"/>
      <c r="AF40" s="2"/>
      <c r="AG40" s="2"/>
      <c r="AH40" s="2"/>
      <c r="AI40" s="2"/>
      <c r="AJ40" s="2"/>
      <c r="AK40" s="2"/>
      <c r="AL40" s="2"/>
      <c r="AM40" s="2"/>
    </row>
    <row r="41" spans="1:43" s="1" customFormat="1" ht="13" x14ac:dyDescent="0.3">
      <c r="A41" s="101"/>
      <c r="B41" s="258" t="s">
        <v>99</v>
      </c>
      <c r="C41" s="280">
        <f>C38+C39+C40</f>
        <v>217972</v>
      </c>
      <c r="D41" s="258" t="s">
        <v>10</v>
      </c>
      <c r="E41" s="2"/>
      <c r="F41" s="2"/>
      <c r="G41" s="2"/>
      <c r="H41" s="3"/>
      <c r="I41" s="3"/>
      <c r="J41" s="36"/>
      <c r="K41" s="43"/>
      <c r="L41" s="43"/>
      <c r="M41" s="43"/>
      <c r="N41" s="43"/>
      <c r="O41" s="44"/>
      <c r="P41" s="44"/>
      <c r="Q41" s="37"/>
      <c r="R41" s="37"/>
      <c r="S41" s="2"/>
      <c r="T41" s="2"/>
      <c r="U41" s="2"/>
      <c r="V41" s="2"/>
      <c r="W41" s="2"/>
      <c r="X41" s="2"/>
      <c r="Y41" s="2"/>
      <c r="Z41" s="2"/>
      <c r="AA41" s="2"/>
      <c r="AB41" s="2"/>
      <c r="AC41" s="2"/>
      <c r="AD41" s="2"/>
      <c r="AE41" s="2"/>
      <c r="AF41" s="2"/>
      <c r="AG41" s="2"/>
      <c r="AH41" s="2"/>
      <c r="AI41" s="2"/>
      <c r="AJ41" s="2"/>
      <c r="AK41" s="2"/>
      <c r="AL41" s="2"/>
      <c r="AM41" s="2"/>
    </row>
    <row r="42" spans="1:43" ht="13" x14ac:dyDescent="0.3">
      <c r="A42" s="101"/>
      <c r="B42" s="258" t="s">
        <v>127</v>
      </c>
      <c r="C42" s="281">
        <v>960000</v>
      </c>
      <c r="D42" s="248" t="s">
        <v>10</v>
      </c>
      <c r="E42" s="3"/>
      <c r="F42" s="3"/>
      <c r="G42" s="3"/>
      <c r="H42" s="3"/>
      <c r="I42" s="3"/>
      <c r="J42" s="36"/>
      <c r="AN42"/>
      <c r="AO42"/>
    </row>
    <row r="43" spans="1:43" ht="13" x14ac:dyDescent="0.3">
      <c r="A43" s="101"/>
      <c r="B43" s="248" t="s">
        <v>162</v>
      </c>
      <c r="C43" s="275">
        <v>1000</v>
      </c>
      <c r="D43" s="248" t="s">
        <v>27</v>
      </c>
      <c r="E43" s="3"/>
      <c r="F43" s="3"/>
      <c r="G43" s="3"/>
      <c r="H43" s="3"/>
      <c r="I43" s="3"/>
      <c r="J43" s="36"/>
      <c r="AN43"/>
      <c r="AO43"/>
    </row>
    <row r="44" spans="1:43" ht="13" x14ac:dyDescent="0.3">
      <c r="A44" s="101"/>
      <c r="B44" s="258" t="s">
        <v>128</v>
      </c>
      <c r="C44" s="282"/>
      <c r="D44" s="248" t="s">
        <v>27</v>
      </c>
      <c r="E44" s="79"/>
      <c r="F44" s="3"/>
      <c r="G44" s="3"/>
      <c r="H44" s="3"/>
      <c r="I44" s="3"/>
      <c r="J44" s="36"/>
      <c r="AN44"/>
      <c r="AO44"/>
    </row>
    <row r="45" spans="1:43" s="3" customFormat="1" x14ac:dyDescent="0.25">
      <c r="A45" s="36"/>
      <c r="J45" s="36"/>
      <c r="K45" s="43"/>
      <c r="L45" s="43"/>
      <c r="M45" s="43"/>
      <c r="N45" s="43"/>
      <c r="O45" s="43"/>
      <c r="P45" s="43"/>
      <c r="Q45" s="36"/>
      <c r="R45" s="36"/>
    </row>
    <row r="46" spans="1:43" s="1" customFormat="1" ht="13" x14ac:dyDescent="0.3">
      <c r="A46" s="36"/>
      <c r="B46" s="6" t="s">
        <v>5</v>
      </c>
      <c r="C46" s="6"/>
      <c r="D46" s="6"/>
      <c r="E46" s="3"/>
      <c r="F46" s="2"/>
      <c r="G46" s="2"/>
      <c r="H46" s="3"/>
      <c r="I46" s="3"/>
      <c r="J46" s="36"/>
      <c r="K46" s="43"/>
      <c r="L46" s="43"/>
      <c r="M46" s="43"/>
      <c r="N46" s="43"/>
      <c r="O46" s="44"/>
      <c r="P46" s="44"/>
      <c r="Q46" s="37"/>
      <c r="R46" s="37"/>
      <c r="S46" s="2"/>
      <c r="T46" s="2"/>
      <c r="U46" s="2"/>
      <c r="V46" s="2"/>
      <c r="W46" s="2"/>
      <c r="X46" s="2"/>
      <c r="Y46" s="2"/>
      <c r="Z46" s="2"/>
      <c r="AA46" s="2"/>
      <c r="AB46" s="2"/>
      <c r="AC46" s="2"/>
      <c r="AD46" s="2"/>
      <c r="AE46" s="2"/>
      <c r="AF46" s="2"/>
      <c r="AG46" s="2"/>
      <c r="AH46" s="2"/>
      <c r="AI46" s="2"/>
      <c r="AJ46" s="2"/>
      <c r="AK46" s="2"/>
      <c r="AL46" s="2"/>
    </row>
    <row r="47" spans="1:43" ht="25" x14ac:dyDescent="0.25">
      <c r="B47" s="248"/>
      <c r="C47" s="370" t="s">
        <v>320</v>
      </c>
      <c r="D47" s="370" t="s">
        <v>321</v>
      </c>
      <c r="E47" s="3"/>
      <c r="F47" s="3"/>
      <c r="G47" s="3"/>
      <c r="H47" s="3"/>
      <c r="I47" s="3"/>
      <c r="J47" s="36"/>
      <c r="AM47"/>
      <c r="AN47"/>
      <c r="AO47"/>
    </row>
    <row r="48" spans="1:43" ht="13" x14ac:dyDescent="0.3">
      <c r="B48" s="258" t="s">
        <v>129</v>
      </c>
      <c r="C48" s="254">
        <f>C41</f>
        <v>217972</v>
      </c>
      <c r="D48" s="283">
        <f>C48*(1+$C$12)</f>
        <v>261566.4</v>
      </c>
      <c r="E48" s="3"/>
      <c r="F48" s="13"/>
      <c r="G48" s="3"/>
      <c r="H48" s="3"/>
      <c r="I48" s="3"/>
      <c r="J48" s="36"/>
      <c r="AM48"/>
      <c r="AN48"/>
      <c r="AO48"/>
    </row>
    <row r="49" spans="1:41" ht="13" x14ac:dyDescent="0.3">
      <c r="B49" s="258" t="s">
        <v>130</v>
      </c>
      <c r="C49" s="283">
        <f>C42</f>
        <v>960000</v>
      </c>
      <c r="D49" s="283">
        <f>C49*(1+$C$12)</f>
        <v>1152000</v>
      </c>
      <c r="E49" s="3"/>
      <c r="F49" s="13"/>
      <c r="G49" s="3"/>
      <c r="H49" s="3"/>
      <c r="I49" s="3"/>
      <c r="J49" s="36"/>
      <c r="AM49"/>
      <c r="AN49"/>
      <c r="AO49"/>
    </row>
    <row r="50" spans="1:41" ht="13" x14ac:dyDescent="0.3">
      <c r="B50" s="17"/>
      <c r="C50" s="22"/>
      <c r="D50" s="22"/>
      <c r="E50" s="3"/>
      <c r="F50" s="13"/>
      <c r="G50" s="3"/>
      <c r="H50" s="3"/>
      <c r="I50" s="3"/>
      <c r="J50" s="36"/>
      <c r="AM50"/>
      <c r="AN50"/>
      <c r="AO50"/>
    </row>
    <row r="51" spans="1:41" ht="25" x14ac:dyDescent="0.25">
      <c r="B51" s="248"/>
      <c r="C51" s="284" t="s">
        <v>22</v>
      </c>
      <c r="D51" s="233" t="s">
        <v>322</v>
      </c>
      <c r="E51" s="3"/>
      <c r="F51" s="13"/>
      <c r="G51" s="3"/>
      <c r="H51" s="3"/>
      <c r="I51" s="3"/>
      <c r="J51" s="36"/>
      <c r="AM51"/>
      <c r="AN51"/>
      <c r="AO51"/>
    </row>
    <row r="52" spans="1:41" ht="13" x14ac:dyDescent="0.3">
      <c r="B52" s="258" t="s">
        <v>131</v>
      </c>
      <c r="C52" s="283">
        <f>C43</f>
        <v>1000</v>
      </c>
      <c r="D52" s="283">
        <f>NuvFasadUtemiljö!K64*(1+$C$12)</f>
        <v>17054.883962342759</v>
      </c>
      <c r="E52" s="3"/>
      <c r="F52" s="13"/>
      <c r="G52" s="3"/>
      <c r="H52" s="3"/>
      <c r="I52" s="3"/>
      <c r="J52" s="36"/>
      <c r="AM52"/>
      <c r="AN52"/>
      <c r="AO52"/>
    </row>
    <row r="53" spans="1:41" ht="13" x14ac:dyDescent="0.3">
      <c r="B53" s="258" t="s">
        <v>128</v>
      </c>
      <c r="C53" s="283">
        <f>C44</f>
        <v>0</v>
      </c>
      <c r="D53" s="283">
        <f>NuvFasadUtemiljö!M64*(1+$C$12)</f>
        <v>0</v>
      </c>
      <c r="E53" s="3"/>
      <c r="F53" s="13"/>
      <c r="G53" s="3"/>
      <c r="H53" s="3"/>
      <c r="I53" s="3"/>
      <c r="J53" s="36"/>
      <c r="AM53"/>
      <c r="AN53"/>
      <c r="AO53"/>
    </row>
    <row r="54" spans="1:41" s="3" customFormat="1" x14ac:dyDescent="0.25">
      <c r="A54" s="36"/>
      <c r="B54" s="17"/>
      <c r="C54" s="17"/>
      <c r="D54" s="17"/>
      <c r="J54" s="36"/>
      <c r="K54" s="43"/>
      <c r="L54" s="43"/>
      <c r="M54" s="43"/>
      <c r="N54" s="43"/>
      <c r="O54" s="43"/>
      <c r="P54" s="43"/>
      <c r="Q54" s="36"/>
      <c r="R54" s="36"/>
    </row>
    <row r="55" spans="1:41" x14ac:dyDescent="0.25">
      <c r="B55" s="248"/>
      <c r="C55" s="233" t="s">
        <v>134</v>
      </c>
      <c r="D55" s="285" t="s">
        <v>40</v>
      </c>
      <c r="E55" s="3"/>
      <c r="F55" s="3"/>
      <c r="G55" s="3"/>
      <c r="H55" s="3"/>
      <c r="I55" s="3"/>
      <c r="J55" s="36"/>
      <c r="AM55"/>
      <c r="AN55"/>
      <c r="AO55"/>
    </row>
    <row r="56" spans="1:41" ht="13" x14ac:dyDescent="0.3">
      <c r="B56" s="258" t="s">
        <v>53</v>
      </c>
      <c r="C56" s="257">
        <f>I33</f>
        <v>124420.66880090864</v>
      </c>
      <c r="D56" s="277">
        <f>NuvFasadUtemiljö!C64</f>
        <v>1972388.670266279</v>
      </c>
      <c r="E56" s="3"/>
      <c r="F56" s="3"/>
      <c r="G56" s="3"/>
      <c r="H56" s="3"/>
      <c r="I56" s="3"/>
      <c r="J56" s="36"/>
      <c r="AM56"/>
      <c r="AN56"/>
      <c r="AO56"/>
    </row>
    <row r="57" spans="1:41" ht="13" x14ac:dyDescent="0.3">
      <c r="B57" s="258" t="s">
        <v>52</v>
      </c>
      <c r="C57" s="257">
        <f>J33</f>
        <v>89656.381614699814</v>
      </c>
      <c r="D57" s="277">
        <f>NuvFasadUtemiljö!E64</f>
        <v>1421285.008497016</v>
      </c>
      <c r="E57" s="3"/>
      <c r="F57" s="3"/>
      <c r="G57" s="3"/>
      <c r="H57" s="3"/>
      <c r="I57" s="3"/>
      <c r="J57" s="36"/>
      <c r="AM57"/>
      <c r="AN57"/>
      <c r="AO57"/>
    </row>
    <row r="58" spans="1:41" ht="13" x14ac:dyDescent="0.3">
      <c r="B58" s="17"/>
      <c r="C58" s="23"/>
      <c r="D58" s="24"/>
      <c r="E58" s="3"/>
      <c r="F58" s="13"/>
      <c r="G58" s="3"/>
      <c r="H58" s="3"/>
      <c r="I58" s="3"/>
      <c r="J58" s="36"/>
      <c r="AM58"/>
      <c r="AN58"/>
      <c r="AO58"/>
    </row>
    <row r="59" spans="1:41" ht="25" x14ac:dyDescent="0.25">
      <c r="B59" s="248"/>
      <c r="C59" s="233" t="s">
        <v>126</v>
      </c>
      <c r="D59" s="233" t="s">
        <v>330</v>
      </c>
      <c r="E59" s="3"/>
      <c r="F59" s="13"/>
      <c r="G59" s="3"/>
      <c r="H59" s="3"/>
      <c r="I59" s="3"/>
      <c r="J59" s="36"/>
      <c r="AM59"/>
      <c r="AN59"/>
      <c r="AO59"/>
    </row>
    <row r="60" spans="1:41" ht="13" x14ac:dyDescent="0.3">
      <c r="B60" s="258" t="s">
        <v>230</v>
      </c>
      <c r="C60" s="257">
        <f>C49/C10*(C10-C8)</f>
        <v>320000</v>
      </c>
      <c r="D60" s="257">
        <f>C60/(1+C11)^(C8+1)</f>
        <v>155382.68890641027</v>
      </c>
      <c r="E60" s="3"/>
      <c r="F60" s="13"/>
      <c r="G60" s="3"/>
      <c r="H60" s="3"/>
      <c r="I60" s="3"/>
      <c r="J60" s="36"/>
      <c r="L60" s="237"/>
      <c r="AM60"/>
      <c r="AN60"/>
      <c r="AO60"/>
    </row>
    <row r="61" spans="1:41" ht="13" x14ac:dyDescent="0.3">
      <c r="B61" s="17"/>
      <c r="C61" s="23"/>
      <c r="D61" s="24"/>
      <c r="E61" s="3"/>
      <c r="F61" s="13"/>
      <c r="G61" s="3"/>
      <c r="H61" s="3"/>
      <c r="I61" s="3"/>
      <c r="J61" s="36"/>
      <c r="AM61"/>
      <c r="AN61"/>
      <c r="AO61"/>
    </row>
    <row r="62" spans="1:41" ht="13" x14ac:dyDescent="0.3">
      <c r="B62" s="248"/>
      <c r="C62" s="233" t="s">
        <v>313</v>
      </c>
      <c r="D62" s="286"/>
      <c r="E62" s="3"/>
      <c r="F62" s="13"/>
      <c r="G62" s="3"/>
      <c r="H62" s="3"/>
      <c r="I62" s="3"/>
      <c r="J62" s="36"/>
      <c r="AM62"/>
      <c r="AN62"/>
      <c r="AO62"/>
    </row>
    <row r="63" spans="1:41" ht="13" x14ac:dyDescent="0.3">
      <c r="B63" s="248" t="s">
        <v>4</v>
      </c>
      <c r="C63" s="254">
        <f>D56+D57+D60</f>
        <v>3549056.3676697053</v>
      </c>
      <c r="D63" s="286"/>
      <c r="E63" s="3"/>
      <c r="F63" s="13"/>
      <c r="G63" s="3"/>
      <c r="H63" s="3"/>
      <c r="I63" s="3"/>
      <c r="J63" s="36"/>
      <c r="AM63"/>
      <c r="AN63"/>
      <c r="AO63"/>
    </row>
    <row r="64" spans="1:41" ht="25.5" x14ac:dyDescent="0.3">
      <c r="B64" s="255" t="s">
        <v>325</v>
      </c>
      <c r="C64" s="256">
        <f>D48+D49+D52+D53</f>
        <v>1430621.2839623427</v>
      </c>
      <c r="D64" s="286"/>
      <c r="E64" s="3"/>
      <c r="F64" s="13"/>
      <c r="G64" s="3"/>
      <c r="H64" s="3"/>
      <c r="I64" s="3"/>
      <c r="J64" s="36"/>
      <c r="AM64"/>
      <c r="AN64"/>
      <c r="AO64"/>
    </row>
    <row r="65" spans="1:41" ht="25.5" x14ac:dyDescent="0.3">
      <c r="B65" s="255" t="s">
        <v>326</v>
      </c>
      <c r="C65" s="256">
        <f>C64/1.2</f>
        <v>1192184.4033019522</v>
      </c>
      <c r="D65" s="286"/>
      <c r="E65" s="3"/>
      <c r="F65" s="13"/>
      <c r="G65" s="3"/>
      <c r="H65" s="3"/>
      <c r="I65" s="3"/>
      <c r="J65" s="36"/>
      <c r="AM65"/>
      <c r="AN65"/>
      <c r="AO65"/>
    </row>
    <row r="66" spans="1:41" s="3" customFormat="1" x14ac:dyDescent="0.25">
      <c r="A66" s="36"/>
      <c r="D66" s="18"/>
      <c r="E66" s="18"/>
      <c r="F66" s="18"/>
      <c r="J66" s="36"/>
      <c r="K66" s="43"/>
      <c r="L66" s="43"/>
      <c r="M66" s="43"/>
      <c r="N66" s="43"/>
      <c r="O66" s="43"/>
      <c r="P66" s="43"/>
      <c r="Q66" s="36"/>
      <c r="R66" s="36"/>
    </row>
    <row r="67" spans="1:41" s="5" customFormat="1" ht="17.5" x14ac:dyDescent="0.35">
      <c r="A67" s="36"/>
      <c r="B67" s="74" t="s">
        <v>260</v>
      </c>
      <c r="C67" s="159">
        <f>C63-C64</f>
        <v>2118435.0837073624</v>
      </c>
      <c r="D67" s="14"/>
      <c r="E67" s="14"/>
      <c r="F67" s="14"/>
      <c r="G67" s="4"/>
      <c r="H67" s="3"/>
      <c r="I67" s="3"/>
      <c r="J67" s="36"/>
      <c r="K67" s="43"/>
      <c r="L67" s="43"/>
      <c r="M67" s="43"/>
      <c r="N67" s="43"/>
      <c r="O67" s="42"/>
      <c r="P67" s="42"/>
      <c r="Q67" s="34"/>
      <c r="R67" s="34"/>
      <c r="S67" s="4"/>
      <c r="T67" s="4"/>
      <c r="U67" s="4"/>
      <c r="V67" s="4"/>
      <c r="W67" s="4"/>
      <c r="X67" s="4"/>
      <c r="Y67" s="4"/>
      <c r="Z67" s="4"/>
      <c r="AA67" s="4"/>
      <c r="AB67" s="4"/>
      <c r="AC67" s="4"/>
      <c r="AD67" s="4"/>
      <c r="AE67" s="4"/>
      <c r="AF67" s="4"/>
      <c r="AG67" s="4"/>
      <c r="AH67" s="4"/>
      <c r="AI67" s="4"/>
      <c r="AJ67" s="4"/>
      <c r="AK67" s="4"/>
      <c r="AL67" s="4"/>
      <c r="AM67" s="4"/>
      <c r="AN67" s="4"/>
      <c r="AO67" s="4"/>
    </row>
    <row r="68" spans="1:41" s="3" customFormat="1" x14ac:dyDescent="0.25">
      <c r="A68" s="36"/>
      <c r="J68" s="36"/>
      <c r="K68" s="43"/>
      <c r="L68" s="43"/>
      <c r="M68" s="43"/>
      <c r="N68" s="43"/>
      <c r="O68" s="43"/>
      <c r="P68" s="43"/>
      <c r="Q68" s="36"/>
      <c r="R68" s="36"/>
    </row>
    <row r="69" spans="1:41" s="3" customFormat="1" ht="17.5" x14ac:dyDescent="0.35">
      <c r="A69" s="36"/>
      <c r="B69" s="74" t="s">
        <v>261</v>
      </c>
      <c r="C69" s="160">
        <f>(C63-C64)/C65</f>
        <v>1.7769357473894185</v>
      </c>
      <c r="J69" s="36"/>
      <c r="K69" s="43"/>
      <c r="L69" s="43"/>
      <c r="M69" s="43"/>
      <c r="N69" s="43"/>
      <c r="O69" s="43"/>
      <c r="P69" s="43"/>
      <c r="Q69" s="36"/>
      <c r="R69" s="36"/>
    </row>
    <row r="70" spans="1:41" s="3" customFormat="1" x14ac:dyDescent="0.25">
      <c r="A70" s="36"/>
      <c r="J70" s="36"/>
      <c r="K70" s="43"/>
      <c r="L70" s="43"/>
      <c r="M70" s="43"/>
      <c r="N70" s="43"/>
      <c r="O70" s="43"/>
      <c r="P70" s="43"/>
      <c r="Q70" s="36"/>
      <c r="R70" s="36"/>
    </row>
    <row r="71" spans="1:41" s="3" customFormat="1" ht="17.5" x14ac:dyDescent="0.35">
      <c r="A71" s="36"/>
      <c r="B71" s="74" t="s">
        <v>314</v>
      </c>
      <c r="C71" s="160">
        <f>C69+1</f>
        <v>2.7769357473894187</v>
      </c>
      <c r="J71" s="36"/>
      <c r="K71" s="43"/>
      <c r="L71" s="43"/>
      <c r="M71" s="43"/>
      <c r="N71" s="43"/>
      <c r="O71" s="43"/>
      <c r="P71" s="43"/>
      <c r="Q71" s="36"/>
      <c r="R71" s="36"/>
    </row>
    <row r="72" spans="1:41" s="3" customFormat="1" x14ac:dyDescent="0.25">
      <c r="A72" s="36"/>
      <c r="J72" s="36"/>
      <c r="K72" s="43"/>
      <c r="L72" s="43"/>
      <c r="M72" s="43"/>
      <c r="N72" s="43"/>
      <c r="O72" s="43"/>
      <c r="P72" s="43"/>
      <c r="Q72" s="36"/>
      <c r="R72" s="36"/>
    </row>
    <row r="73" spans="1:41" s="3" customFormat="1" x14ac:dyDescent="0.25">
      <c r="A73" s="36"/>
      <c r="J73" s="36"/>
      <c r="K73" s="43"/>
      <c r="L73" s="43"/>
      <c r="M73" s="43"/>
      <c r="N73" s="43"/>
      <c r="O73" s="43"/>
      <c r="P73" s="43"/>
      <c r="Q73" s="36"/>
      <c r="R73" s="36"/>
    </row>
    <row r="74" spans="1:41" s="3" customFormat="1" x14ac:dyDescent="0.25">
      <c r="A74" s="36"/>
      <c r="J74" s="36"/>
      <c r="K74" s="43"/>
      <c r="L74" s="43"/>
      <c r="M74" s="43"/>
      <c r="N74" s="43"/>
      <c r="O74" s="43"/>
      <c r="P74" s="43"/>
      <c r="Q74" s="36"/>
      <c r="R74" s="36"/>
    </row>
    <row r="75" spans="1:41" s="3" customFormat="1" x14ac:dyDescent="0.25">
      <c r="A75" s="36"/>
      <c r="J75" s="36"/>
      <c r="K75" s="43"/>
      <c r="L75" s="43"/>
      <c r="M75" s="43"/>
      <c r="N75" s="43"/>
      <c r="O75" s="43"/>
      <c r="P75" s="43"/>
      <c r="Q75" s="36"/>
      <c r="R75" s="36"/>
    </row>
    <row r="76" spans="1:41" s="3" customFormat="1" x14ac:dyDescent="0.25">
      <c r="A76" s="36"/>
      <c r="J76" s="36"/>
      <c r="K76" s="43"/>
      <c r="L76" s="43"/>
      <c r="M76" s="43"/>
      <c r="N76" s="43"/>
      <c r="O76" s="43"/>
      <c r="P76" s="43"/>
      <c r="Q76" s="36"/>
      <c r="R76" s="36"/>
    </row>
    <row r="77" spans="1:41" s="3" customFormat="1" x14ac:dyDescent="0.25">
      <c r="A77" s="36"/>
      <c r="J77" s="36"/>
      <c r="K77" s="43"/>
      <c r="L77" s="43"/>
      <c r="M77" s="43"/>
      <c r="N77" s="43"/>
      <c r="O77" s="43"/>
      <c r="P77" s="43"/>
      <c r="Q77" s="36"/>
      <c r="R77" s="36"/>
    </row>
    <row r="78" spans="1:41" s="3" customFormat="1" x14ac:dyDescent="0.25">
      <c r="A78" s="36"/>
      <c r="J78" s="36"/>
      <c r="K78" s="43"/>
      <c r="L78" s="43"/>
      <c r="M78" s="43"/>
      <c r="N78" s="43"/>
      <c r="O78" s="43"/>
      <c r="P78" s="43"/>
      <c r="Q78" s="36"/>
      <c r="R78" s="36"/>
    </row>
    <row r="79" spans="1:41" s="3" customFormat="1" x14ac:dyDescent="0.25">
      <c r="A79" s="36"/>
      <c r="J79" s="36"/>
      <c r="K79" s="43"/>
      <c r="L79" s="43"/>
      <c r="M79" s="43"/>
      <c r="N79" s="43"/>
      <c r="O79" s="43"/>
      <c r="P79" s="43"/>
      <c r="Q79" s="36"/>
      <c r="R79" s="36"/>
    </row>
    <row r="80" spans="1:41" s="3" customFormat="1" x14ac:dyDescent="0.25">
      <c r="A80" s="36"/>
      <c r="J80" s="36"/>
      <c r="K80" s="43"/>
      <c r="L80" s="43"/>
      <c r="M80" s="43"/>
      <c r="N80" s="43"/>
      <c r="O80" s="43"/>
      <c r="P80" s="43"/>
      <c r="Q80" s="36"/>
      <c r="R80" s="36"/>
    </row>
    <row r="81" spans="1:18" s="3" customFormat="1" x14ac:dyDescent="0.25">
      <c r="A81" s="36"/>
      <c r="J81" s="36"/>
      <c r="K81" s="43"/>
      <c r="L81" s="43"/>
      <c r="M81" s="43"/>
      <c r="N81" s="43"/>
      <c r="O81" s="43"/>
      <c r="P81" s="43"/>
      <c r="Q81" s="36"/>
      <c r="R81" s="36"/>
    </row>
    <row r="82" spans="1:18" s="3" customFormat="1" x14ac:dyDescent="0.25">
      <c r="A82" s="36"/>
      <c r="J82" s="36"/>
      <c r="K82" s="43"/>
      <c r="L82" s="43"/>
      <c r="M82" s="43"/>
      <c r="N82" s="43"/>
      <c r="O82" s="43"/>
      <c r="P82" s="43"/>
      <c r="Q82" s="36"/>
      <c r="R82" s="36"/>
    </row>
    <row r="83" spans="1:18" s="3" customFormat="1" x14ac:dyDescent="0.25">
      <c r="A83" s="36"/>
      <c r="J83" s="36"/>
      <c r="K83" s="43"/>
      <c r="L83" s="43"/>
      <c r="M83" s="43"/>
      <c r="N83" s="43"/>
      <c r="O83" s="43"/>
      <c r="P83" s="43"/>
      <c r="Q83" s="36"/>
      <c r="R83" s="36"/>
    </row>
    <row r="84" spans="1:18" s="3" customFormat="1" x14ac:dyDescent="0.25">
      <c r="A84" s="36"/>
      <c r="J84" s="36"/>
      <c r="K84" s="43"/>
      <c r="L84" s="43"/>
      <c r="M84" s="43"/>
      <c r="N84" s="43"/>
      <c r="O84" s="43"/>
      <c r="P84" s="43"/>
      <c r="Q84" s="36"/>
      <c r="R84" s="36"/>
    </row>
    <row r="85" spans="1:18" s="3" customFormat="1" x14ac:dyDescent="0.25">
      <c r="A85" s="36"/>
      <c r="J85" s="36"/>
      <c r="K85" s="43"/>
      <c r="L85" s="43"/>
      <c r="M85" s="43"/>
      <c r="N85" s="43"/>
      <c r="O85" s="43"/>
      <c r="P85" s="43"/>
      <c r="Q85" s="36"/>
      <c r="R85" s="36"/>
    </row>
    <row r="86" spans="1:18" s="3" customFormat="1" x14ac:dyDescent="0.25">
      <c r="A86" s="36"/>
      <c r="J86" s="36"/>
      <c r="K86" s="43"/>
      <c r="L86" s="43"/>
      <c r="M86" s="43"/>
      <c r="N86" s="43"/>
      <c r="O86" s="43"/>
      <c r="P86" s="43"/>
      <c r="Q86" s="36"/>
      <c r="R86" s="36"/>
    </row>
    <row r="87" spans="1:18" s="3" customFormat="1" x14ac:dyDescent="0.25">
      <c r="A87" s="36"/>
      <c r="J87" s="36"/>
      <c r="K87" s="43"/>
      <c r="L87" s="43"/>
      <c r="M87" s="43"/>
      <c r="N87" s="43"/>
      <c r="O87" s="43"/>
      <c r="P87" s="43"/>
      <c r="Q87" s="36"/>
      <c r="R87" s="36"/>
    </row>
    <row r="88" spans="1:18" s="3" customFormat="1" x14ac:dyDescent="0.25">
      <c r="A88" s="36"/>
      <c r="J88" s="36"/>
      <c r="K88" s="43"/>
      <c r="L88" s="43"/>
      <c r="M88" s="43"/>
      <c r="N88" s="43"/>
      <c r="O88" s="43"/>
      <c r="P88" s="43"/>
      <c r="Q88" s="36"/>
      <c r="R88" s="36"/>
    </row>
    <row r="89" spans="1:18" s="3" customFormat="1" x14ac:dyDescent="0.25">
      <c r="A89" s="36"/>
      <c r="J89" s="36"/>
      <c r="K89" s="43"/>
      <c r="L89" s="43"/>
      <c r="M89" s="43"/>
      <c r="N89" s="43"/>
      <c r="O89" s="43"/>
      <c r="P89" s="43"/>
      <c r="Q89" s="36"/>
      <c r="R89" s="36"/>
    </row>
    <row r="90" spans="1:18" s="3" customFormat="1" x14ac:dyDescent="0.25">
      <c r="A90" s="36"/>
      <c r="J90" s="36"/>
      <c r="K90" s="43"/>
      <c r="L90" s="43"/>
      <c r="M90" s="43"/>
      <c r="N90" s="43"/>
      <c r="O90" s="43"/>
      <c r="P90" s="43"/>
      <c r="Q90" s="36"/>
      <c r="R90" s="36"/>
    </row>
    <row r="91" spans="1:18" s="3" customFormat="1" x14ac:dyDescent="0.25">
      <c r="A91" s="36"/>
      <c r="J91" s="36"/>
      <c r="K91" s="43"/>
      <c r="L91" s="43"/>
      <c r="M91" s="43"/>
      <c r="N91" s="43"/>
      <c r="O91" s="43"/>
      <c r="P91" s="43"/>
      <c r="Q91" s="36"/>
      <c r="R91" s="36"/>
    </row>
    <row r="92" spans="1:18" s="3" customFormat="1" x14ac:dyDescent="0.25">
      <c r="A92" s="36"/>
      <c r="J92" s="36"/>
      <c r="K92" s="43"/>
      <c r="L92" s="43"/>
      <c r="M92" s="43"/>
      <c r="N92" s="43"/>
      <c r="O92" s="43"/>
      <c r="P92" s="43"/>
      <c r="Q92" s="36"/>
      <c r="R92" s="36"/>
    </row>
    <row r="93" spans="1:18" s="3" customFormat="1" x14ac:dyDescent="0.25">
      <c r="A93" s="36"/>
      <c r="J93" s="36"/>
      <c r="K93" s="43"/>
      <c r="L93" s="43"/>
      <c r="M93" s="43"/>
      <c r="N93" s="43"/>
      <c r="O93" s="43"/>
      <c r="P93" s="43"/>
      <c r="Q93" s="36"/>
      <c r="R93" s="36"/>
    </row>
    <row r="94" spans="1:18" s="3" customFormat="1" x14ac:dyDescent="0.25">
      <c r="A94" s="36"/>
      <c r="J94" s="36"/>
      <c r="K94" s="43"/>
      <c r="L94" s="43"/>
      <c r="M94" s="43"/>
      <c r="N94" s="43"/>
      <c r="O94" s="43"/>
      <c r="P94" s="43"/>
      <c r="Q94" s="36"/>
      <c r="R94" s="36"/>
    </row>
    <row r="95" spans="1:18" s="3" customFormat="1" x14ac:dyDescent="0.25">
      <c r="A95" s="36"/>
      <c r="J95" s="36"/>
      <c r="K95" s="43"/>
      <c r="L95" s="43"/>
      <c r="M95" s="43"/>
      <c r="N95" s="43"/>
      <c r="O95" s="43"/>
      <c r="P95" s="43"/>
      <c r="Q95" s="36"/>
      <c r="R95" s="36"/>
    </row>
    <row r="96" spans="1:18" s="3" customFormat="1" x14ac:dyDescent="0.25">
      <c r="A96" s="36"/>
      <c r="J96" s="36"/>
      <c r="K96" s="43"/>
      <c r="L96" s="43"/>
      <c r="M96" s="43"/>
      <c r="N96" s="43"/>
      <c r="O96" s="43"/>
      <c r="P96" s="43"/>
      <c r="Q96" s="36"/>
      <c r="R96" s="36"/>
    </row>
    <row r="97" spans="1:18" s="3" customFormat="1" x14ac:dyDescent="0.25">
      <c r="A97" s="36"/>
      <c r="J97" s="36"/>
      <c r="K97" s="43"/>
      <c r="L97" s="43"/>
      <c r="M97" s="43"/>
      <c r="N97" s="43"/>
      <c r="O97" s="43"/>
      <c r="P97" s="43"/>
      <c r="Q97" s="36"/>
      <c r="R97" s="36"/>
    </row>
    <row r="98" spans="1:18" s="3" customFormat="1" x14ac:dyDescent="0.25">
      <c r="A98" s="36"/>
      <c r="J98" s="36"/>
      <c r="K98" s="43"/>
      <c r="L98" s="43"/>
      <c r="M98" s="43"/>
      <c r="N98" s="43"/>
      <c r="O98" s="43"/>
      <c r="P98" s="43"/>
      <c r="Q98" s="36"/>
      <c r="R98" s="36"/>
    </row>
    <row r="99" spans="1:18" x14ac:dyDescent="0.25">
      <c r="B99" s="173"/>
      <c r="C99" s="173"/>
      <c r="D99" s="173"/>
      <c r="E99" s="173"/>
      <c r="F99" s="173"/>
      <c r="G99" s="173"/>
      <c r="H99" s="3"/>
      <c r="I99" s="3"/>
      <c r="J99" s="36"/>
    </row>
    <row r="100" spans="1:18" x14ac:dyDescent="0.25">
      <c r="B100" s="173"/>
      <c r="C100" s="173"/>
      <c r="D100" s="173"/>
      <c r="E100" s="173"/>
      <c r="F100" s="173"/>
      <c r="G100" s="173"/>
      <c r="H100" s="3"/>
      <c r="I100" s="3"/>
      <c r="J100" s="36"/>
    </row>
    <row r="101" spans="1:18" x14ac:dyDescent="0.25">
      <c r="B101" s="173"/>
      <c r="C101" s="173"/>
      <c r="D101" s="173"/>
      <c r="E101" s="173"/>
      <c r="F101" s="173"/>
      <c r="G101" s="173"/>
      <c r="H101" s="3"/>
      <c r="I101" s="3"/>
      <c r="J101" s="36"/>
    </row>
    <row r="102" spans="1:18" x14ac:dyDescent="0.25">
      <c r="B102" s="173"/>
      <c r="C102" s="173"/>
      <c r="D102" s="173"/>
      <c r="E102" s="173"/>
      <c r="F102" s="173"/>
      <c r="G102" s="173"/>
      <c r="H102" s="3"/>
      <c r="I102" s="3"/>
      <c r="J102" s="36"/>
    </row>
    <row r="103" spans="1:18" x14ac:dyDescent="0.25">
      <c r="B103" s="173"/>
      <c r="C103" s="173"/>
      <c r="D103" s="173"/>
      <c r="E103" s="173"/>
      <c r="F103" s="173"/>
      <c r="G103" s="173"/>
      <c r="H103" s="3"/>
      <c r="I103" s="3"/>
      <c r="J103" s="36"/>
    </row>
    <row r="104" spans="1:18" x14ac:dyDescent="0.25">
      <c r="B104" s="173"/>
      <c r="C104" s="173"/>
      <c r="D104" s="173"/>
      <c r="E104" s="173"/>
      <c r="F104" s="173"/>
      <c r="G104" s="173"/>
      <c r="H104" s="3"/>
      <c r="I104" s="3"/>
      <c r="J104" s="36"/>
    </row>
    <row r="105" spans="1:18" x14ac:dyDescent="0.25">
      <c r="B105" s="173"/>
      <c r="C105" s="173"/>
      <c r="D105" s="173"/>
      <c r="E105" s="173"/>
      <c r="F105" s="173"/>
      <c r="G105" s="173"/>
      <c r="H105" s="3"/>
      <c r="I105" s="3"/>
      <c r="J105" s="36"/>
    </row>
    <row r="106" spans="1:18" x14ac:dyDescent="0.25">
      <c r="B106" s="173"/>
      <c r="C106" s="173"/>
      <c r="D106" s="173"/>
      <c r="E106" s="173"/>
      <c r="F106" s="173"/>
      <c r="G106" s="173"/>
      <c r="H106" s="3"/>
      <c r="I106" s="3"/>
      <c r="J106" s="36"/>
    </row>
    <row r="107" spans="1:18" x14ac:dyDescent="0.25">
      <c r="B107" s="173"/>
      <c r="C107" s="173"/>
      <c r="D107" s="173"/>
      <c r="E107" s="173"/>
      <c r="F107" s="173"/>
      <c r="G107" s="173"/>
      <c r="H107" s="3"/>
      <c r="I107" s="3"/>
      <c r="J107" s="36"/>
    </row>
    <row r="108" spans="1:18" x14ac:dyDescent="0.25">
      <c r="B108" s="173"/>
      <c r="C108" s="173"/>
      <c r="D108" s="173"/>
      <c r="E108" s="173"/>
      <c r="F108" s="173"/>
      <c r="G108" s="173"/>
      <c r="H108" s="3"/>
      <c r="I108" s="3"/>
      <c r="J108" s="36"/>
    </row>
    <row r="109" spans="1:18" x14ac:dyDescent="0.25">
      <c r="B109" s="173"/>
      <c r="C109" s="173"/>
      <c r="D109" s="173"/>
      <c r="E109" s="173"/>
      <c r="F109" s="173"/>
      <c r="G109" s="173"/>
      <c r="H109" s="3"/>
      <c r="I109" s="3"/>
      <c r="J109" s="36"/>
    </row>
    <row r="110" spans="1:18" x14ac:dyDescent="0.25">
      <c r="B110" s="173"/>
      <c r="C110" s="173"/>
      <c r="D110" s="173"/>
      <c r="E110" s="173"/>
      <c r="F110" s="173"/>
      <c r="G110" s="173"/>
      <c r="H110" s="3"/>
      <c r="I110" s="3"/>
      <c r="J110" s="36"/>
    </row>
    <row r="111" spans="1:18" x14ac:dyDescent="0.25">
      <c r="B111" s="173"/>
      <c r="C111" s="173"/>
      <c r="D111" s="173"/>
      <c r="E111" s="173"/>
      <c r="F111" s="173"/>
      <c r="G111" s="173"/>
      <c r="H111" s="3"/>
      <c r="I111" s="3"/>
      <c r="J111" s="36"/>
    </row>
    <row r="112" spans="1:18" x14ac:dyDescent="0.25">
      <c r="B112" s="173"/>
      <c r="C112" s="173"/>
      <c r="D112" s="173"/>
      <c r="E112" s="173"/>
      <c r="F112" s="173"/>
      <c r="G112" s="173"/>
      <c r="H112" s="3"/>
      <c r="I112" s="3"/>
      <c r="J112" s="36"/>
    </row>
    <row r="113" spans="2:10" x14ac:dyDescent="0.25">
      <c r="B113" s="173"/>
      <c r="C113" s="173"/>
      <c r="D113" s="173"/>
      <c r="E113" s="173"/>
      <c r="F113" s="173"/>
      <c r="G113" s="173"/>
      <c r="H113" s="3"/>
      <c r="I113" s="3"/>
      <c r="J113" s="36"/>
    </row>
    <row r="114" spans="2:10" x14ac:dyDescent="0.25">
      <c r="B114" s="173"/>
      <c r="C114" s="173"/>
      <c r="D114" s="173"/>
      <c r="E114" s="173"/>
      <c r="F114" s="173"/>
      <c r="G114" s="173"/>
      <c r="H114" s="3"/>
      <c r="I114" s="3"/>
      <c r="J114" s="36"/>
    </row>
    <row r="115" spans="2:10" x14ac:dyDescent="0.25">
      <c r="B115" s="173"/>
      <c r="C115" s="173"/>
      <c r="D115" s="173"/>
      <c r="E115" s="173"/>
      <c r="F115" s="173"/>
      <c r="G115" s="173"/>
      <c r="H115" s="3"/>
      <c r="I115" s="3"/>
      <c r="J115" s="36"/>
    </row>
    <row r="116" spans="2:10" x14ac:dyDescent="0.25">
      <c r="B116" s="173"/>
      <c r="C116" s="173"/>
      <c r="D116" s="173"/>
      <c r="E116" s="173"/>
      <c r="F116" s="173"/>
      <c r="G116" s="173"/>
      <c r="H116" s="3"/>
      <c r="I116" s="3"/>
      <c r="J116" s="36"/>
    </row>
    <row r="117" spans="2:10" x14ac:dyDescent="0.25">
      <c r="B117" s="173"/>
      <c r="C117" s="173"/>
      <c r="D117" s="173"/>
      <c r="E117" s="173"/>
      <c r="F117" s="173"/>
      <c r="G117" s="173"/>
      <c r="H117" s="3"/>
      <c r="I117" s="3"/>
      <c r="J117" s="36"/>
    </row>
    <row r="118" spans="2:10" x14ac:dyDescent="0.25">
      <c r="B118" s="173"/>
      <c r="C118" s="173"/>
      <c r="D118" s="173"/>
      <c r="E118" s="173"/>
      <c r="F118" s="173"/>
      <c r="G118" s="173"/>
      <c r="H118" s="3"/>
      <c r="I118" s="3"/>
      <c r="J118" s="36"/>
    </row>
    <row r="119" spans="2:10" x14ac:dyDescent="0.25">
      <c r="B119" s="173"/>
      <c r="C119" s="173"/>
      <c r="D119" s="173"/>
      <c r="E119" s="173"/>
      <c r="F119" s="173"/>
      <c r="G119" s="173"/>
      <c r="H119" s="3"/>
      <c r="I119" s="3"/>
      <c r="J119" s="36"/>
    </row>
    <row r="120" spans="2:10" x14ac:dyDescent="0.25">
      <c r="B120" s="173"/>
      <c r="C120" s="173"/>
      <c r="D120" s="173"/>
      <c r="E120" s="173"/>
      <c r="F120" s="173"/>
      <c r="G120" s="173"/>
      <c r="H120" s="3"/>
      <c r="I120" s="3"/>
      <c r="J120" s="36"/>
    </row>
    <row r="121" spans="2:10" x14ac:dyDescent="0.25">
      <c r="B121" s="173"/>
      <c r="C121" s="173"/>
      <c r="D121" s="173"/>
      <c r="E121" s="173"/>
      <c r="F121" s="173"/>
      <c r="G121" s="173"/>
      <c r="H121" s="3"/>
      <c r="I121" s="3"/>
      <c r="J121" s="36"/>
    </row>
    <row r="122" spans="2:10" x14ac:dyDescent="0.25">
      <c r="B122" s="173"/>
      <c r="C122" s="173"/>
      <c r="D122" s="173"/>
      <c r="E122" s="173"/>
      <c r="F122" s="173"/>
      <c r="G122" s="173"/>
      <c r="H122" s="3"/>
      <c r="I122" s="3"/>
      <c r="J122" s="36"/>
    </row>
    <row r="123" spans="2:10" x14ac:dyDescent="0.25">
      <c r="B123" s="173"/>
      <c r="C123" s="173"/>
      <c r="D123" s="173"/>
      <c r="E123" s="173"/>
      <c r="F123" s="173"/>
      <c r="G123" s="173"/>
      <c r="H123" s="3"/>
      <c r="I123" s="3"/>
      <c r="J123" s="36"/>
    </row>
    <row r="124" spans="2:10" x14ac:dyDescent="0.25">
      <c r="B124" s="173"/>
      <c r="C124" s="173"/>
      <c r="D124" s="173"/>
      <c r="E124" s="173"/>
      <c r="F124" s="173"/>
      <c r="G124" s="173"/>
      <c r="H124" s="3"/>
      <c r="I124" s="3"/>
      <c r="J124" s="36"/>
    </row>
    <row r="125" spans="2:10" x14ac:dyDescent="0.25">
      <c r="B125" s="173"/>
      <c r="C125" s="173"/>
      <c r="D125" s="173"/>
      <c r="E125" s="173"/>
      <c r="F125" s="173"/>
      <c r="G125" s="173"/>
      <c r="H125" s="3"/>
      <c r="I125" s="3"/>
      <c r="J125" s="36"/>
    </row>
    <row r="126" spans="2:10" x14ac:dyDescent="0.25">
      <c r="B126" s="173"/>
      <c r="C126" s="173"/>
      <c r="D126" s="173"/>
      <c r="E126" s="173"/>
      <c r="F126" s="173"/>
      <c r="G126" s="173"/>
      <c r="H126" s="3"/>
      <c r="I126" s="3"/>
      <c r="J126" s="36"/>
    </row>
    <row r="127" spans="2:10" x14ac:dyDescent="0.25">
      <c r="B127" s="173"/>
      <c r="C127" s="173"/>
      <c r="D127" s="173"/>
      <c r="E127" s="173"/>
      <c r="F127" s="173"/>
      <c r="G127" s="173"/>
      <c r="H127" s="3"/>
      <c r="I127" s="3"/>
      <c r="J127" s="36"/>
    </row>
    <row r="128" spans="2:10" x14ac:dyDescent="0.25">
      <c r="B128" s="173"/>
      <c r="C128" s="173"/>
      <c r="D128" s="173"/>
      <c r="E128" s="173"/>
      <c r="F128" s="173"/>
      <c r="G128" s="173"/>
      <c r="H128" s="3"/>
      <c r="I128" s="3"/>
      <c r="J128" s="36"/>
    </row>
    <row r="129" spans="2:10" x14ac:dyDescent="0.25">
      <c r="B129" s="173"/>
      <c r="C129" s="173"/>
      <c r="D129" s="173"/>
      <c r="E129" s="173"/>
      <c r="F129" s="173"/>
      <c r="G129" s="173"/>
      <c r="H129" s="3"/>
      <c r="I129" s="3"/>
      <c r="J129" s="36"/>
    </row>
    <row r="130" spans="2:10" x14ac:dyDescent="0.25">
      <c r="B130" s="173"/>
      <c r="C130" s="173"/>
      <c r="D130" s="173"/>
      <c r="E130" s="173"/>
      <c r="F130" s="173"/>
      <c r="G130" s="173"/>
      <c r="H130" s="3"/>
      <c r="I130" s="3"/>
      <c r="J130" s="36"/>
    </row>
    <row r="131" spans="2:10" x14ac:dyDescent="0.25">
      <c r="B131" s="173"/>
      <c r="C131" s="173"/>
      <c r="D131" s="173"/>
      <c r="E131" s="173"/>
      <c r="F131" s="173"/>
      <c r="G131" s="173"/>
      <c r="H131" s="3"/>
      <c r="I131" s="3"/>
      <c r="J131" s="36"/>
    </row>
    <row r="132" spans="2:10" x14ac:dyDescent="0.25">
      <c r="B132" s="173"/>
      <c r="C132" s="173"/>
      <c r="D132" s="173"/>
      <c r="E132" s="173"/>
      <c r="F132" s="173"/>
      <c r="G132" s="173"/>
      <c r="H132" s="3"/>
      <c r="I132" s="3"/>
      <c r="J132" s="36"/>
    </row>
    <row r="133" spans="2:10" x14ac:dyDescent="0.25">
      <c r="B133" s="173"/>
      <c r="C133" s="173"/>
      <c r="D133" s="173"/>
      <c r="E133" s="173"/>
      <c r="F133" s="173"/>
      <c r="G133" s="173"/>
      <c r="H133" s="3"/>
      <c r="I133" s="3"/>
      <c r="J133" s="36"/>
    </row>
    <row r="134" spans="2:10" x14ac:dyDescent="0.25">
      <c r="B134" s="173"/>
      <c r="C134" s="173"/>
      <c r="D134" s="173"/>
      <c r="E134" s="173"/>
      <c r="F134" s="173"/>
      <c r="G134" s="173"/>
      <c r="H134" s="3"/>
      <c r="I134" s="3"/>
      <c r="J134" s="36"/>
    </row>
    <row r="135" spans="2:10" x14ac:dyDescent="0.25">
      <c r="B135" s="173"/>
      <c r="C135" s="173"/>
      <c r="D135" s="173"/>
      <c r="E135" s="173"/>
      <c r="F135" s="173"/>
      <c r="G135" s="173"/>
      <c r="H135" s="3"/>
      <c r="I135" s="3"/>
      <c r="J135" s="36"/>
    </row>
    <row r="136" spans="2:10" x14ac:dyDescent="0.25">
      <c r="B136" s="173"/>
      <c r="C136" s="173"/>
      <c r="D136" s="173"/>
      <c r="E136" s="173"/>
      <c r="F136" s="173"/>
      <c r="G136" s="173"/>
      <c r="H136" s="3"/>
      <c r="I136" s="3"/>
      <c r="J136" s="36"/>
    </row>
    <row r="137" spans="2:10" x14ac:dyDescent="0.25">
      <c r="B137" s="173"/>
      <c r="C137" s="173"/>
      <c r="D137" s="173"/>
      <c r="E137" s="173"/>
      <c r="F137" s="173"/>
      <c r="G137" s="173"/>
      <c r="H137" s="3"/>
      <c r="I137" s="3"/>
      <c r="J137" s="36"/>
    </row>
    <row r="138" spans="2:10" x14ac:dyDescent="0.25">
      <c r="B138" s="173"/>
      <c r="C138" s="173"/>
      <c r="D138" s="173"/>
      <c r="E138" s="173"/>
      <c r="F138" s="173"/>
      <c r="G138" s="173"/>
      <c r="H138" s="3"/>
      <c r="I138" s="3"/>
      <c r="J138" s="36"/>
    </row>
    <row r="139" spans="2:10" x14ac:dyDescent="0.25">
      <c r="B139" s="173"/>
      <c r="C139" s="173"/>
      <c r="D139" s="173"/>
      <c r="E139" s="173"/>
      <c r="F139" s="173"/>
      <c r="G139" s="173"/>
      <c r="H139" s="3"/>
      <c r="I139" s="3"/>
      <c r="J139" s="36"/>
    </row>
    <row r="140" spans="2:10" x14ac:dyDescent="0.25">
      <c r="B140" s="173"/>
      <c r="C140" s="173"/>
      <c r="D140" s="173"/>
      <c r="E140" s="173"/>
      <c r="F140" s="173"/>
      <c r="G140" s="173"/>
      <c r="H140" s="3"/>
      <c r="I140" s="3"/>
      <c r="J140" s="36"/>
    </row>
    <row r="141" spans="2:10" x14ac:dyDescent="0.25">
      <c r="B141" s="173"/>
      <c r="C141" s="173"/>
      <c r="D141" s="173"/>
      <c r="E141" s="173"/>
      <c r="F141" s="173"/>
      <c r="G141" s="173"/>
      <c r="H141" s="3"/>
      <c r="I141" s="3"/>
      <c r="J141" s="36"/>
    </row>
    <row r="142" spans="2:10" x14ac:dyDescent="0.25">
      <c r="B142" s="173"/>
      <c r="C142" s="173"/>
      <c r="D142" s="173"/>
      <c r="E142" s="173"/>
      <c r="F142" s="173"/>
      <c r="G142" s="173"/>
      <c r="H142" s="3"/>
      <c r="I142" s="3"/>
      <c r="J142" s="36"/>
    </row>
    <row r="143" spans="2:10" x14ac:dyDescent="0.25">
      <c r="B143" s="173"/>
      <c r="C143" s="173"/>
      <c r="D143" s="173"/>
      <c r="E143" s="173"/>
      <c r="F143" s="173"/>
      <c r="G143" s="173"/>
      <c r="H143" s="3"/>
      <c r="I143" s="3"/>
      <c r="J143" s="36"/>
    </row>
    <row r="144" spans="2:10" x14ac:dyDescent="0.25">
      <c r="B144" s="173"/>
      <c r="C144" s="173"/>
      <c r="D144" s="173"/>
      <c r="E144" s="173"/>
      <c r="F144" s="173"/>
      <c r="G144" s="173"/>
      <c r="H144" s="3"/>
      <c r="I144" s="3"/>
      <c r="J144" s="36"/>
    </row>
    <row r="145" spans="2:10" x14ac:dyDescent="0.25">
      <c r="B145" s="173"/>
      <c r="C145" s="173"/>
      <c r="D145" s="173"/>
      <c r="E145" s="173"/>
      <c r="F145" s="173"/>
      <c r="G145" s="173"/>
      <c r="H145" s="3"/>
      <c r="I145" s="3"/>
      <c r="J145" s="36"/>
    </row>
    <row r="146" spans="2:10" x14ac:dyDescent="0.25">
      <c r="B146" s="173"/>
      <c r="C146" s="173"/>
      <c r="D146" s="173"/>
      <c r="E146" s="173"/>
      <c r="F146" s="173"/>
      <c r="G146" s="173"/>
      <c r="H146" s="3"/>
      <c r="I146" s="3"/>
      <c r="J146" s="36"/>
    </row>
    <row r="147" spans="2:10" x14ac:dyDescent="0.25">
      <c r="B147" s="173"/>
      <c r="C147" s="173"/>
      <c r="D147" s="173"/>
      <c r="E147" s="173"/>
      <c r="F147" s="173"/>
      <c r="G147" s="173"/>
      <c r="H147" s="3"/>
      <c r="I147" s="3"/>
      <c r="J147" s="36"/>
    </row>
    <row r="148" spans="2:10" x14ac:dyDescent="0.25">
      <c r="B148" s="173"/>
      <c r="C148" s="173"/>
      <c r="D148" s="173"/>
      <c r="E148" s="173"/>
      <c r="F148" s="173"/>
      <c r="G148" s="173"/>
      <c r="H148" s="3"/>
      <c r="I148" s="3"/>
      <c r="J148" s="36"/>
    </row>
    <row r="149" spans="2:10" x14ac:dyDescent="0.25">
      <c r="B149" s="173"/>
      <c r="C149" s="173"/>
      <c r="D149" s="173"/>
      <c r="E149" s="173"/>
      <c r="F149" s="173"/>
      <c r="G149" s="173"/>
      <c r="H149" s="3"/>
      <c r="I149" s="3"/>
      <c r="J149" s="36"/>
    </row>
    <row r="150" spans="2:10" x14ac:dyDescent="0.25">
      <c r="B150" s="173"/>
      <c r="C150" s="173"/>
      <c r="D150" s="173"/>
      <c r="E150" s="173"/>
      <c r="F150" s="173"/>
      <c r="G150" s="173"/>
      <c r="H150" s="3"/>
      <c r="I150" s="3"/>
      <c r="J150" s="36"/>
    </row>
    <row r="151" spans="2:10" x14ac:dyDescent="0.25">
      <c r="B151" s="173"/>
      <c r="C151" s="173"/>
      <c r="D151" s="173"/>
      <c r="E151" s="173"/>
      <c r="F151" s="173"/>
      <c r="G151" s="173"/>
      <c r="H151" s="3"/>
      <c r="I151" s="3"/>
      <c r="J151" s="36"/>
    </row>
    <row r="152" spans="2:10" x14ac:dyDescent="0.25">
      <c r="B152" s="173"/>
      <c r="C152" s="173"/>
      <c r="D152" s="173"/>
      <c r="E152" s="173"/>
      <c r="F152" s="173"/>
      <c r="G152" s="173"/>
      <c r="H152" s="3"/>
      <c r="I152" s="3"/>
      <c r="J152" s="36"/>
    </row>
    <row r="153" spans="2:10" x14ac:dyDescent="0.25">
      <c r="B153" s="173"/>
      <c r="C153" s="173"/>
      <c r="D153" s="173"/>
      <c r="E153" s="173"/>
      <c r="F153" s="173"/>
      <c r="G153" s="173"/>
      <c r="H153" s="3"/>
      <c r="I153" s="3"/>
      <c r="J153" s="36"/>
    </row>
    <row r="154" spans="2:10" x14ac:dyDescent="0.25">
      <c r="B154" s="173"/>
      <c r="C154" s="173"/>
      <c r="D154" s="173"/>
      <c r="E154" s="173"/>
      <c r="F154" s="173"/>
      <c r="G154" s="173"/>
      <c r="H154" s="3"/>
      <c r="I154" s="3"/>
      <c r="J154" s="36"/>
    </row>
    <row r="155" spans="2:10" x14ac:dyDescent="0.25">
      <c r="B155" s="173"/>
      <c r="C155" s="173"/>
      <c r="D155" s="173"/>
      <c r="E155" s="173"/>
      <c r="F155" s="173"/>
      <c r="G155" s="173"/>
      <c r="H155" s="3"/>
      <c r="I155" s="3"/>
      <c r="J155" s="36"/>
    </row>
    <row r="156" spans="2:10" x14ac:dyDescent="0.25">
      <c r="B156" s="173"/>
      <c r="C156" s="173"/>
      <c r="D156" s="173"/>
      <c r="E156" s="173"/>
      <c r="F156" s="173"/>
      <c r="G156" s="173"/>
      <c r="H156" s="3"/>
      <c r="I156" s="3"/>
      <c r="J156" s="36"/>
    </row>
    <row r="157" spans="2:10" x14ac:dyDescent="0.25">
      <c r="B157" s="173"/>
      <c r="C157" s="173"/>
      <c r="D157" s="173"/>
      <c r="E157" s="173"/>
      <c r="F157" s="173"/>
      <c r="G157" s="173"/>
      <c r="H157" s="3"/>
      <c r="I157" s="3"/>
      <c r="J157" s="36"/>
    </row>
    <row r="158" spans="2:10" x14ac:dyDescent="0.25">
      <c r="B158" s="173"/>
      <c r="C158" s="173"/>
      <c r="D158" s="173"/>
      <c r="E158" s="173"/>
      <c r="F158" s="173"/>
      <c r="G158" s="173"/>
      <c r="H158" s="3"/>
      <c r="I158" s="3"/>
      <c r="J158" s="36"/>
    </row>
    <row r="159" spans="2:10" x14ac:dyDescent="0.25">
      <c r="B159" s="173"/>
      <c r="C159" s="173"/>
      <c r="D159" s="173"/>
      <c r="E159" s="173"/>
      <c r="F159" s="173"/>
      <c r="G159" s="173"/>
      <c r="H159" s="3"/>
      <c r="I159" s="3"/>
      <c r="J159" s="36"/>
    </row>
    <row r="160" spans="2:10" x14ac:dyDescent="0.25">
      <c r="B160" s="173"/>
      <c r="C160" s="173"/>
      <c r="D160" s="173"/>
      <c r="E160" s="173"/>
      <c r="F160" s="173"/>
      <c r="G160" s="173"/>
      <c r="H160" s="3"/>
      <c r="I160" s="3"/>
      <c r="J160" s="36"/>
    </row>
    <row r="161" spans="2:10" x14ac:dyDescent="0.25">
      <c r="B161" s="173"/>
      <c r="C161" s="173"/>
      <c r="D161" s="173"/>
      <c r="E161" s="173"/>
      <c r="F161" s="173"/>
      <c r="G161" s="173"/>
      <c r="H161" s="3"/>
      <c r="I161" s="3"/>
      <c r="J161" s="36"/>
    </row>
    <row r="162" spans="2:10" x14ac:dyDescent="0.25">
      <c r="B162" s="173"/>
      <c r="C162" s="173"/>
      <c r="D162" s="173"/>
      <c r="E162" s="173"/>
      <c r="F162" s="173"/>
      <c r="G162" s="173"/>
      <c r="H162" s="3"/>
      <c r="I162" s="3"/>
      <c r="J162" s="36"/>
    </row>
    <row r="163" spans="2:10" x14ac:dyDescent="0.25">
      <c r="B163" s="173"/>
      <c r="C163" s="173"/>
      <c r="D163" s="173"/>
      <c r="E163" s="173"/>
      <c r="F163" s="173"/>
      <c r="G163" s="173"/>
      <c r="H163" s="3"/>
      <c r="I163" s="3"/>
      <c r="J163" s="36"/>
    </row>
    <row r="164" spans="2:10" x14ac:dyDescent="0.25">
      <c r="B164" s="173"/>
      <c r="C164" s="173"/>
      <c r="D164" s="173"/>
      <c r="E164" s="173"/>
      <c r="F164" s="173"/>
      <c r="G164" s="173"/>
      <c r="H164" s="3"/>
      <c r="I164" s="3"/>
      <c r="J164" s="36"/>
    </row>
    <row r="165" spans="2:10" x14ac:dyDescent="0.25">
      <c r="B165" s="173"/>
      <c r="C165" s="173"/>
      <c r="D165" s="173"/>
      <c r="E165" s="173"/>
      <c r="F165" s="173"/>
      <c r="G165" s="173"/>
      <c r="H165" s="3"/>
      <c r="I165" s="3"/>
      <c r="J165" s="36"/>
    </row>
    <row r="166" spans="2:10" x14ac:dyDescent="0.25">
      <c r="B166" s="173"/>
      <c r="C166" s="173"/>
      <c r="D166" s="173"/>
      <c r="E166" s="173"/>
      <c r="F166" s="173"/>
      <c r="G166" s="173"/>
      <c r="H166" s="3"/>
      <c r="I166" s="3"/>
      <c r="J166" s="36"/>
    </row>
    <row r="167" spans="2:10" x14ac:dyDescent="0.25">
      <c r="B167" s="173"/>
      <c r="C167" s="173"/>
      <c r="D167" s="173"/>
      <c r="E167" s="173"/>
      <c r="F167" s="173"/>
      <c r="G167" s="173"/>
      <c r="H167" s="3"/>
      <c r="I167" s="3"/>
      <c r="J167" s="36"/>
    </row>
    <row r="168" spans="2:10" x14ac:dyDescent="0.25">
      <c r="B168" s="173"/>
      <c r="C168" s="173"/>
      <c r="D168" s="173"/>
      <c r="E168" s="173"/>
      <c r="F168" s="173"/>
      <c r="G168" s="173"/>
      <c r="H168" s="3"/>
      <c r="I168" s="3"/>
      <c r="J168" s="36"/>
    </row>
    <row r="169" spans="2:10" x14ac:dyDescent="0.25">
      <c r="B169" s="173"/>
      <c r="C169" s="173"/>
      <c r="D169" s="173"/>
      <c r="E169" s="173"/>
      <c r="F169" s="173"/>
      <c r="G169" s="173"/>
      <c r="H169" s="3"/>
      <c r="I169" s="3"/>
      <c r="J169" s="36"/>
    </row>
    <row r="170" spans="2:10" x14ac:dyDescent="0.25">
      <c r="B170" s="173"/>
      <c r="C170" s="173"/>
      <c r="D170" s="173"/>
      <c r="E170" s="173"/>
      <c r="F170" s="173"/>
      <c r="G170" s="173"/>
      <c r="H170" s="3"/>
      <c r="I170" s="3"/>
      <c r="J170" s="36"/>
    </row>
    <row r="171" spans="2:10" x14ac:dyDescent="0.25">
      <c r="B171" s="173"/>
      <c r="C171" s="173"/>
      <c r="D171" s="173"/>
      <c r="E171" s="173"/>
      <c r="F171" s="173"/>
      <c r="G171" s="173"/>
      <c r="H171" s="3"/>
      <c r="I171" s="3"/>
      <c r="J171" s="36"/>
    </row>
    <row r="172" spans="2:10" x14ac:dyDescent="0.25">
      <c r="B172" s="173"/>
      <c r="C172" s="173"/>
      <c r="D172" s="173"/>
      <c r="E172" s="173"/>
      <c r="F172" s="173"/>
      <c r="G172" s="173"/>
      <c r="H172" s="3"/>
      <c r="I172" s="3"/>
      <c r="J172" s="36"/>
    </row>
    <row r="173" spans="2:10" x14ac:dyDescent="0.25">
      <c r="B173" s="173"/>
      <c r="C173" s="173"/>
      <c r="D173" s="173"/>
      <c r="E173" s="173"/>
      <c r="F173" s="173"/>
      <c r="G173" s="173"/>
      <c r="H173" s="3"/>
      <c r="I173" s="3"/>
      <c r="J173" s="36"/>
    </row>
    <row r="174" spans="2:10" x14ac:dyDescent="0.25">
      <c r="B174" s="173"/>
      <c r="C174" s="173"/>
      <c r="D174" s="173"/>
      <c r="E174" s="173"/>
      <c r="F174" s="173"/>
      <c r="G174" s="173"/>
      <c r="H174" s="3"/>
      <c r="I174" s="3"/>
      <c r="J174" s="36"/>
    </row>
    <row r="175" spans="2:10" x14ac:dyDescent="0.25">
      <c r="B175" s="173"/>
      <c r="C175" s="173"/>
      <c r="D175" s="173"/>
      <c r="E175" s="173"/>
      <c r="F175" s="173"/>
      <c r="G175" s="173"/>
      <c r="H175" s="3"/>
      <c r="I175" s="3"/>
      <c r="J175" s="36"/>
    </row>
    <row r="176" spans="2:10" x14ac:dyDescent="0.25">
      <c r="B176" s="173"/>
      <c r="C176" s="173"/>
      <c r="D176" s="173"/>
      <c r="E176" s="173"/>
      <c r="F176" s="173"/>
      <c r="G176" s="173"/>
      <c r="H176" s="3"/>
      <c r="I176" s="3"/>
      <c r="J176" s="36"/>
    </row>
    <row r="177" spans="2:10" x14ac:dyDescent="0.25">
      <c r="B177" s="173"/>
      <c r="C177" s="173"/>
      <c r="D177" s="173"/>
      <c r="E177" s="173"/>
      <c r="F177" s="173"/>
      <c r="G177" s="173"/>
      <c r="H177" s="3"/>
      <c r="I177" s="3"/>
      <c r="J177" s="36"/>
    </row>
    <row r="178" spans="2:10" x14ac:dyDescent="0.25">
      <c r="B178" s="173"/>
      <c r="C178" s="173"/>
      <c r="D178" s="173"/>
      <c r="E178" s="173"/>
      <c r="F178" s="173"/>
      <c r="G178" s="173"/>
      <c r="H178" s="3"/>
      <c r="I178" s="3"/>
      <c r="J178" s="36"/>
    </row>
    <row r="179" spans="2:10" x14ac:dyDescent="0.25">
      <c r="B179" s="173"/>
      <c r="C179" s="173"/>
      <c r="D179" s="173"/>
      <c r="E179" s="173"/>
      <c r="F179" s="173"/>
      <c r="G179" s="173"/>
      <c r="H179" s="3"/>
      <c r="I179" s="3"/>
      <c r="J179" s="36"/>
    </row>
    <row r="180" spans="2:10" x14ac:dyDescent="0.25">
      <c r="B180" s="173"/>
      <c r="C180" s="173"/>
      <c r="D180" s="173"/>
      <c r="E180" s="173"/>
      <c r="F180" s="173"/>
      <c r="G180" s="173"/>
      <c r="H180" s="3"/>
      <c r="I180" s="3"/>
      <c r="J180" s="36"/>
    </row>
    <row r="181" spans="2:10" x14ac:dyDescent="0.25">
      <c r="B181" s="173"/>
      <c r="C181" s="173"/>
      <c r="D181" s="173"/>
      <c r="E181" s="173"/>
      <c r="F181" s="173"/>
      <c r="G181" s="173"/>
      <c r="H181" s="3"/>
      <c r="I181" s="3"/>
      <c r="J181" s="36"/>
    </row>
    <row r="182" spans="2:10" x14ac:dyDescent="0.25">
      <c r="B182" s="173"/>
      <c r="C182" s="173"/>
      <c r="D182" s="173"/>
      <c r="E182" s="173"/>
      <c r="F182" s="173"/>
      <c r="G182" s="173"/>
      <c r="H182" s="3"/>
      <c r="I182" s="3"/>
      <c r="J182" s="36"/>
    </row>
    <row r="183" spans="2:10" x14ac:dyDescent="0.25">
      <c r="B183" s="173"/>
      <c r="C183" s="173"/>
      <c r="D183" s="173"/>
      <c r="E183" s="173"/>
      <c r="F183" s="173"/>
      <c r="G183" s="173"/>
      <c r="H183" s="3"/>
      <c r="I183" s="3"/>
      <c r="J183" s="36"/>
    </row>
    <row r="184" spans="2:10" x14ac:dyDescent="0.25">
      <c r="B184" s="173"/>
      <c r="C184" s="173"/>
      <c r="D184" s="173"/>
      <c r="E184" s="173"/>
      <c r="F184" s="173"/>
      <c r="G184" s="173"/>
      <c r="H184" s="3"/>
      <c r="I184" s="3"/>
      <c r="J184" s="36"/>
    </row>
    <row r="185" spans="2:10" x14ac:dyDescent="0.25">
      <c r="B185" s="173"/>
      <c r="C185" s="173"/>
      <c r="D185" s="173"/>
      <c r="E185" s="173"/>
      <c r="F185" s="173"/>
      <c r="G185" s="173"/>
      <c r="H185" s="3"/>
      <c r="I185" s="3"/>
      <c r="J185" s="36"/>
    </row>
    <row r="186" spans="2:10" x14ac:dyDescent="0.25">
      <c r="B186" s="173"/>
      <c r="C186" s="173"/>
      <c r="D186" s="173"/>
      <c r="E186" s="173"/>
      <c r="F186" s="173"/>
      <c r="G186" s="173"/>
      <c r="H186" s="3"/>
      <c r="I186" s="3"/>
      <c r="J186" s="36"/>
    </row>
    <row r="187" spans="2:10" x14ac:dyDescent="0.25">
      <c r="B187" s="173"/>
      <c r="C187" s="173"/>
      <c r="D187" s="173"/>
      <c r="E187" s="173"/>
      <c r="F187" s="173"/>
      <c r="G187" s="173"/>
      <c r="H187" s="3"/>
      <c r="I187" s="3"/>
      <c r="J187" s="36"/>
    </row>
    <row r="188" spans="2:10" x14ac:dyDescent="0.25">
      <c r="B188" s="173"/>
      <c r="C188" s="173"/>
      <c r="D188" s="173"/>
      <c r="E188" s="173"/>
      <c r="F188" s="173"/>
      <c r="G188" s="173"/>
      <c r="H188" s="3"/>
      <c r="I188" s="3"/>
      <c r="J188" s="36"/>
    </row>
    <row r="189" spans="2:10" x14ac:dyDescent="0.25">
      <c r="B189" s="173"/>
      <c r="C189" s="173"/>
      <c r="D189" s="173"/>
      <c r="E189" s="173"/>
      <c r="F189" s="173"/>
      <c r="G189" s="173"/>
      <c r="H189" s="3"/>
      <c r="I189" s="3"/>
      <c r="J189" s="36"/>
    </row>
    <row r="190" spans="2:10" x14ac:dyDescent="0.25">
      <c r="B190" s="173"/>
      <c r="C190" s="173"/>
      <c r="D190" s="173"/>
      <c r="E190" s="173"/>
      <c r="F190" s="173"/>
      <c r="G190" s="173"/>
      <c r="H190" s="3"/>
      <c r="I190" s="3"/>
      <c r="J190" s="36"/>
    </row>
    <row r="191" spans="2:10" x14ac:dyDescent="0.25">
      <c r="B191" s="173"/>
      <c r="C191" s="173"/>
      <c r="D191" s="173"/>
      <c r="E191" s="173"/>
      <c r="F191" s="173"/>
      <c r="G191" s="173"/>
      <c r="H191" s="3"/>
      <c r="I191" s="3"/>
      <c r="J191" s="36"/>
    </row>
    <row r="192" spans="2:10" x14ac:dyDescent="0.25">
      <c r="B192" s="173"/>
      <c r="C192" s="173"/>
      <c r="D192" s="173"/>
      <c r="E192" s="173"/>
      <c r="F192" s="173"/>
      <c r="G192" s="173"/>
      <c r="H192" s="3"/>
      <c r="I192" s="3"/>
      <c r="J192" s="36"/>
    </row>
    <row r="193" spans="2:10" x14ac:dyDescent="0.25">
      <c r="B193" s="173"/>
      <c r="C193" s="173"/>
      <c r="D193" s="173"/>
      <c r="E193" s="173"/>
      <c r="F193" s="173"/>
      <c r="G193" s="173"/>
      <c r="H193" s="3"/>
      <c r="I193" s="3"/>
      <c r="J193" s="36"/>
    </row>
    <row r="194" spans="2:10" x14ac:dyDescent="0.25">
      <c r="B194" s="173"/>
      <c r="C194" s="173"/>
      <c r="D194" s="173"/>
      <c r="E194" s="173"/>
      <c r="F194" s="173"/>
      <c r="G194" s="173"/>
      <c r="H194" s="3"/>
      <c r="I194" s="3"/>
      <c r="J194" s="36"/>
    </row>
    <row r="195" spans="2:10" x14ac:dyDescent="0.25">
      <c r="B195" s="173"/>
      <c r="C195" s="173"/>
      <c r="D195" s="173"/>
      <c r="E195" s="173"/>
      <c r="F195" s="173"/>
      <c r="G195" s="173"/>
      <c r="H195" s="3"/>
      <c r="I195" s="3"/>
      <c r="J195" s="36"/>
    </row>
    <row r="196" spans="2:10" x14ac:dyDescent="0.25">
      <c r="B196" s="173"/>
      <c r="C196" s="173"/>
      <c r="D196" s="173"/>
      <c r="E196" s="173"/>
      <c r="F196" s="173"/>
      <c r="G196" s="173"/>
      <c r="H196" s="3"/>
      <c r="I196" s="3"/>
      <c r="J196" s="36"/>
    </row>
    <row r="197" spans="2:10" x14ac:dyDescent="0.25">
      <c r="B197" s="173"/>
      <c r="C197" s="173"/>
      <c r="D197" s="173"/>
      <c r="E197" s="173"/>
      <c r="F197" s="173"/>
      <c r="G197" s="173"/>
      <c r="H197" s="3"/>
      <c r="I197" s="3"/>
      <c r="J197" s="36"/>
    </row>
    <row r="198" spans="2:10" x14ac:dyDescent="0.25">
      <c r="B198" s="173"/>
      <c r="C198" s="173"/>
      <c r="D198" s="173"/>
      <c r="E198" s="173"/>
      <c r="F198" s="173"/>
      <c r="G198" s="173"/>
      <c r="H198" s="3"/>
      <c r="I198" s="3"/>
      <c r="J198" s="36"/>
    </row>
    <row r="199" spans="2:10" x14ac:dyDescent="0.25">
      <c r="B199" s="173"/>
      <c r="C199" s="173"/>
      <c r="D199" s="173"/>
      <c r="E199" s="173"/>
      <c r="F199" s="173"/>
      <c r="G199" s="173"/>
      <c r="H199" s="3"/>
      <c r="I199" s="3"/>
      <c r="J199" s="36"/>
    </row>
    <row r="200" spans="2:10" x14ac:dyDescent="0.25">
      <c r="B200" s="173"/>
      <c r="C200" s="173"/>
      <c r="D200" s="173"/>
      <c r="E200" s="173"/>
      <c r="F200" s="173"/>
      <c r="G200" s="173"/>
      <c r="H200" s="3"/>
      <c r="I200" s="3"/>
      <c r="J200" s="36"/>
    </row>
    <row r="201" spans="2:10" x14ac:dyDescent="0.25">
      <c r="B201" s="173"/>
      <c r="C201" s="173"/>
      <c r="D201" s="173"/>
      <c r="E201" s="173"/>
      <c r="F201" s="173"/>
      <c r="G201" s="173"/>
      <c r="H201" s="3"/>
      <c r="I201" s="3"/>
      <c r="J201" s="36"/>
    </row>
    <row r="202" spans="2:10" x14ac:dyDescent="0.25">
      <c r="B202" s="173"/>
      <c r="C202" s="173"/>
      <c r="D202" s="173"/>
      <c r="E202" s="173"/>
      <c r="F202" s="173"/>
      <c r="G202" s="173"/>
      <c r="H202" s="3"/>
      <c r="I202" s="3"/>
      <c r="J202" s="36"/>
    </row>
    <row r="203" spans="2:10" x14ac:dyDescent="0.25">
      <c r="B203" s="173"/>
      <c r="C203" s="173"/>
      <c r="D203" s="173"/>
      <c r="E203" s="173"/>
      <c r="F203" s="173"/>
      <c r="G203" s="173"/>
      <c r="H203" s="3"/>
      <c r="I203" s="3"/>
      <c r="J203" s="36"/>
    </row>
    <row r="204" spans="2:10" x14ac:dyDescent="0.25">
      <c r="B204" s="173"/>
      <c r="C204" s="173"/>
      <c r="D204" s="173"/>
      <c r="E204" s="173"/>
      <c r="F204" s="173"/>
      <c r="G204" s="173"/>
      <c r="H204" s="3"/>
      <c r="I204" s="3"/>
      <c r="J204" s="36"/>
    </row>
    <row r="205" spans="2:10" x14ac:dyDescent="0.25">
      <c r="B205" s="173"/>
      <c r="C205" s="173"/>
      <c r="D205" s="173"/>
      <c r="E205" s="173"/>
      <c r="F205" s="173"/>
      <c r="G205" s="173"/>
      <c r="H205" s="3"/>
      <c r="I205" s="3"/>
      <c r="J205" s="36"/>
    </row>
    <row r="206" spans="2:10" x14ac:dyDescent="0.25">
      <c r="B206" s="173"/>
      <c r="C206" s="173"/>
      <c r="D206" s="173"/>
      <c r="E206" s="173"/>
      <c r="F206" s="173"/>
      <c r="G206" s="173"/>
      <c r="H206" s="3"/>
      <c r="I206" s="3"/>
      <c r="J206" s="36"/>
    </row>
    <row r="207" spans="2:10" x14ac:dyDescent="0.25">
      <c r="B207" s="173"/>
      <c r="C207" s="173"/>
      <c r="D207" s="173"/>
      <c r="E207" s="173"/>
      <c r="F207" s="173"/>
      <c r="G207" s="173"/>
      <c r="H207" s="3"/>
      <c r="I207" s="3"/>
      <c r="J207" s="36"/>
    </row>
    <row r="208" spans="2:10" x14ac:dyDescent="0.25">
      <c r="B208" s="173"/>
      <c r="C208" s="173"/>
      <c r="D208" s="173"/>
      <c r="E208" s="173"/>
      <c r="F208" s="173"/>
      <c r="G208" s="173"/>
      <c r="H208" s="3"/>
      <c r="I208" s="3"/>
      <c r="J208" s="36"/>
    </row>
    <row r="209" spans="2:10" x14ac:dyDescent="0.25">
      <c r="B209" s="173"/>
      <c r="C209" s="173"/>
      <c r="D209" s="173"/>
      <c r="E209" s="173"/>
      <c r="F209" s="173"/>
      <c r="G209" s="173"/>
      <c r="H209" s="3"/>
      <c r="I209" s="3"/>
      <c r="J209" s="36"/>
    </row>
    <row r="210" spans="2:10" x14ac:dyDescent="0.25">
      <c r="B210" s="173"/>
      <c r="C210" s="173"/>
      <c r="D210" s="173"/>
      <c r="E210" s="173"/>
      <c r="F210" s="173"/>
      <c r="G210" s="173"/>
      <c r="H210" s="3"/>
      <c r="I210" s="3"/>
      <c r="J210" s="36"/>
    </row>
    <row r="211" spans="2:10" x14ac:dyDescent="0.25">
      <c r="B211" s="173"/>
      <c r="C211" s="173"/>
      <c r="D211" s="173"/>
      <c r="E211" s="173"/>
      <c r="F211" s="173"/>
      <c r="G211" s="173"/>
      <c r="H211" s="3"/>
      <c r="I211" s="3"/>
      <c r="J211" s="36"/>
    </row>
    <row r="212" spans="2:10" x14ac:dyDescent="0.25">
      <c r="B212" s="173"/>
      <c r="C212" s="173"/>
      <c r="D212" s="173"/>
      <c r="E212" s="173"/>
      <c r="F212" s="173"/>
      <c r="G212" s="173"/>
      <c r="H212" s="3"/>
      <c r="I212" s="3"/>
      <c r="J212" s="36"/>
    </row>
    <row r="213" spans="2:10" x14ac:dyDescent="0.25">
      <c r="B213" s="173"/>
      <c r="C213" s="173"/>
      <c r="D213" s="173"/>
      <c r="E213" s="173"/>
      <c r="F213" s="173"/>
      <c r="G213" s="173"/>
      <c r="H213" s="3"/>
      <c r="I213" s="3"/>
      <c r="J213" s="36"/>
    </row>
    <row r="214" spans="2:10" x14ac:dyDescent="0.25">
      <c r="B214" s="173"/>
      <c r="C214" s="173"/>
      <c r="D214" s="173"/>
      <c r="E214" s="173"/>
      <c r="F214" s="173"/>
      <c r="G214" s="173"/>
      <c r="H214" s="3"/>
      <c r="I214" s="3"/>
      <c r="J214" s="36"/>
    </row>
    <row r="215" spans="2:10" x14ac:dyDescent="0.25">
      <c r="B215" s="173"/>
      <c r="C215" s="173"/>
      <c r="D215" s="173"/>
      <c r="E215" s="173"/>
      <c r="F215" s="173"/>
      <c r="G215" s="173"/>
      <c r="H215" s="3"/>
      <c r="I215" s="3"/>
      <c r="J215" s="36"/>
    </row>
    <row r="216" spans="2:10" x14ac:dyDescent="0.25">
      <c r="B216" s="173"/>
      <c r="C216" s="173"/>
      <c r="D216" s="173"/>
      <c r="E216" s="173"/>
      <c r="F216" s="173"/>
      <c r="G216" s="173"/>
      <c r="H216" s="3"/>
      <c r="I216" s="3"/>
      <c r="J216" s="36"/>
    </row>
    <row r="217" spans="2:10" x14ac:dyDescent="0.25">
      <c r="B217" s="173"/>
      <c r="C217" s="173"/>
      <c r="D217" s="173"/>
      <c r="E217" s="173"/>
      <c r="F217" s="173"/>
      <c r="G217" s="173"/>
      <c r="H217" s="3"/>
      <c r="I217" s="3"/>
      <c r="J217" s="36"/>
    </row>
    <row r="218" spans="2:10" x14ac:dyDescent="0.25">
      <c r="B218" s="173"/>
      <c r="C218" s="173"/>
      <c r="D218" s="173"/>
      <c r="E218" s="173"/>
      <c r="F218" s="173"/>
      <c r="G218" s="173"/>
      <c r="H218" s="3"/>
      <c r="I218" s="3"/>
      <c r="J218" s="36"/>
    </row>
    <row r="219" spans="2:10" x14ac:dyDescent="0.25">
      <c r="B219" s="173"/>
      <c r="C219" s="173"/>
      <c r="D219" s="173"/>
      <c r="E219" s="173"/>
      <c r="F219" s="173"/>
      <c r="G219" s="173"/>
      <c r="H219" s="3"/>
      <c r="I219" s="3"/>
      <c r="J219" s="36"/>
    </row>
    <row r="220" spans="2:10" x14ac:dyDescent="0.25">
      <c r="B220" s="173"/>
      <c r="C220" s="173"/>
      <c r="D220" s="173"/>
      <c r="E220" s="173"/>
      <c r="F220" s="173"/>
      <c r="G220" s="173"/>
      <c r="H220" s="3"/>
      <c r="I220" s="3"/>
      <c r="J220" s="36"/>
    </row>
    <row r="221" spans="2:10" x14ac:dyDescent="0.25">
      <c r="B221" s="173"/>
      <c r="C221" s="173"/>
      <c r="D221" s="173"/>
      <c r="E221" s="173"/>
      <c r="F221" s="173"/>
      <c r="G221" s="173"/>
      <c r="H221" s="3"/>
      <c r="I221" s="3"/>
      <c r="J221" s="36"/>
    </row>
    <row r="222" spans="2:10" x14ac:dyDescent="0.25">
      <c r="B222" s="173"/>
      <c r="C222" s="173"/>
      <c r="D222" s="173"/>
      <c r="E222" s="173"/>
      <c r="F222" s="173"/>
      <c r="G222" s="173"/>
      <c r="H222" s="3"/>
      <c r="I222" s="3"/>
      <c r="J222" s="36"/>
    </row>
    <row r="223" spans="2:10" x14ac:dyDescent="0.25">
      <c r="B223" s="173"/>
      <c r="C223" s="173"/>
      <c r="D223" s="173"/>
      <c r="E223" s="173"/>
      <c r="F223" s="173"/>
      <c r="G223" s="173"/>
      <c r="H223" s="3"/>
      <c r="I223" s="3"/>
      <c r="J223" s="36"/>
    </row>
    <row r="224" spans="2:10" x14ac:dyDescent="0.25">
      <c r="B224" s="173"/>
      <c r="C224" s="173"/>
      <c r="D224" s="173"/>
      <c r="E224" s="173"/>
      <c r="F224" s="173"/>
      <c r="G224" s="173"/>
      <c r="H224" s="3"/>
      <c r="I224" s="3"/>
      <c r="J224" s="36"/>
    </row>
    <row r="225" spans="2:10" x14ac:dyDescent="0.25">
      <c r="B225" s="173"/>
      <c r="C225" s="173"/>
      <c r="D225" s="173"/>
      <c r="E225" s="173"/>
      <c r="F225" s="173"/>
      <c r="G225" s="173"/>
      <c r="H225" s="3"/>
      <c r="I225" s="3"/>
      <c r="J225" s="36"/>
    </row>
    <row r="226" spans="2:10" x14ac:dyDescent="0.25">
      <c r="B226" s="173"/>
      <c r="C226" s="173"/>
      <c r="D226" s="173"/>
      <c r="E226" s="173"/>
      <c r="F226" s="173"/>
      <c r="G226" s="173"/>
      <c r="H226" s="3"/>
      <c r="I226" s="3"/>
      <c r="J226" s="36"/>
    </row>
    <row r="227" spans="2:10" x14ac:dyDescent="0.25">
      <c r="B227" s="173"/>
      <c r="C227" s="173"/>
      <c r="D227" s="173"/>
      <c r="E227" s="173"/>
      <c r="F227" s="173"/>
      <c r="G227" s="173"/>
      <c r="H227" s="3"/>
      <c r="I227" s="3"/>
      <c r="J227" s="36"/>
    </row>
    <row r="228" spans="2:10" x14ac:dyDescent="0.25">
      <c r="B228" s="173"/>
      <c r="C228" s="173"/>
      <c r="D228" s="173"/>
      <c r="E228" s="173"/>
      <c r="F228" s="173"/>
      <c r="G228" s="173"/>
      <c r="H228" s="3"/>
      <c r="I228" s="3"/>
      <c r="J228" s="36"/>
    </row>
    <row r="229" spans="2:10" x14ac:dyDescent="0.25">
      <c r="B229" s="173"/>
      <c r="C229" s="173"/>
      <c r="D229" s="173"/>
      <c r="E229" s="173"/>
      <c r="F229" s="173"/>
      <c r="G229" s="173"/>
      <c r="H229" s="3"/>
      <c r="I229" s="3"/>
      <c r="J229" s="36"/>
    </row>
    <row r="230" spans="2:10" x14ac:dyDescent="0.25">
      <c r="B230" s="173"/>
      <c r="C230" s="173"/>
      <c r="D230" s="173"/>
      <c r="E230" s="173"/>
      <c r="F230" s="173"/>
      <c r="G230" s="173"/>
      <c r="H230" s="3"/>
      <c r="I230" s="3"/>
      <c r="J230" s="36"/>
    </row>
    <row r="231" spans="2:10" x14ac:dyDescent="0.25">
      <c r="H231" s="3"/>
      <c r="I231" s="3"/>
      <c r="J231" s="36"/>
    </row>
    <row r="232" spans="2:10" x14ac:dyDescent="0.25">
      <c r="H232" s="3"/>
      <c r="I232" s="3"/>
      <c r="J232" s="36"/>
    </row>
    <row r="233" spans="2:10" x14ac:dyDescent="0.25">
      <c r="H233" s="3"/>
      <c r="I233" s="3"/>
      <c r="J233" s="36"/>
    </row>
    <row r="234" spans="2:10" x14ac:dyDescent="0.25">
      <c r="H234" s="3"/>
      <c r="I234" s="3"/>
      <c r="J234" s="36"/>
    </row>
    <row r="235" spans="2:10" x14ac:dyDescent="0.25">
      <c r="H235" s="3"/>
      <c r="I235" s="3"/>
      <c r="J235" s="36"/>
    </row>
    <row r="236" spans="2:10" x14ac:dyDescent="0.25">
      <c r="H236" s="3"/>
      <c r="I236" s="3"/>
      <c r="J236" s="36"/>
    </row>
    <row r="237" spans="2:10" x14ac:dyDescent="0.25">
      <c r="H237" s="3"/>
      <c r="I237" s="3"/>
      <c r="J237" s="36"/>
    </row>
    <row r="238" spans="2:10" x14ac:dyDescent="0.25">
      <c r="H238" s="3"/>
      <c r="I238" s="3"/>
      <c r="J238" s="36"/>
    </row>
    <row r="239" spans="2:10" x14ac:dyDescent="0.25">
      <c r="H239" s="3"/>
      <c r="I239" s="3"/>
      <c r="J239" s="36"/>
    </row>
    <row r="240" spans="2:10" x14ac:dyDescent="0.25">
      <c r="H240" s="3"/>
      <c r="I240" s="3"/>
      <c r="J240" s="36"/>
    </row>
    <row r="241" spans="8:10" x14ac:dyDescent="0.25">
      <c r="H241" s="3"/>
      <c r="I241" s="3"/>
      <c r="J241" s="36"/>
    </row>
    <row r="242" spans="8:10" x14ac:dyDescent="0.25">
      <c r="H242" s="3"/>
      <c r="I242" s="3"/>
      <c r="J242" s="36"/>
    </row>
    <row r="243" spans="8:10" x14ac:dyDescent="0.25">
      <c r="H243" s="3"/>
      <c r="I243" s="3"/>
      <c r="J243" s="36"/>
    </row>
    <row r="244" spans="8:10" x14ac:dyDescent="0.25">
      <c r="H244" s="3"/>
      <c r="I244" s="3"/>
      <c r="J244" s="36"/>
    </row>
    <row r="245" spans="8:10" x14ac:dyDescent="0.25">
      <c r="H245" s="3"/>
      <c r="I245" s="3"/>
      <c r="J245" s="36"/>
    </row>
    <row r="246" spans="8:10" x14ac:dyDescent="0.25">
      <c r="H246" s="3"/>
      <c r="I246" s="3"/>
      <c r="J246" s="36"/>
    </row>
    <row r="247" spans="8:10" x14ac:dyDescent="0.25">
      <c r="H247" s="3"/>
      <c r="I247" s="3"/>
      <c r="J247" s="36"/>
    </row>
    <row r="248" spans="8:10" x14ac:dyDescent="0.25">
      <c r="H248" s="3"/>
      <c r="I248" s="3"/>
      <c r="J248" s="36"/>
    </row>
    <row r="249" spans="8:10" x14ac:dyDescent="0.25">
      <c r="H249" s="3"/>
      <c r="I249" s="3"/>
      <c r="J249" s="36"/>
    </row>
    <row r="250" spans="8:10" x14ac:dyDescent="0.25">
      <c r="H250" s="3"/>
      <c r="I250" s="3"/>
      <c r="J250" s="36"/>
    </row>
    <row r="251" spans="8:10" x14ac:dyDescent="0.25">
      <c r="H251" s="3"/>
      <c r="I251" s="3"/>
      <c r="J251" s="36"/>
    </row>
    <row r="252" spans="8:10" x14ac:dyDescent="0.25">
      <c r="H252" s="3"/>
      <c r="I252" s="3"/>
      <c r="J252" s="36"/>
    </row>
    <row r="253" spans="8:10" x14ac:dyDescent="0.25">
      <c r="H253" s="3"/>
      <c r="I253" s="3"/>
      <c r="J253" s="36"/>
    </row>
    <row r="254" spans="8:10" x14ac:dyDescent="0.25">
      <c r="H254" s="3"/>
      <c r="I254" s="3"/>
      <c r="J254" s="36"/>
    </row>
    <row r="255" spans="8:10" x14ac:dyDescent="0.25">
      <c r="H255" s="3"/>
      <c r="I255" s="3"/>
      <c r="J255" s="36"/>
    </row>
    <row r="256" spans="8:10" x14ac:dyDescent="0.25">
      <c r="H256" s="3"/>
      <c r="I256" s="3"/>
      <c r="J256" s="36"/>
    </row>
    <row r="257" spans="8:10" x14ac:dyDescent="0.25">
      <c r="H257" s="3"/>
      <c r="I257" s="3"/>
      <c r="J257" s="36"/>
    </row>
    <row r="258" spans="8:10" x14ac:dyDescent="0.25">
      <c r="H258" s="3"/>
      <c r="I258" s="3"/>
      <c r="J258" s="36"/>
    </row>
    <row r="259" spans="8:10" x14ac:dyDescent="0.25">
      <c r="H259" s="3"/>
      <c r="I259" s="3"/>
      <c r="J259" s="36"/>
    </row>
    <row r="260" spans="8:10" x14ac:dyDescent="0.25">
      <c r="H260" s="3"/>
      <c r="I260" s="3"/>
      <c r="J260" s="36"/>
    </row>
    <row r="261" spans="8:10" x14ac:dyDescent="0.25">
      <c r="H261" s="3"/>
      <c r="I261" s="3"/>
      <c r="J261" s="36"/>
    </row>
    <row r="262" spans="8:10" x14ac:dyDescent="0.25">
      <c r="H262" s="3"/>
      <c r="I262" s="3"/>
      <c r="J262" s="36"/>
    </row>
    <row r="263" spans="8:10" x14ac:dyDescent="0.25">
      <c r="H263" s="3"/>
      <c r="I263" s="3"/>
      <c r="J263" s="36"/>
    </row>
    <row r="264" spans="8:10" x14ac:dyDescent="0.25">
      <c r="H264" s="3"/>
      <c r="I264" s="3"/>
      <c r="J264" s="36"/>
    </row>
    <row r="265" spans="8:10" x14ac:dyDescent="0.25">
      <c r="H265" s="3"/>
      <c r="I265" s="3"/>
      <c r="J265" s="36"/>
    </row>
    <row r="266" spans="8:10" x14ac:dyDescent="0.25">
      <c r="H266" s="3"/>
      <c r="I266" s="3"/>
      <c r="J266" s="36"/>
    </row>
    <row r="267" spans="8:10" x14ac:dyDescent="0.25">
      <c r="H267" s="3"/>
      <c r="I267" s="3"/>
      <c r="J267" s="36"/>
    </row>
    <row r="268" spans="8:10" x14ac:dyDescent="0.25">
      <c r="H268" s="3"/>
      <c r="I268" s="3"/>
      <c r="J268" s="36"/>
    </row>
    <row r="269" spans="8:10" x14ac:dyDescent="0.25">
      <c r="H269" s="3"/>
      <c r="I269" s="3"/>
      <c r="J269" s="36"/>
    </row>
    <row r="270" spans="8:10" x14ac:dyDescent="0.25">
      <c r="H270" s="3"/>
      <c r="I270" s="3"/>
      <c r="J270" s="36"/>
    </row>
    <row r="271" spans="8:10" x14ac:dyDescent="0.25">
      <c r="H271" s="3"/>
      <c r="I271" s="3"/>
      <c r="J271" s="36"/>
    </row>
    <row r="272" spans="8:10" x14ac:dyDescent="0.25">
      <c r="H272" s="3"/>
      <c r="I272" s="3"/>
      <c r="J272" s="36"/>
    </row>
    <row r="273" spans="8:10" x14ac:dyDescent="0.25">
      <c r="H273" s="3"/>
      <c r="I273" s="3"/>
      <c r="J273" s="36"/>
    </row>
    <row r="274" spans="8:10" x14ac:dyDescent="0.25">
      <c r="H274" s="3"/>
      <c r="I274" s="3"/>
      <c r="J274" s="36"/>
    </row>
    <row r="275" spans="8:10" x14ac:dyDescent="0.25">
      <c r="H275" s="3"/>
      <c r="I275" s="3"/>
      <c r="J275" s="36"/>
    </row>
    <row r="276" spans="8:10" x14ac:dyDescent="0.25">
      <c r="H276" s="3"/>
      <c r="I276" s="3"/>
      <c r="J276" s="36"/>
    </row>
    <row r="277" spans="8:10" x14ac:dyDescent="0.25">
      <c r="H277" s="3"/>
      <c r="I277" s="3"/>
      <c r="J277" s="36"/>
    </row>
    <row r="278" spans="8:10" x14ac:dyDescent="0.25">
      <c r="H278" s="3"/>
      <c r="I278" s="3"/>
      <c r="J278" s="36"/>
    </row>
    <row r="279" spans="8:10" x14ac:dyDescent="0.25">
      <c r="H279" s="3"/>
      <c r="I279" s="3"/>
      <c r="J279" s="36"/>
    </row>
    <row r="280" spans="8:10" x14ac:dyDescent="0.25">
      <c r="H280" s="3"/>
      <c r="I280" s="3"/>
      <c r="J280" s="36"/>
    </row>
    <row r="281" spans="8:10" x14ac:dyDescent="0.25">
      <c r="H281" s="3"/>
      <c r="I281" s="3"/>
      <c r="J281" s="36"/>
    </row>
    <row r="282" spans="8:10" x14ac:dyDescent="0.25">
      <c r="H282" s="3"/>
      <c r="I282" s="3"/>
      <c r="J282" s="36"/>
    </row>
    <row r="283" spans="8:10" x14ac:dyDescent="0.25">
      <c r="H283" s="3"/>
      <c r="I283" s="3"/>
      <c r="J283" s="36"/>
    </row>
    <row r="284" spans="8:10" x14ac:dyDescent="0.25">
      <c r="H284" s="3"/>
      <c r="I284" s="3"/>
      <c r="J284" s="36"/>
    </row>
    <row r="285" spans="8:10" x14ac:dyDescent="0.25">
      <c r="H285" s="3"/>
      <c r="I285" s="3"/>
      <c r="J285" s="36"/>
    </row>
    <row r="286" spans="8:10" x14ac:dyDescent="0.25">
      <c r="H286" s="3"/>
      <c r="I286" s="3"/>
      <c r="J286" s="36"/>
    </row>
    <row r="287" spans="8:10" x14ac:dyDescent="0.25">
      <c r="H287" s="3"/>
      <c r="I287" s="3"/>
      <c r="J287" s="36"/>
    </row>
    <row r="288" spans="8:10" x14ac:dyDescent="0.25">
      <c r="H288" s="3"/>
      <c r="I288" s="3"/>
      <c r="J288" s="36"/>
    </row>
    <row r="289" spans="8:10" x14ac:dyDescent="0.25">
      <c r="H289" s="3"/>
      <c r="I289" s="3"/>
      <c r="J289" s="36"/>
    </row>
    <row r="290" spans="8:10" x14ac:dyDescent="0.25">
      <c r="H290" s="3"/>
      <c r="I290" s="3"/>
      <c r="J290" s="36"/>
    </row>
    <row r="291" spans="8:10" x14ac:dyDescent="0.25">
      <c r="H291" s="3"/>
      <c r="I291" s="3"/>
      <c r="J291" s="36"/>
    </row>
    <row r="292" spans="8:10" x14ac:dyDescent="0.25">
      <c r="H292" s="3"/>
      <c r="I292" s="3"/>
      <c r="J292" s="36"/>
    </row>
    <row r="293" spans="8:10" x14ac:dyDescent="0.25">
      <c r="H293" s="3"/>
      <c r="I293" s="3"/>
      <c r="J293" s="36"/>
    </row>
    <row r="294" spans="8:10" x14ac:dyDescent="0.25">
      <c r="H294" s="3"/>
      <c r="I294" s="3"/>
      <c r="J294" s="36"/>
    </row>
    <row r="295" spans="8:10" x14ac:dyDescent="0.25">
      <c r="H295" s="3"/>
      <c r="I295" s="3"/>
      <c r="J295" s="36"/>
    </row>
    <row r="296" spans="8:10" x14ac:dyDescent="0.25">
      <c r="H296" s="3"/>
      <c r="I296" s="3"/>
      <c r="J296" s="36"/>
    </row>
    <row r="297" spans="8:10" x14ac:dyDescent="0.25">
      <c r="H297" s="3"/>
      <c r="I297" s="3"/>
      <c r="J297" s="36"/>
    </row>
    <row r="298" spans="8:10" x14ac:dyDescent="0.25">
      <c r="H298" s="3"/>
      <c r="I298" s="3"/>
      <c r="J298" s="36"/>
    </row>
    <row r="299" spans="8:10" x14ac:dyDescent="0.25">
      <c r="H299" s="3"/>
      <c r="I299" s="3"/>
      <c r="J299" s="36"/>
    </row>
    <row r="300" spans="8:10" x14ac:dyDescent="0.25">
      <c r="H300" s="3"/>
      <c r="I300" s="3"/>
      <c r="J300" s="36"/>
    </row>
    <row r="301" spans="8:10" x14ac:dyDescent="0.25">
      <c r="H301" s="3"/>
      <c r="I301" s="3"/>
      <c r="J301" s="36"/>
    </row>
    <row r="302" spans="8:10" x14ac:dyDescent="0.25">
      <c r="H302" s="3"/>
      <c r="I302" s="3"/>
      <c r="J302" s="36"/>
    </row>
    <row r="303" spans="8:10" x14ac:dyDescent="0.25">
      <c r="H303" s="3"/>
      <c r="I303" s="3"/>
      <c r="J303" s="36"/>
    </row>
    <row r="304" spans="8:10" x14ac:dyDescent="0.25">
      <c r="H304" s="3"/>
      <c r="I304" s="3"/>
      <c r="J304" s="36"/>
    </row>
    <row r="305" spans="8:10" x14ac:dyDescent="0.25">
      <c r="H305" s="3"/>
      <c r="I305" s="3"/>
      <c r="J305" s="36"/>
    </row>
    <row r="306" spans="8:10" x14ac:dyDescent="0.25">
      <c r="H306" s="3"/>
      <c r="I306" s="3"/>
      <c r="J306" s="36"/>
    </row>
    <row r="307" spans="8:10" x14ac:dyDescent="0.25">
      <c r="H307" s="3"/>
      <c r="I307" s="3"/>
      <c r="J307" s="36"/>
    </row>
    <row r="308" spans="8:10" x14ac:dyDescent="0.25">
      <c r="H308" s="3"/>
      <c r="I308" s="3"/>
      <c r="J308" s="36"/>
    </row>
    <row r="309" spans="8:10" x14ac:dyDescent="0.25">
      <c r="H309" s="3"/>
      <c r="I309" s="3"/>
      <c r="J309" s="36"/>
    </row>
    <row r="310" spans="8:10" x14ac:dyDescent="0.25">
      <c r="H310" s="3"/>
      <c r="I310" s="3"/>
      <c r="J310" s="36"/>
    </row>
    <row r="311" spans="8:10" x14ac:dyDescent="0.25">
      <c r="H311" s="3"/>
      <c r="I311" s="3"/>
      <c r="J311" s="36"/>
    </row>
    <row r="312" spans="8:10" x14ac:dyDescent="0.25">
      <c r="H312" s="3"/>
      <c r="I312" s="3"/>
      <c r="J312" s="36"/>
    </row>
    <row r="313" spans="8:10" x14ac:dyDescent="0.25">
      <c r="H313" s="3"/>
      <c r="I313" s="3"/>
      <c r="J313" s="36"/>
    </row>
    <row r="314" spans="8:10" x14ac:dyDescent="0.25">
      <c r="H314" s="3"/>
      <c r="I314" s="3"/>
      <c r="J314" s="36"/>
    </row>
    <row r="315" spans="8:10" x14ac:dyDescent="0.25">
      <c r="H315" s="3"/>
      <c r="I315" s="3"/>
      <c r="J315" s="36"/>
    </row>
    <row r="316" spans="8:10" x14ac:dyDescent="0.25">
      <c r="H316" s="3"/>
      <c r="I316" s="3"/>
      <c r="J316" s="36"/>
    </row>
    <row r="317" spans="8:10" x14ac:dyDescent="0.25">
      <c r="H317" s="3"/>
      <c r="I317" s="3"/>
      <c r="J317" s="36"/>
    </row>
    <row r="318" spans="8:10" x14ac:dyDescent="0.25">
      <c r="H318" s="3"/>
      <c r="I318" s="3"/>
      <c r="J318" s="36"/>
    </row>
    <row r="319" spans="8:10" x14ac:dyDescent="0.25">
      <c r="H319" s="3"/>
      <c r="I319" s="3"/>
      <c r="J319" s="36"/>
    </row>
    <row r="320" spans="8:10" x14ac:dyDescent="0.25">
      <c r="H320" s="3"/>
      <c r="I320" s="3"/>
      <c r="J320" s="36"/>
    </row>
    <row r="321" spans="8:10" x14ac:dyDescent="0.25">
      <c r="H321" s="3"/>
      <c r="I321" s="3"/>
      <c r="J321" s="36"/>
    </row>
    <row r="322" spans="8:10" x14ac:dyDescent="0.25">
      <c r="H322" s="3"/>
      <c r="I322" s="3"/>
      <c r="J322" s="36"/>
    </row>
    <row r="323" spans="8:10" x14ac:dyDescent="0.25">
      <c r="H323" s="3"/>
      <c r="I323" s="3"/>
      <c r="J323" s="36"/>
    </row>
    <row r="324" spans="8:10" x14ac:dyDescent="0.25">
      <c r="H324" s="3"/>
      <c r="I324" s="3"/>
      <c r="J324" s="36"/>
    </row>
    <row r="325" spans="8:10" x14ac:dyDescent="0.25">
      <c r="H325" s="3"/>
      <c r="I325" s="3"/>
      <c r="J325" s="36"/>
    </row>
    <row r="326" spans="8:10" x14ac:dyDescent="0.25">
      <c r="H326" s="3"/>
      <c r="I326" s="3"/>
      <c r="J326" s="36"/>
    </row>
    <row r="327" spans="8:10" x14ac:dyDescent="0.25">
      <c r="H327" s="3"/>
      <c r="I327" s="3"/>
      <c r="J327" s="36"/>
    </row>
    <row r="328" spans="8:10" x14ac:dyDescent="0.25">
      <c r="H328" s="3"/>
      <c r="I328" s="3"/>
      <c r="J328" s="36"/>
    </row>
    <row r="329" spans="8:10" x14ac:dyDescent="0.25">
      <c r="H329" s="3"/>
      <c r="I329" s="3"/>
      <c r="J329" s="36"/>
    </row>
    <row r="330" spans="8:10" x14ac:dyDescent="0.25">
      <c r="H330" s="3"/>
      <c r="I330" s="3"/>
      <c r="J330" s="36"/>
    </row>
    <row r="331" spans="8:10" x14ac:dyDescent="0.25">
      <c r="H331" s="3"/>
      <c r="I331" s="3"/>
      <c r="J331" s="36"/>
    </row>
    <row r="332" spans="8:10" x14ac:dyDescent="0.25">
      <c r="H332" s="3"/>
      <c r="I332" s="3"/>
      <c r="J332" s="36"/>
    </row>
    <row r="333" spans="8:10" x14ac:dyDescent="0.25">
      <c r="H333" s="3"/>
      <c r="I333" s="3"/>
      <c r="J333" s="36"/>
    </row>
    <row r="334" spans="8:10" x14ac:dyDescent="0.25">
      <c r="H334" s="3"/>
      <c r="I334" s="3"/>
      <c r="J334" s="36"/>
    </row>
    <row r="335" spans="8:10" x14ac:dyDescent="0.25">
      <c r="H335" s="3"/>
      <c r="I335" s="3"/>
      <c r="J335" s="36"/>
    </row>
    <row r="336" spans="8:10" x14ac:dyDescent="0.25">
      <c r="H336" s="3"/>
      <c r="I336" s="3"/>
      <c r="J336" s="36"/>
    </row>
    <row r="337" spans="8:10" x14ac:dyDescent="0.25">
      <c r="H337" s="3"/>
      <c r="I337" s="3"/>
      <c r="J337" s="36"/>
    </row>
    <row r="338" spans="8:10" x14ac:dyDescent="0.25">
      <c r="H338" s="3"/>
      <c r="I338" s="3"/>
      <c r="J338" s="36"/>
    </row>
    <row r="339" spans="8:10" x14ac:dyDescent="0.25">
      <c r="H339" s="3"/>
      <c r="I339" s="3"/>
      <c r="J339" s="36"/>
    </row>
    <row r="340" spans="8:10" x14ac:dyDescent="0.25">
      <c r="H340" s="3"/>
      <c r="I340" s="3"/>
      <c r="J340" s="36"/>
    </row>
    <row r="341" spans="8:10" x14ac:dyDescent="0.25">
      <c r="H341" s="3"/>
      <c r="I341" s="3"/>
      <c r="J341" s="36"/>
    </row>
    <row r="342" spans="8:10" x14ac:dyDescent="0.25">
      <c r="H342" s="3"/>
      <c r="I342" s="3"/>
      <c r="J342" s="36"/>
    </row>
    <row r="343" spans="8:10" x14ac:dyDescent="0.25">
      <c r="H343" s="3"/>
      <c r="I343" s="3"/>
      <c r="J343" s="36"/>
    </row>
    <row r="344" spans="8:10" x14ac:dyDescent="0.25">
      <c r="H344" s="3"/>
      <c r="I344" s="3"/>
      <c r="J344" s="36"/>
    </row>
    <row r="345" spans="8:10" x14ac:dyDescent="0.25">
      <c r="H345" s="3"/>
      <c r="I345" s="3"/>
      <c r="J345" s="36"/>
    </row>
    <row r="346" spans="8:10" x14ac:dyDescent="0.25">
      <c r="H346" s="3"/>
      <c r="I346" s="3"/>
      <c r="J346" s="36"/>
    </row>
    <row r="347" spans="8:10" x14ac:dyDescent="0.25">
      <c r="H347" s="3"/>
      <c r="I347" s="3"/>
      <c r="J347" s="36"/>
    </row>
    <row r="348" spans="8:10" x14ac:dyDescent="0.25">
      <c r="H348" s="3"/>
      <c r="I348" s="3"/>
      <c r="J348" s="36"/>
    </row>
    <row r="349" spans="8:10" x14ac:dyDescent="0.25">
      <c r="H349" s="3"/>
      <c r="I349" s="3"/>
      <c r="J349" s="36"/>
    </row>
    <row r="350" spans="8:10" x14ac:dyDescent="0.25">
      <c r="H350" s="3"/>
      <c r="I350" s="3"/>
      <c r="J350" s="36"/>
    </row>
    <row r="351" spans="8:10" x14ac:dyDescent="0.25">
      <c r="H351" s="3"/>
      <c r="I351" s="3"/>
      <c r="J351" s="36"/>
    </row>
    <row r="352" spans="8:10" x14ac:dyDescent="0.25">
      <c r="H352" s="3"/>
      <c r="I352" s="3"/>
      <c r="J352" s="36"/>
    </row>
    <row r="353" spans="8:10" x14ac:dyDescent="0.25">
      <c r="H353" s="3"/>
      <c r="I353" s="3"/>
      <c r="J353" s="36"/>
    </row>
    <row r="354" spans="8:10" x14ac:dyDescent="0.25">
      <c r="H354" s="3"/>
      <c r="I354" s="3"/>
      <c r="J354" s="36"/>
    </row>
    <row r="355" spans="8:10" x14ac:dyDescent="0.25">
      <c r="H355" s="3"/>
      <c r="I355" s="3"/>
      <c r="J355" s="36"/>
    </row>
    <row r="356" spans="8:10" x14ac:dyDescent="0.25">
      <c r="H356" s="3"/>
      <c r="I356" s="3"/>
      <c r="J356" s="36"/>
    </row>
    <row r="357" spans="8:10" x14ac:dyDescent="0.25">
      <c r="H357" s="3"/>
      <c r="I357" s="3"/>
      <c r="J357" s="36"/>
    </row>
    <row r="358" spans="8:10" x14ac:dyDescent="0.25">
      <c r="H358" s="3"/>
      <c r="I358" s="3"/>
      <c r="J358" s="36"/>
    </row>
    <row r="359" spans="8:10" x14ac:dyDescent="0.25">
      <c r="H359" s="3"/>
      <c r="I359" s="3"/>
      <c r="J359" s="36"/>
    </row>
    <row r="360" spans="8:10" x14ac:dyDescent="0.25">
      <c r="H360" s="3"/>
      <c r="I360" s="3"/>
      <c r="J360" s="36"/>
    </row>
    <row r="361" spans="8:10" x14ac:dyDescent="0.25">
      <c r="H361" s="3"/>
      <c r="I361" s="3"/>
      <c r="J361" s="36"/>
    </row>
    <row r="362" spans="8:10" x14ac:dyDescent="0.25">
      <c r="H362" s="3"/>
      <c r="I362" s="3"/>
      <c r="J362" s="36"/>
    </row>
    <row r="363" spans="8:10" x14ac:dyDescent="0.25">
      <c r="H363" s="3"/>
      <c r="I363" s="3"/>
      <c r="J363" s="36"/>
    </row>
    <row r="364" spans="8:10" x14ac:dyDescent="0.25">
      <c r="H364" s="3"/>
      <c r="I364" s="3"/>
      <c r="J364" s="36"/>
    </row>
    <row r="365" spans="8:10" x14ac:dyDescent="0.25">
      <c r="H365" s="3"/>
      <c r="I365" s="3"/>
      <c r="J365" s="36"/>
    </row>
    <row r="366" spans="8:10" x14ac:dyDescent="0.25">
      <c r="H366" s="3"/>
      <c r="I366" s="3"/>
      <c r="J366" s="36"/>
    </row>
    <row r="367" spans="8:10" x14ac:dyDescent="0.25">
      <c r="H367" s="3"/>
      <c r="I367" s="3"/>
      <c r="J367" s="36"/>
    </row>
    <row r="368" spans="8:10" x14ac:dyDescent="0.25">
      <c r="H368" s="3"/>
      <c r="I368" s="3"/>
      <c r="J368" s="36"/>
    </row>
    <row r="369" spans="8:10" x14ac:dyDescent="0.25">
      <c r="H369" s="3"/>
      <c r="I369" s="3"/>
      <c r="J369" s="36"/>
    </row>
    <row r="370" spans="8:10" x14ac:dyDescent="0.25">
      <c r="H370" s="3"/>
      <c r="I370" s="3"/>
      <c r="J370" s="36"/>
    </row>
    <row r="371" spans="8:10" x14ac:dyDescent="0.25">
      <c r="H371" s="3"/>
      <c r="I371" s="3"/>
      <c r="J371" s="36"/>
    </row>
    <row r="372" spans="8:10" x14ac:dyDescent="0.25">
      <c r="H372" s="3"/>
      <c r="I372" s="3"/>
      <c r="J372" s="36"/>
    </row>
    <row r="373" spans="8:10" x14ac:dyDescent="0.25">
      <c r="H373" s="3"/>
      <c r="I373" s="3"/>
      <c r="J373" s="36"/>
    </row>
    <row r="374" spans="8:10" x14ac:dyDescent="0.25">
      <c r="H374" s="3"/>
      <c r="I374" s="3"/>
      <c r="J374" s="36"/>
    </row>
    <row r="375" spans="8:10" x14ac:dyDescent="0.25">
      <c r="H375" s="3"/>
      <c r="I375" s="3"/>
      <c r="J375" s="36"/>
    </row>
    <row r="376" spans="8:10" x14ac:dyDescent="0.25">
      <c r="H376" s="3"/>
      <c r="I376" s="3"/>
      <c r="J376" s="36"/>
    </row>
    <row r="377" spans="8:10" x14ac:dyDescent="0.25">
      <c r="H377" s="3"/>
      <c r="I377" s="3"/>
      <c r="J377" s="36"/>
    </row>
    <row r="378" spans="8:10" x14ac:dyDescent="0.25">
      <c r="H378" s="3"/>
      <c r="I378" s="3"/>
      <c r="J378" s="36"/>
    </row>
    <row r="379" spans="8:10" x14ac:dyDescent="0.25">
      <c r="H379" s="3"/>
      <c r="I379" s="3"/>
      <c r="J379" s="36"/>
    </row>
    <row r="380" spans="8:10" x14ac:dyDescent="0.25">
      <c r="H380" s="3"/>
      <c r="I380" s="3"/>
      <c r="J380" s="36"/>
    </row>
    <row r="381" spans="8:10" x14ac:dyDescent="0.25">
      <c r="H381" s="3"/>
      <c r="I381" s="3"/>
      <c r="J381" s="36"/>
    </row>
    <row r="382" spans="8:10" x14ac:dyDescent="0.25">
      <c r="H382" s="3"/>
      <c r="I382" s="3"/>
      <c r="J382" s="36"/>
    </row>
    <row r="383" spans="8:10" x14ac:dyDescent="0.25">
      <c r="H383" s="3"/>
      <c r="I383" s="3"/>
      <c r="J383" s="36"/>
    </row>
    <row r="384" spans="8:10" x14ac:dyDescent="0.25">
      <c r="H384" s="3"/>
      <c r="I384" s="3"/>
      <c r="J384" s="36"/>
    </row>
    <row r="385" spans="8:10" x14ac:dyDescent="0.25">
      <c r="H385" s="3"/>
      <c r="I385" s="3"/>
      <c r="J385" s="36"/>
    </row>
    <row r="386" spans="8:10" x14ac:dyDescent="0.25">
      <c r="H386" s="3"/>
      <c r="I386" s="3"/>
      <c r="J386" s="36"/>
    </row>
    <row r="387" spans="8:10" x14ac:dyDescent="0.25">
      <c r="H387" s="3"/>
      <c r="I387" s="3"/>
      <c r="J387" s="36"/>
    </row>
    <row r="388" spans="8:10" x14ac:dyDescent="0.25">
      <c r="H388" s="3"/>
      <c r="I388" s="3"/>
      <c r="J388" s="36"/>
    </row>
    <row r="389" spans="8:10" x14ac:dyDescent="0.25">
      <c r="H389" s="3"/>
      <c r="I389" s="3"/>
      <c r="J389" s="36"/>
    </row>
    <row r="390" spans="8:10" x14ac:dyDescent="0.25">
      <c r="H390" s="3"/>
      <c r="I390" s="3"/>
      <c r="J390" s="36"/>
    </row>
    <row r="391" spans="8:10" x14ac:dyDescent="0.25">
      <c r="H391" s="3"/>
      <c r="I391" s="3"/>
      <c r="J391" s="36"/>
    </row>
    <row r="392" spans="8:10" x14ac:dyDescent="0.25">
      <c r="H392" s="3"/>
      <c r="I392" s="3"/>
      <c r="J392" s="36"/>
    </row>
    <row r="393" spans="8:10" x14ac:dyDescent="0.25">
      <c r="H393" s="3"/>
      <c r="I393" s="3"/>
      <c r="J393" s="36"/>
    </row>
    <row r="394" spans="8:10" x14ac:dyDescent="0.25">
      <c r="H394" s="3"/>
      <c r="I394" s="3"/>
      <c r="J394" s="36"/>
    </row>
    <row r="395" spans="8:10" x14ac:dyDescent="0.25">
      <c r="H395" s="3"/>
      <c r="I395" s="3"/>
      <c r="J395" s="36"/>
    </row>
    <row r="396" spans="8:10" x14ac:dyDescent="0.25">
      <c r="H396" s="3"/>
      <c r="I396" s="3"/>
      <c r="J396" s="36"/>
    </row>
    <row r="397" spans="8:10" x14ac:dyDescent="0.25">
      <c r="H397" s="3"/>
      <c r="I397" s="3"/>
      <c r="J397" s="36"/>
    </row>
    <row r="398" spans="8:10" x14ac:dyDescent="0.25">
      <c r="H398" s="3"/>
      <c r="I398" s="3"/>
      <c r="J398" s="36"/>
    </row>
    <row r="399" spans="8:10" x14ac:dyDescent="0.25">
      <c r="J399" s="36"/>
    </row>
    <row r="400" spans="8:10" x14ac:dyDescent="0.25">
      <c r="J400" s="36"/>
    </row>
    <row r="401" spans="10:10" x14ac:dyDescent="0.25">
      <c r="J401" s="36"/>
    </row>
    <row r="402" spans="10:10" x14ac:dyDescent="0.25">
      <c r="J402" s="36"/>
    </row>
    <row r="403" spans="10:10" x14ac:dyDescent="0.25">
      <c r="J403" s="36"/>
    </row>
    <row r="404" spans="10:10" x14ac:dyDescent="0.25">
      <c r="J404" s="36"/>
    </row>
    <row r="405" spans="10:10" x14ac:dyDescent="0.25">
      <c r="J405" s="36"/>
    </row>
    <row r="406" spans="10:10" x14ac:dyDescent="0.25">
      <c r="J406" s="36"/>
    </row>
    <row r="407" spans="10:10" x14ac:dyDescent="0.25">
      <c r="J407" s="36"/>
    </row>
    <row r="408" spans="10:10" x14ac:dyDescent="0.25">
      <c r="J408" s="36"/>
    </row>
    <row r="409" spans="10:10" x14ac:dyDescent="0.25">
      <c r="J409" s="36"/>
    </row>
    <row r="410" spans="10:10" x14ac:dyDescent="0.25">
      <c r="J410" s="36"/>
    </row>
    <row r="411" spans="10:10" x14ac:dyDescent="0.25">
      <c r="J411" s="36"/>
    </row>
    <row r="412" spans="10:10" x14ac:dyDescent="0.25">
      <c r="J412" s="36"/>
    </row>
    <row r="413" spans="10:10" x14ac:dyDescent="0.25">
      <c r="J413" s="36"/>
    </row>
    <row r="414" spans="10:10" x14ac:dyDescent="0.25">
      <c r="J414" s="36"/>
    </row>
    <row r="415" spans="10:10" x14ac:dyDescent="0.25">
      <c r="J415" s="36"/>
    </row>
    <row r="416" spans="10:10" x14ac:dyDescent="0.25">
      <c r="J416" s="36"/>
    </row>
    <row r="417" spans="10:10" x14ac:dyDescent="0.25">
      <c r="J417" s="36"/>
    </row>
    <row r="418" spans="10:10" x14ac:dyDescent="0.25">
      <c r="J418" s="36"/>
    </row>
    <row r="419" spans="10:10" x14ac:dyDescent="0.25">
      <c r="J419" s="36"/>
    </row>
    <row r="420" spans="10:10" x14ac:dyDescent="0.25">
      <c r="J420" s="36"/>
    </row>
    <row r="421" spans="10:10" x14ac:dyDescent="0.25">
      <c r="J421" s="36"/>
    </row>
    <row r="422" spans="10:10" x14ac:dyDescent="0.25">
      <c r="J422" s="36"/>
    </row>
  </sheetData>
  <phoneticPr fontId="0" type="noConversion"/>
  <conditionalFormatting sqref="C69">
    <cfRule type="cellIs" dxfId="15" priority="9" operator="lessThan">
      <formula>0</formula>
    </cfRule>
  </conditionalFormatting>
  <conditionalFormatting sqref="C20:C32">
    <cfRule type="iconSet" priority="4">
      <iconSet iconSet="3Symbols" reverse="1">
        <cfvo type="percent" val="0"/>
        <cfvo type="num" val="75.001000000000005"/>
        <cfvo type="num" val="75.001999999999995"/>
      </iconSet>
    </cfRule>
  </conditionalFormatting>
  <conditionalFormatting sqref="C18:C19">
    <cfRule type="iconSet" priority="3">
      <iconSet iconSet="3Symbols" reverse="1">
        <cfvo type="percent" val="0"/>
        <cfvo type="num" val="75.001000000000005"/>
        <cfvo type="num" val="75.001999999999995"/>
      </iconSet>
    </cfRule>
  </conditionalFormatting>
  <conditionalFormatting sqref="C67">
    <cfRule type="cellIs" dxfId="14" priority="2" operator="lessThan">
      <formula>0</formula>
    </cfRule>
  </conditionalFormatting>
  <conditionalFormatting sqref="C71">
    <cfRule type="cellIs" dxfId="13" priority="1" operator="lessThan">
      <formula>0</formula>
    </cfRule>
  </conditionalFormatting>
  <dataValidations count="1">
    <dataValidation type="decimal" allowBlank="1" showInputMessage="1" showErrorMessage="1" error="För hög dBA" sqref="C18:C32" xr:uid="{00000000-0002-0000-0200-000000000000}">
      <formula1>0</formula1>
      <formula2>75</formula2>
    </dataValidation>
  </dataValidations>
  <pageMargins left="0.75" right="0.75" top="1" bottom="1" header="0.5" footer="0.5"/>
  <pageSetup paperSize="9" orientation="landscape"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S89"/>
  <sheetViews>
    <sheetView zoomScaleNormal="100" workbookViewId="0">
      <selection activeCell="J25" sqref="J25"/>
    </sheetView>
  </sheetViews>
  <sheetFormatPr defaultRowHeight="12.5" x14ac:dyDescent="0.25"/>
  <cols>
    <col min="1" max="1" width="3.7265625" style="36" customWidth="1"/>
    <col min="2" max="2" width="39.1796875" customWidth="1"/>
    <col min="3" max="3" width="23.7265625" customWidth="1"/>
    <col min="4" max="4" width="24.54296875" customWidth="1"/>
    <col min="5" max="5" width="23.81640625" customWidth="1"/>
    <col min="6" max="6" width="14.26953125" style="60" bestFit="1" customWidth="1"/>
    <col min="7" max="7" width="9.81640625" style="60" customWidth="1"/>
    <col min="8" max="8" width="13.54296875" style="60" customWidth="1"/>
    <col min="9" max="9" width="15.1796875" style="43" customWidth="1"/>
    <col min="10" max="10" width="12.1796875" style="43" bestFit="1" customWidth="1"/>
    <col min="11" max="11" width="12.26953125" style="43" bestFit="1" customWidth="1"/>
    <col min="12" max="12" width="11.1796875" style="43" customWidth="1"/>
    <col min="13" max="13" width="9.1796875" style="43"/>
    <col min="14" max="16" width="9.1796875" style="40"/>
    <col min="17" max="24" width="9.1796875" style="36"/>
    <col min="25" max="43" width="9.1796875" style="3"/>
  </cols>
  <sheetData>
    <row r="1" spans="1:44" s="5" customFormat="1" ht="17.5" x14ac:dyDescent="0.35">
      <c r="A1" s="34"/>
      <c r="B1" s="9" t="s">
        <v>342</v>
      </c>
      <c r="C1" s="9"/>
      <c r="D1" s="9"/>
      <c r="E1" s="9"/>
      <c r="F1" s="9"/>
      <c r="G1" s="42"/>
      <c r="H1" s="42"/>
      <c r="I1" s="42"/>
      <c r="J1" s="42"/>
      <c r="K1" s="42"/>
      <c r="L1" s="42"/>
      <c r="M1" s="42"/>
      <c r="N1" s="39"/>
      <c r="O1" s="39"/>
      <c r="P1" s="39"/>
      <c r="Q1" s="34"/>
      <c r="R1" s="34"/>
      <c r="S1" s="34"/>
      <c r="T1" s="34"/>
      <c r="U1" s="34"/>
      <c r="V1" s="34"/>
      <c r="W1" s="34"/>
      <c r="X1" s="34"/>
      <c r="Y1" s="4"/>
      <c r="Z1" s="4"/>
      <c r="AA1" s="4"/>
      <c r="AB1" s="4"/>
      <c r="AC1" s="4"/>
      <c r="AD1" s="4"/>
      <c r="AE1" s="4"/>
      <c r="AF1" s="4"/>
      <c r="AG1" s="4"/>
      <c r="AH1" s="4"/>
      <c r="AI1" s="4"/>
      <c r="AJ1" s="4"/>
      <c r="AK1" s="4"/>
      <c r="AL1" s="4"/>
      <c r="AM1" s="4"/>
      <c r="AN1" s="4"/>
      <c r="AO1" s="4"/>
    </row>
    <row r="2" spans="1:44" s="8" customFormat="1" x14ac:dyDescent="0.25">
      <c r="A2" s="35"/>
      <c r="B2" s="10" t="s">
        <v>15</v>
      </c>
      <c r="C2" s="11"/>
      <c r="D2" s="11"/>
      <c r="E2" s="11"/>
      <c r="F2" s="11"/>
      <c r="G2" s="43"/>
      <c r="H2" s="43"/>
      <c r="I2" s="43"/>
      <c r="J2" s="43"/>
      <c r="K2" s="43"/>
      <c r="L2" s="43"/>
      <c r="M2" s="43"/>
      <c r="N2" s="40"/>
      <c r="O2" s="40"/>
      <c r="P2" s="40"/>
      <c r="Q2" s="35"/>
      <c r="R2" s="35"/>
      <c r="S2" s="35"/>
      <c r="T2" s="35"/>
      <c r="U2" s="35"/>
      <c r="V2" s="35"/>
      <c r="W2" s="35"/>
      <c r="X2" s="35"/>
      <c r="Y2" s="7"/>
      <c r="Z2" s="7"/>
      <c r="AA2" s="7"/>
      <c r="AB2" s="7"/>
      <c r="AC2" s="7"/>
      <c r="AD2" s="7"/>
      <c r="AE2" s="7"/>
      <c r="AF2" s="7"/>
      <c r="AG2" s="7"/>
      <c r="AH2" s="7"/>
      <c r="AI2" s="7"/>
      <c r="AJ2" s="7"/>
      <c r="AK2" s="7"/>
      <c r="AL2" s="7"/>
      <c r="AM2" s="7"/>
      <c r="AN2" s="7"/>
      <c r="AO2" s="7"/>
    </row>
    <row r="3" spans="1:44" s="8" customFormat="1" x14ac:dyDescent="0.25">
      <c r="A3" s="35"/>
      <c r="B3" s="12" t="s">
        <v>16</v>
      </c>
      <c r="C3" s="11"/>
      <c r="D3" s="11"/>
      <c r="E3" s="11"/>
      <c r="F3" s="11"/>
      <c r="G3" s="43"/>
      <c r="H3" s="43"/>
      <c r="I3" s="43"/>
      <c r="J3" s="43"/>
      <c r="K3" s="43"/>
      <c r="L3" s="43"/>
      <c r="M3" s="43"/>
      <c r="N3" s="40"/>
      <c r="O3" s="40"/>
      <c r="P3" s="40"/>
      <c r="Q3" s="35"/>
      <c r="R3" s="35"/>
      <c r="S3" s="35"/>
      <c r="T3" s="35"/>
      <c r="U3" s="35"/>
      <c r="V3" s="35"/>
      <c r="W3" s="35"/>
      <c r="X3" s="35"/>
      <c r="Y3" s="7"/>
      <c r="Z3" s="7"/>
      <c r="AA3" s="7"/>
      <c r="AB3" s="7"/>
      <c r="AC3" s="7"/>
      <c r="AD3" s="7"/>
      <c r="AE3" s="7"/>
      <c r="AF3" s="7"/>
      <c r="AG3" s="7"/>
      <c r="AH3" s="7"/>
      <c r="AI3" s="7"/>
      <c r="AJ3" s="7"/>
      <c r="AK3" s="7"/>
      <c r="AL3" s="7"/>
      <c r="AM3" s="7"/>
      <c r="AN3" s="7"/>
      <c r="AO3" s="7"/>
    </row>
    <row r="4" spans="1:44" s="8" customFormat="1" x14ac:dyDescent="0.25">
      <c r="A4" s="35"/>
      <c r="B4" s="33" t="s">
        <v>170</v>
      </c>
      <c r="C4" s="11"/>
      <c r="D4" s="11"/>
      <c r="E4" s="11"/>
      <c r="F4" s="11"/>
      <c r="G4" s="43"/>
      <c r="H4" s="43"/>
      <c r="I4" s="43"/>
      <c r="J4" s="43"/>
      <c r="K4" s="43"/>
      <c r="L4" s="43"/>
      <c r="M4" s="43"/>
      <c r="N4" s="40"/>
      <c r="O4" s="40"/>
      <c r="P4" s="40"/>
      <c r="Q4" s="35"/>
      <c r="R4" s="35"/>
      <c r="S4" s="35"/>
      <c r="T4" s="35"/>
      <c r="U4" s="35"/>
      <c r="V4" s="35"/>
      <c r="W4" s="35"/>
      <c r="X4" s="35"/>
      <c r="Y4" s="7"/>
      <c r="Z4" s="7"/>
      <c r="AA4" s="7"/>
      <c r="AB4" s="7"/>
      <c r="AC4" s="7"/>
      <c r="AD4" s="7"/>
      <c r="AE4" s="7"/>
      <c r="AF4" s="7"/>
      <c r="AG4" s="7"/>
      <c r="AH4" s="7"/>
      <c r="AI4" s="7"/>
      <c r="AJ4" s="7"/>
      <c r="AK4" s="7"/>
      <c r="AL4" s="7"/>
      <c r="AM4" s="7"/>
      <c r="AN4" s="7"/>
      <c r="AO4" s="7"/>
    </row>
    <row r="5" spans="1:44" s="3" customFormat="1" x14ac:dyDescent="0.25">
      <c r="A5" s="36"/>
      <c r="D5" s="36"/>
      <c r="E5" s="36"/>
      <c r="F5" s="43"/>
      <c r="G5" s="43"/>
      <c r="H5" s="43"/>
      <c r="I5" s="43"/>
      <c r="J5" s="43"/>
      <c r="K5" s="43"/>
      <c r="L5" s="43"/>
      <c r="M5" s="43"/>
      <c r="N5" s="40"/>
      <c r="O5" s="40"/>
      <c r="P5" s="40"/>
      <c r="Q5" s="36"/>
      <c r="R5" s="36"/>
      <c r="S5" s="36"/>
      <c r="T5" s="36"/>
      <c r="U5" s="36"/>
      <c r="V5" s="36"/>
      <c r="W5" s="36"/>
      <c r="X5" s="36"/>
    </row>
    <row r="6" spans="1:44" s="1" customFormat="1" ht="13" x14ac:dyDescent="0.3">
      <c r="A6" s="37"/>
      <c r="B6" s="6" t="s">
        <v>0</v>
      </c>
      <c r="C6" s="6"/>
      <c r="D6" s="37"/>
      <c r="E6" s="44"/>
      <c r="F6" s="44"/>
      <c r="G6" s="44"/>
      <c r="H6" s="44"/>
      <c r="I6" s="44"/>
      <c r="J6" s="44"/>
      <c r="K6" s="44"/>
      <c r="L6" s="44"/>
      <c r="M6" s="44"/>
      <c r="N6" s="41"/>
      <c r="O6" s="41"/>
      <c r="P6" s="41"/>
      <c r="Q6" s="37"/>
      <c r="R6" s="37"/>
      <c r="S6" s="37"/>
      <c r="T6" s="37"/>
      <c r="U6" s="37"/>
      <c r="V6" s="37"/>
      <c r="W6" s="37"/>
      <c r="X6" s="37"/>
      <c r="Y6" s="2"/>
      <c r="Z6" s="2"/>
      <c r="AA6" s="2"/>
      <c r="AB6" s="2"/>
      <c r="AC6" s="2"/>
      <c r="AD6" s="2"/>
      <c r="AE6" s="2"/>
      <c r="AF6" s="2"/>
      <c r="AG6" s="2"/>
      <c r="AH6" s="2"/>
      <c r="AI6" s="2"/>
      <c r="AJ6" s="2"/>
      <c r="AK6" s="2"/>
      <c r="AL6" s="2"/>
      <c r="AM6" s="2"/>
      <c r="AN6" s="2"/>
      <c r="AO6" s="2"/>
      <c r="AP6" s="2"/>
      <c r="AQ6" s="2"/>
    </row>
    <row r="7" spans="1:44" ht="14.25" customHeight="1" x14ac:dyDescent="0.25">
      <c r="B7" s="263" t="s">
        <v>167</v>
      </c>
      <c r="C7" s="264"/>
      <c r="D7" s="36"/>
      <c r="E7" s="43"/>
      <c r="F7" s="43"/>
      <c r="G7" s="43"/>
      <c r="H7" s="43"/>
    </row>
    <row r="8" spans="1:44" x14ac:dyDescent="0.25">
      <c r="B8" s="248" t="s">
        <v>1</v>
      </c>
      <c r="C8" s="265">
        <v>30</v>
      </c>
      <c r="D8" s="97"/>
      <c r="E8" s="43"/>
      <c r="F8" s="43"/>
      <c r="G8" s="43"/>
      <c r="H8" s="43"/>
    </row>
    <row r="9" spans="1:44" x14ac:dyDescent="0.25">
      <c r="B9" s="248" t="s">
        <v>38</v>
      </c>
      <c r="C9" s="265">
        <v>30</v>
      </c>
      <c r="D9" s="94"/>
      <c r="E9" s="43"/>
      <c r="F9" s="98"/>
      <c r="G9" s="43"/>
      <c r="H9" s="43"/>
    </row>
    <row r="10" spans="1:44" x14ac:dyDescent="0.25">
      <c r="B10" s="248" t="s">
        <v>2</v>
      </c>
      <c r="C10" s="265">
        <v>3.5000000000000003E-2</v>
      </c>
      <c r="D10" s="36"/>
      <c r="E10" s="43"/>
      <c r="F10" s="43"/>
      <c r="G10" s="43"/>
      <c r="H10" s="43"/>
    </row>
    <row r="11" spans="1:44" x14ac:dyDescent="0.25">
      <c r="B11" s="321" t="s">
        <v>324</v>
      </c>
      <c r="C11" s="321">
        <v>0.2</v>
      </c>
      <c r="D11" s="329"/>
      <c r="E11" s="43"/>
      <c r="F11" s="43"/>
      <c r="G11" s="43"/>
      <c r="H11" s="43"/>
    </row>
    <row r="12" spans="1:44" x14ac:dyDescent="0.25">
      <c r="B12" s="258" t="s">
        <v>136</v>
      </c>
      <c r="C12" s="320">
        <v>1.15E-2</v>
      </c>
      <c r="D12" s="329"/>
      <c r="E12" s="43"/>
      <c r="F12" s="43"/>
      <c r="G12" s="43"/>
      <c r="H12" s="43"/>
    </row>
    <row r="13" spans="1:44" x14ac:dyDescent="0.25">
      <c r="B13" s="248" t="s">
        <v>34</v>
      </c>
      <c r="C13" s="266">
        <v>0</v>
      </c>
      <c r="D13" s="94"/>
      <c r="E13" s="43"/>
      <c r="F13" s="43"/>
      <c r="G13" s="43"/>
      <c r="H13" s="43"/>
    </row>
    <row r="14" spans="1:44" s="3" customFormat="1" ht="13" x14ac:dyDescent="0.3">
      <c r="A14" s="37"/>
      <c r="B14" s="267"/>
      <c r="C14" s="267"/>
      <c r="D14" s="99"/>
      <c r="E14" s="99"/>
      <c r="F14" s="100"/>
      <c r="G14" s="43"/>
      <c r="H14" s="43"/>
      <c r="I14" s="100"/>
      <c r="J14" s="43"/>
      <c r="K14" s="43"/>
      <c r="L14" s="43"/>
      <c r="M14" s="43"/>
      <c r="N14" s="40"/>
      <c r="O14" s="40"/>
      <c r="P14" s="40"/>
      <c r="Q14" s="36"/>
      <c r="R14" s="36"/>
      <c r="S14" s="36"/>
      <c r="T14" s="36"/>
      <c r="U14" s="36"/>
      <c r="V14" s="36"/>
      <c r="W14" s="36"/>
      <c r="X14" s="36"/>
    </row>
    <row r="15" spans="1:44" s="1" customFormat="1" ht="13" x14ac:dyDescent="0.3">
      <c r="A15" s="36"/>
      <c r="B15" s="6" t="s">
        <v>303</v>
      </c>
      <c r="C15" s="6"/>
      <c r="D15" s="6"/>
      <c r="E15" s="6"/>
      <c r="F15" s="6"/>
      <c r="G15" s="6"/>
      <c r="H15" s="6"/>
      <c r="I15" s="44"/>
      <c r="J15" s="44" t="s">
        <v>297</v>
      </c>
      <c r="K15" s="44">
        <v>50</v>
      </c>
      <c r="L15" s="44"/>
      <c r="M15" s="44"/>
      <c r="N15" s="41"/>
      <c r="O15" s="41"/>
      <c r="P15" s="37"/>
      <c r="Q15" s="37"/>
      <c r="R15" s="37"/>
      <c r="S15" s="37"/>
      <c r="T15" s="37"/>
      <c r="U15" s="37"/>
      <c r="V15" s="37"/>
      <c r="W15" s="37"/>
      <c r="X15" s="37"/>
      <c r="Y15" s="2"/>
      <c r="Z15" s="2"/>
      <c r="AA15" s="2"/>
      <c r="AB15" s="2"/>
      <c r="AC15" s="2"/>
      <c r="AD15" s="2"/>
      <c r="AE15" s="2"/>
      <c r="AF15" s="2"/>
      <c r="AG15" s="2"/>
      <c r="AH15" s="2"/>
      <c r="AI15" s="2"/>
      <c r="AJ15" s="2"/>
      <c r="AK15" s="2"/>
      <c r="AL15" s="2"/>
      <c r="AM15" s="2"/>
      <c r="AN15" s="2"/>
      <c r="AO15" s="2"/>
      <c r="AP15" s="2"/>
    </row>
    <row r="16" spans="1:44" ht="39.75" customHeight="1" x14ac:dyDescent="0.25">
      <c r="B16" s="229" t="s">
        <v>280</v>
      </c>
      <c r="C16" s="369" t="s">
        <v>300</v>
      </c>
      <c r="D16" s="369" t="s">
        <v>36</v>
      </c>
      <c r="E16" s="370" t="s">
        <v>102</v>
      </c>
      <c r="F16" s="369" t="s">
        <v>3</v>
      </c>
      <c r="G16" s="369" t="s">
        <v>50</v>
      </c>
      <c r="H16" s="369" t="s">
        <v>51</v>
      </c>
      <c r="I16" s="333" t="s">
        <v>171</v>
      </c>
      <c r="J16" s="314" t="s">
        <v>104</v>
      </c>
      <c r="K16" s="314" t="s">
        <v>105</v>
      </c>
      <c r="L16" s="314" t="s">
        <v>168</v>
      </c>
      <c r="M16" s="330" t="s">
        <v>169</v>
      </c>
      <c r="N16" s="314"/>
      <c r="O16" s="314"/>
      <c r="P16" s="334"/>
      <c r="Q16" s="173"/>
      <c r="R16" s="173"/>
      <c r="S16" s="173"/>
      <c r="AR16" s="3"/>
    </row>
    <row r="17" spans="2:45" x14ac:dyDescent="0.25">
      <c r="B17" s="248"/>
      <c r="C17">
        <v>65</v>
      </c>
      <c r="D17" s="373">
        <v>27</v>
      </c>
      <c r="E17" s="198">
        <v>62</v>
      </c>
      <c r="F17" s="32">
        <v>13.5</v>
      </c>
      <c r="G17" s="262">
        <f t="shared" ref="G17:G31" si="0">IF(C17&gt;75,"För hög dBA",J17)</f>
        <v>64273.936620934452</v>
      </c>
      <c r="H17" s="262">
        <f>IF(AND(C17&gt;0,E17&gt;0,F17&gt;0),K17,0)</f>
        <v>64273.936620934452</v>
      </c>
      <c r="I17" s="335">
        <f t="shared" ref="I17:I31" si="1">D17+C17-E17-M17</f>
        <v>30</v>
      </c>
      <c r="J17" s="335">
        <f>IF((C17-D17)&gt;25,(F17*(VLOOKUP(C17-D17,Bullervärdering!$E$3:$I$33,3)*(C17-D17)-VLOOKUP(C17-D17,Bullervärdering!$E$3:$I$33,3)*VLOOKUP(C17-D17,Bullervärdering!$E$3:$I$33,1)+VLOOKUP(C17-D17,Bullervärdering!$E$3:$I$33,2)-IF((C17-I17)&gt;25,(VLOOKUP(C17-I17,Bullervärdering!$E$3:$I$33,3)*(C17-I17)-VLOOKUP(C17-I17,Bullervärdering!$E$3:$I$33,3)*VLOOKUP(C17-I17,Bullervärdering!$E$3:$I$33,1)+VLOOKUP(C17-I17,Bullervärdering!$E$3:$I$33,2)),0))),0)</f>
        <v>64273.936620934452</v>
      </c>
      <c r="K17" s="335">
        <f>IF(AND(C17&gt;=50,E17&gt;=50),(F17*(VLOOKUP(C17,Bullervärdering!$A$3:$I$33,8)*(C17)-VLOOKUP(C17,Bullervärdering!$A$3:$I$33,8)*VLOOKUP(C17,Bullervärdering!$A$3:$I$33,1)+VLOOKUP(C17,Bullervärdering!$A$3:$I$33,2)-(VLOOKUP(E17,Bullervärdering!$A$3:$I$33,8)*(E17)-VLOOKUP(E17,Bullervärdering!$A$3:$I$33,8)*VLOOKUP(E17,Bullervärdering!$A$3:$I$33,1)+VLOOKUP(E17,Bullervärdering!$A$3:$I$33,2)))),(F17*(VLOOKUP(C17,Bullervärdering!$A$3:$I$33,8)*(C17)-VLOOKUP(C17,Bullervärdering!$A$3:$I$33,8)*VLOOKUP(C17,Bullervärdering!$A$3:$I$33,1)+VLOOKUP(C17,Bullervärdering!$A$3:$I$33,2)-(VLOOKUP($K$15,Bullervärdering!$A$3:$I$33,8)*($K$15)-VLOOKUP($K$15,Bullervärdering!$A$3:$I$33,8)*VLOOKUP($K$15,Bullervärdering!$A$3:$I$33,1)+VLOOKUP($K$15,Bullervärdering!$A$3:$I$33,2)))))</f>
        <v>64273.936620934452</v>
      </c>
      <c r="L17" s="314">
        <f>C17-E17</f>
        <v>3</v>
      </c>
      <c r="M17" s="335">
        <f>IF(L17&lt;5,0,IF(L17&lt;20,(L17-5)/3,5))</f>
        <v>0</v>
      </c>
      <c r="N17" s="314"/>
      <c r="O17" s="314"/>
      <c r="P17" s="334"/>
      <c r="Q17" s="173"/>
      <c r="R17" s="173"/>
      <c r="S17" s="173"/>
    </row>
    <row r="18" spans="2:45" x14ac:dyDescent="0.25">
      <c r="B18" s="248"/>
      <c r="C18" s="16">
        <v>60</v>
      </c>
      <c r="D18" s="373">
        <v>27</v>
      </c>
      <c r="E18" s="198">
        <v>57</v>
      </c>
      <c r="F18" s="32">
        <v>8.1</v>
      </c>
      <c r="G18" s="262">
        <f t="shared" si="0"/>
        <v>24966.209580623829</v>
      </c>
      <c r="H18" s="262">
        <f>IF(AND(C18&gt;0,E18&gt;0,F18&gt;0),K18,0)</f>
        <v>24966.209580623829</v>
      </c>
      <c r="I18" s="335">
        <f t="shared" si="1"/>
        <v>30</v>
      </c>
      <c r="J18" s="335">
        <f>IF((C18-D18)&gt;25,(F18*(VLOOKUP(C18-D18,Bullervärdering!$E$3:$I$33,3)*(C18-D18)-VLOOKUP(C18-D18,Bullervärdering!$E$3:$I$33,3)*VLOOKUP(C18-D18,Bullervärdering!$E$3:$I$33,1)+VLOOKUP(C18-D18,Bullervärdering!$E$3:$I$33,2)-IF((C18-I18)&gt;25,(VLOOKUP(C18-I18,Bullervärdering!$E$3:$I$33,3)*(C18-I18)-VLOOKUP(C18-I18,Bullervärdering!$E$3:$I$33,3)*VLOOKUP(C18-I18,Bullervärdering!$E$3:$I$33,1)+VLOOKUP(C18-I18,Bullervärdering!$E$3:$I$33,2)),0))),0)</f>
        <v>24966.209580623829</v>
      </c>
      <c r="K18" s="335">
        <f>IF(AND(C18&gt;=50,E18&gt;=50),(F18*(VLOOKUP(C18,Bullervärdering!$A$3:$I$33,8)*(C18)-VLOOKUP(C18,Bullervärdering!$A$3:$I$33,8)*VLOOKUP(C18,Bullervärdering!$A$3:$I$33,1)+VLOOKUP(C18,Bullervärdering!$A$3:$I$33,2)-(VLOOKUP(E18,Bullervärdering!$A$3:$I$33,8)*(E18)-VLOOKUP(E18,Bullervärdering!$A$3:$I$33,8)*VLOOKUP(E18,Bullervärdering!$A$3:$I$33,1)+VLOOKUP(E18,Bullervärdering!$A$3:$I$33,2)))),(F18*(VLOOKUP(C18,Bullervärdering!$A$3:$I$33,8)*(C18)-VLOOKUP(C18,Bullervärdering!$A$3:$I$33,8)*VLOOKUP(C18,Bullervärdering!$A$3:$I$33,1)+VLOOKUP(C18,Bullervärdering!$A$3:$I$33,2)-(VLOOKUP($K$15,Bullervärdering!$A$3:$I$33,8)*($K$15)-VLOOKUP($K$15,Bullervärdering!$A$3:$I$33,8)*VLOOKUP($K$15,Bullervärdering!$A$3:$I$33,1)+VLOOKUP($K$15,Bullervärdering!$A$3:$I$33,2)))))</f>
        <v>24966.209580623829</v>
      </c>
      <c r="L18" s="314">
        <f t="shared" ref="L18:L20" si="2">C18-E18</f>
        <v>3</v>
      </c>
      <c r="M18" s="335">
        <f t="shared" ref="M18:M20" si="3">IF(L18&lt;5,0,IF(L18&lt;20,(L18-5)/3,5))</f>
        <v>0</v>
      </c>
      <c r="N18" s="314"/>
      <c r="O18" s="314"/>
      <c r="P18" s="334"/>
      <c r="Q18" s="173"/>
      <c r="R18" s="173"/>
      <c r="S18" s="173"/>
    </row>
    <row r="19" spans="2:45" x14ac:dyDescent="0.25">
      <c r="B19" s="248"/>
      <c r="C19" s="16"/>
      <c r="D19" s="373">
        <v>27</v>
      </c>
      <c r="E19" s="198"/>
      <c r="F19" s="32"/>
      <c r="G19" s="262">
        <f t="shared" si="0"/>
        <v>0</v>
      </c>
      <c r="H19" s="262">
        <f t="shared" ref="H19:H31" si="4">IF(AND(C19&gt;0,E19&gt;0,F19&gt;0),K19,0)</f>
        <v>0</v>
      </c>
      <c r="I19" s="335">
        <f t="shared" si="1"/>
        <v>27</v>
      </c>
      <c r="J19" s="335">
        <f>IF((C19-D19)&gt;25,(F19*(VLOOKUP(C19-D19,Bullervärdering!$E$3:$I$33,3)*(C19-D19)-VLOOKUP(C19-D19,Bullervärdering!$E$3:$I$33,3)*VLOOKUP(C19-D19,Bullervärdering!$E$3:$I$33,1)+VLOOKUP(C19-D19,Bullervärdering!$E$3:$I$33,2)-IF((C19-I19)&gt;25,(VLOOKUP(C19-I19,Bullervärdering!$E$3:$I$33,3)*(C19-I19)-VLOOKUP(C19-I19,Bullervärdering!$E$3:$I$33,3)*VLOOKUP(C19-I19,Bullervärdering!$E$3:$I$33,1)+VLOOKUP(C19-I19,Bullervärdering!$E$3:$I$33,2)),0))),0)</f>
        <v>0</v>
      </c>
      <c r="K19" s="335" t="e">
        <f>IF(AND(C19&gt;=50,E19&gt;=50),(F19*(VLOOKUP(C19,Bullervärdering!$A$3:$I$33,8)*(C19)-VLOOKUP(C19,Bullervärdering!$A$3:$I$33,8)*VLOOKUP(C19,Bullervärdering!$A$3:$I$33,1)+VLOOKUP(C19,Bullervärdering!$A$3:$I$33,2)-(VLOOKUP(E19,Bullervärdering!$A$3:$I$33,8)*(E19)-VLOOKUP(E19,Bullervärdering!$A$3:$I$33,8)*VLOOKUP(E19,Bullervärdering!$A$3:$I$33,1)+VLOOKUP(E19,Bullervärdering!$A$3:$I$33,2)))),(F19*(VLOOKUP(C19,Bullervärdering!$A$3:$I$33,8)*(C19)-VLOOKUP(C19,Bullervärdering!$A$3:$I$33,8)*VLOOKUP(C19,Bullervärdering!$A$3:$I$33,1)+VLOOKUP(C19,Bullervärdering!$A$3:$I$33,2)-(VLOOKUP($K$15,Bullervärdering!$A$3:$I$33,8)*($K$15)-VLOOKUP($K$15,Bullervärdering!$A$3:$I$33,8)*VLOOKUP($K$15,Bullervärdering!$A$3:$I$33,1)+VLOOKUP($K$15,Bullervärdering!$A$3:$I$33,2)))))</f>
        <v>#N/A</v>
      </c>
      <c r="L19" s="314">
        <f t="shared" si="2"/>
        <v>0</v>
      </c>
      <c r="M19" s="335">
        <f t="shared" si="3"/>
        <v>0</v>
      </c>
      <c r="N19" s="314"/>
      <c r="O19" s="314"/>
      <c r="P19" s="334"/>
      <c r="Q19" s="173"/>
      <c r="R19" s="173"/>
      <c r="S19" s="173"/>
    </row>
    <row r="20" spans="2:45" x14ac:dyDescent="0.25">
      <c r="B20" s="248"/>
      <c r="C20" s="113"/>
      <c r="D20" s="373">
        <v>27</v>
      </c>
      <c r="E20" s="114"/>
      <c r="F20" s="32"/>
      <c r="G20" s="262">
        <f t="shared" si="0"/>
        <v>0</v>
      </c>
      <c r="H20" s="262">
        <f t="shared" si="4"/>
        <v>0</v>
      </c>
      <c r="I20" s="335">
        <f t="shared" si="1"/>
        <v>27</v>
      </c>
      <c r="J20" s="335">
        <f>IF((C20-D20)&gt;25,(F20*(VLOOKUP(C20-D20,Bullervärdering!$E$3:$I$33,3)*(C20-D20)-VLOOKUP(C20-D20,Bullervärdering!$E$3:$I$33,3)*VLOOKUP(C20-D20,Bullervärdering!$E$3:$I$33,1)+VLOOKUP(C20-D20,Bullervärdering!$E$3:$I$33,2)-IF((C20-I20)&gt;25,(VLOOKUP(C20-I20,Bullervärdering!$E$3:$I$33,3)*(C20-I20)-VLOOKUP(C20-I20,Bullervärdering!$E$3:$I$33,3)*VLOOKUP(C20-I20,Bullervärdering!$E$3:$I$33,1)+VLOOKUP(C20-I20,Bullervärdering!$E$3:$I$33,2)),0))),0)</f>
        <v>0</v>
      </c>
      <c r="K20" s="335" t="e">
        <f>IF(AND(C20&gt;=50,E20&gt;=50),(F20*(VLOOKUP(C20,Bullervärdering!$A$3:$I$33,8)*(C20)-VLOOKUP(C20,Bullervärdering!$A$3:$I$33,8)*VLOOKUP(C20,Bullervärdering!$A$3:$I$33,1)+VLOOKUP(C20,Bullervärdering!$A$3:$I$33,2)-(VLOOKUP(E20,Bullervärdering!$A$3:$I$33,8)*(E20)-VLOOKUP(E20,Bullervärdering!$A$3:$I$33,8)*VLOOKUP(E20,Bullervärdering!$A$3:$I$33,1)+VLOOKUP(E20,Bullervärdering!$A$3:$I$33,2)))),(F20*(VLOOKUP(C20,Bullervärdering!$A$3:$I$33,8)*(C20)-VLOOKUP(C20,Bullervärdering!$A$3:$I$33,8)*VLOOKUP(C20,Bullervärdering!$A$3:$I$33,1)+VLOOKUP(C20,Bullervärdering!$A$3:$I$33,2)-(VLOOKUP($K$15,Bullervärdering!$A$3:$I$33,8)*($K$15)-VLOOKUP($K$15,Bullervärdering!$A$3:$I$33,8)*VLOOKUP($K$15,Bullervärdering!$A$3:$I$33,1)+VLOOKUP($K$15,Bullervärdering!$A$3:$I$33,2)))))</f>
        <v>#N/A</v>
      </c>
      <c r="L20" s="314">
        <f t="shared" si="2"/>
        <v>0</v>
      </c>
      <c r="M20" s="335">
        <f t="shared" si="3"/>
        <v>0</v>
      </c>
      <c r="N20" s="314"/>
      <c r="O20" s="314"/>
      <c r="P20" s="334"/>
      <c r="Q20" s="173"/>
      <c r="R20" s="173"/>
      <c r="S20" s="173"/>
    </row>
    <row r="21" spans="2:45" x14ac:dyDescent="0.25">
      <c r="B21" s="248"/>
      <c r="C21" s="113"/>
      <c r="D21" s="373">
        <v>27</v>
      </c>
      <c r="E21" s="114"/>
      <c r="F21" s="32"/>
      <c r="G21" s="262">
        <f t="shared" si="0"/>
        <v>0</v>
      </c>
      <c r="H21" s="262">
        <f t="shared" si="4"/>
        <v>0</v>
      </c>
      <c r="I21" s="335">
        <f t="shared" si="1"/>
        <v>27</v>
      </c>
      <c r="J21" s="335">
        <f>IF((C21-D21)&gt;25,(F21*(VLOOKUP(C21-D21,Bullervärdering!$E$3:$I$33,3)*(C21-D21)-VLOOKUP(C21-D21,Bullervärdering!$E$3:$I$33,3)*VLOOKUP(C21-D21,Bullervärdering!$E$3:$I$33,1)+VLOOKUP(C21-D21,Bullervärdering!$E$3:$I$33,2)-IF((C21-I21)&gt;25,(VLOOKUP(C21-I21,Bullervärdering!$E$3:$I$33,3)*(C21-I21)-VLOOKUP(C21-I21,Bullervärdering!$E$3:$I$33,3)*VLOOKUP(C21-I21,Bullervärdering!$E$3:$I$33,1)+VLOOKUP(C21-I21,Bullervärdering!$E$3:$I$33,2)),0))),0)</f>
        <v>0</v>
      </c>
      <c r="K21" s="335" t="e">
        <f>IF(AND(C21&gt;=50,E21&gt;=50),(F21*(VLOOKUP(C21,Bullervärdering!$A$3:$I$33,8)*(C21)-VLOOKUP(C21,Bullervärdering!$A$3:$I$33,8)*VLOOKUP(C21,Bullervärdering!$A$3:$I$33,1)+VLOOKUP(C21,Bullervärdering!$A$3:$I$33,2)-(VLOOKUP(E21,Bullervärdering!$A$3:$I$33,8)*(E21)-VLOOKUP(E21,Bullervärdering!$A$3:$I$33,8)*VLOOKUP(E21,Bullervärdering!$A$3:$I$33,1)+VLOOKUP(E21,Bullervärdering!$A$3:$I$33,2)))),(F21*(VLOOKUP(C21,Bullervärdering!$A$3:$I$33,8)*(C21)-VLOOKUP(C21,Bullervärdering!$A$3:$I$33,8)*VLOOKUP(C21,Bullervärdering!$A$3:$I$33,1)+VLOOKUP(C21,Bullervärdering!$A$3:$I$33,2)-(VLOOKUP($K$15,Bullervärdering!$A$3:$I$33,8)*($K$15)-VLOOKUP($K$15,Bullervärdering!$A$3:$I$33,8)*VLOOKUP($K$15,Bullervärdering!$A$3:$I$33,1)+VLOOKUP($K$15,Bullervärdering!$A$3:$I$33,2)))))</f>
        <v>#N/A</v>
      </c>
      <c r="L21" s="314">
        <f t="shared" ref="L21:L31" si="5">C21-E21</f>
        <v>0</v>
      </c>
      <c r="M21" s="335">
        <f t="shared" ref="M21:M31" si="6">IF(L21&lt;5,0,IF(L21&lt;20,(L21-5)/3,5))</f>
        <v>0</v>
      </c>
      <c r="N21" s="314"/>
      <c r="O21" s="314"/>
      <c r="P21" s="334"/>
      <c r="Q21" s="173"/>
      <c r="R21" s="173"/>
      <c r="S21" s="173"/>
    </row>
    <row r="22" spans="2:45" x14ac:dyDescent="0.25">
      <c r="B22" s="248"/>
      <c r="C22" s="113"/>
      <c r="D22" s="373">
        <v>27</v>
      </c>
      <c r="E22" s="114"/>
      <c r="F22" s="32"/>
      <c r="G22" s="262">
        <f t="shared" si="0"/>
        <v>0</v>
      </c>
      <c r="H22" s="262">
        <f t="shared" si="4"/>
        <v>0</v>
      </c>
      <c r="I22" s="335">
        <f t="shared" si="1"/>
        <v>27</v>
      </c>
      <c r="J22" s="335">
        <f>IF((C22-D22)&gt;25,(F22*(VLOOKUP(C22-D22,Bullervärdering!$E$3:$I$33,3)*(C22-D22)-VLOOKUP(C22-D22,Bullervärdering!$E$3:$I$33,3)*VLOOKUP(C22-D22,Bullervärdering!$E$3:$I$33,1)+VLOOKUP(C22-D22,Bullervärdering!$E$3:$I$33,2)-IF((C22-I22)&gt;25,(VLOOKUP(C22-I22,Bullervärdering!$E$3:$I$33,3)*(C22-I22)-VLOOKUP(C22-I22,Bullervärdering!$E$3:$I$33,3)*VLOOKUP(C22-I22,Bullervärdering!$E$3:$I$33,1)+VLOOKUP(C22-I22,Bullervärdering!$E$3:$I$33,2)),0))),0)</f>
        <v>0</v>
      </c>
      <c r="K22" s="335" t="e">
        <f>IF(AND(C22&gt;=50,E22&gt;=50),(F22*(VLOOKUP(C22,Bullervärdering!$A$3:$I$33,8)*(C22)-VLOOKUP(C22,Bullervärdering!$A$3:$I$33,8)*VLOOKUP(C22,Bullervärdering!$A$3:$I$33,1)+VLOOKUP(C22,Bullervärdering!$A$3:$I$33,2)-(VLOOKUP(E22,Bullervärdering!$A$3:$I$33,8)*(E22)-VLOOKUP(E22,Bullervärdering!$A$3:$I$33,8)*VLOOKUP(E22,Bullervärdering!$A$3:$I$33,1)+VLOOKUP(E22,Bullervärdering!$A$3:$I$33,2)))),(F22*(VLOOKUP(C22,Bullervärdering!$A$3:$I$33,8)*(C22)-VLOOKUP(C22,Bullervärdering!$A$3:$I$33,8)*VLOOKUP(C22,Bullervärdering!$A$3:$I$33,1)+VLOOKUP(C22,Bullervärdering!$A$3:$I$33,2)-(VLOOKUP($K$15,Bullervärdering!$A$3:$I$33,8)*($K$15)-VLOOKUP($K$15,Bullervärdering!$A$3:$I$33,8)*VLOOKUP($K$15,Bullervärdering!$A$3:$I$33,1)+VLOOKUP($K$15,Bullervärdering!$A$3:$I$33,2)))))</f>
        <v>#N/A</v>
      </c>
      <c r="L22" s="314">
        <f t="shared" si="5"/>
        <v>0</v>
      </c>
      <c r="M22" s="335">
        <f t="shared" si="6"/>
        <v>0</v>
      </c>
      <c r="N22" s="314"/>
      <c r="O22" s="314"/>
      <c r="P22" s="334"/>
      <c r="Q22" s="173"/>
      <c r="R22" s="173"/>
      <c r="S22" s="173"/>
    </row>
    <row r="23" spans="2:45" x14ac:dyDescent="0.25">
      <c r="B23" s="248"/>
      <c r="C23" s="113"/>
      <c r="D23" s="373">
        <v>27</v>
      </c>
      <c r="E23" s="114"/>
      <c r="F23" s="32"/>
      <c r="G23" s="262">
        <f t="shared" si="0"/>
        <v>0</v>
      </c>
      <c r="H23" s="262">
        <f t="shared" si="4"/>
        <v>0</v>
      </c>
      <c r="I23" s="335">
        <f t="shared" si="1"/>
        <v>27</v>
      </c>
      <c r="J23" s="335">
        <f>IF((C23-D23)&gt;25,(F23*(VLOOKUP(C23-D23,Bullervärdering!$E$3:$I$33,3)*(C23-D23)-VLOOKUP(C23-D23,Bullervärdering!$E$3:$I$33,3)*VLOOKUP(C23-D23,Bullervärdering!$E$3:$I$33,1)+VLOOKUP(C23-D23,Bullervärdering!$E$3:$I$33,2)-IF((C23-I23)&gt;25,(VLOOKUP(C23-I23,Bullervärdering!$E$3:$I$33,3)*(C23-I23)-VLOOKUP(C23-I23,Bullervärdering!$E$3:$I$33,3)*VLOOKUP(C23-I23,Bullervärdering!$E$3:$I$33,1)+VLOOKUP(C23-I23,Bullervärdering!$E$3:$I$33,2)),0))),0)</f>
        <v>0</v>
      </c>
      <c r="K23" s="335" t="e">
        <f>IF(AND(C23&gt;=50,E23&gt;=50),(F23*(VLOOKUP(C23,Bullervärdering!$A$3:$I$33,8)*(C23)-VLOOKUP(C23,Bullervärdering!$A$3:$I$33,8)*VLOOKUP(C23,Bullervärdering!$A$3:$I$33,1)+VLOOKUP(C23,Bullervärdering!$A$3:$I$33,2)-(VLOOKUP(E23,Bullervärdering!$A$3:$I$33,8)*(E23)-VLOOKUP(E23,Bullervärdering!$A$3:$I$33,8)*VLOOKUP(E23,Bullervärdering!$A$3:$I$33,1)+VLOOKUP(E23,Bullervärdering!$A$3:$I$33,2)))),(F23*(VLOOKUP(C23,Bullervärdering!$A$3:$I$33,8)*(C23)-VLOOKUP(C23,Bullervärdering!$A$3:$I$33,8)*VLOOKUP(C23,Bullervärdering!$A$3:$I$33,1)+VLOOKUP(C23,Bullervärdering!$A$3:$I$33,2)-(VLOOKUP($K$15,Bullervärdering!$A$3:$I$33,8)*($K$15)-VLOOKUP($K$15,Bullervärdering!$A$3:$I$33,8)*VLOOKUP($K$15,Bullervärdering!$A$3:$I$33,1)+VLOOKUP($K$15,Bullervärdering!$A$3:$I$33,2)))))</f>
        <v>#N/A</v>
      </c>
      <c r="L23" s="314">
        <f t="shared" si="5"/>
        <v>0</v>
      </c>
      <c r="M23" s="335">
        <f t="shared" si="6"/>
        <v>0</v>
      </c>
      <c r="N23" s="314"/>
      <c r="O23" s="314"/>
      <c r="P23" s="334"/>
      <c r="Q23" s="173"/>
      <c r="R23" s="173"/>
      <c r="S23" s="173"/>
    </row>
    <row r="24" spans="2:45" x14ac:dyDescent="0.25">
      <c r="B24" s="248"/>
      <c r="C24" s="113"/>
      <c r="D24" s="373">
        <v>27</v>
      </c>
      <c r="E24" s="114"/>
      <c r="F24" s="32"/>
      <c r="G24" s="262">
        <f t="shared" si="0"/>
        <v>0</v>
      </c>
      <c r="H24" s="262">
        <f t="shared" si="4"/>
        <v>0</v>
      </c>
      <c r="I24" s="335">
        <f t="shared" si="1"/>
        <v>27</v>
      </c>
      <c r="J24" s="335">
        <f>IF((C24-D24)&gt;25,(F24*(VLOOKUP(C24-D24,Bullervärdering!$E$3:$I$33,3)*(C24-D24)-VLOOKUP(C24-D24,Bullervärdering!$E$3:$I$33,3)*VLOOKUP(C24-D24,Bullervärdering!$E$3:$I$33,1)+VLOOKUP(C24-D24,Bullervärdering!$E$3:$I$33,2)-IF((C24-I24)&gt;25,(VLOOKUP(C24-I24,Bullervärdering!$E$3:$I$33,3)*(C24-I24)-VLOOKUP(C24-I24,Bullervärdering!$E$3:$I$33,3)*VLOOKUP(C24-I24,Bullervärdering!$E$3:$I$33,1)+VLOOKUP(C24-I24,Bullervärdering!$E$3:$I$33,2)),0))),0)</f>
        <v>0</v>
      </c>
      <c r="K24" s="335" t="e">
        <f>IF(AND(C24&gt;=50,E24&gt;=50),(F24*(VLOOKUP(C24,Bullervärdering!$A$3:$I$33,8)*(C24)-VLOOKUP(C24,Bullervärdering!$A$3:$I$33,8)*VLOOKUP(C24,Bullervärdering!$A$3:$I$33,1)+VLOOKUP(C24,Bullervärdering!$A$3:$I$33,2)-(VLOOKUP(E24,Bullervärdering!$A$3:$I$33,8)*(E24)-VLOOKUP(E24,Bullervärdering!$A$3:$I$33,8)*VLOOKUP(E24,Bullervärdering!$A$3:$I$33,1)+VLOOKUP(E24,Bullervärdering!$A$3:$I$33,2)))),(F24*(VLOOKUP(C24,Bullervärdering!$A$3:$I$33,8)*(C24)-VLOOKUP(C24,Bullervärdering!$A$3:$I$33,8)*VLOOKUP(C24,Bullervärdering!$A$3:$I$33,1)+VLOOKUP(C24,Bullervärdering!$A$3:$I$33,2)-(VLOOKUP($K$15,Bullervärdering!$A$3:$I$33,8)*($K$15)-VLOOKUP($K$15,Bullervärdering!$A$3:$I$33,8)*VLOOKUP($K$15,Bullervärdering!$A$3:$I$33,1)+VLOOKUP($K$15,Bullervärdering!$A$3:$I$33,2)))))</f>
        <v>#N/A</v>
      </c>
      <c r="L24" s="314">
        <f t="shared" si="5"/>
        <v>0</v>
      </c>
      <c r="M24" s="335">
        <f t="shared" si="6"/>
        <v>0</v>
      </c>
      <c r="N24" s="314"/>
      <c r="O24" s="314"/>
      <c r="P24" s="334"/>
      <c r="Q24" s="173"/>
      <c r="R24" s="173"/>
      <c r="S24" s="173"/>
    </row>
    <row r="25" spans="2:45" x14ac:dyDescent="0.25">
      <c r="B25" s="248"/>
      <c r="C25" s="113"/>
      <c r="D25" s="373">
        <v>27</v>
      </c>
      <c r="E25" s="114"/>
      <c r="F25" s="32"/>
      <c r="G25" s="262">
        <f t="shared" si="0"/>
        <v>0</v>
      </c>
      <c r="H25" s="262">
        <f t="shared" si="4"/>
        <v>0</v>
      </c>
      <c r="I25" s="335">
        <f t="shared" si="1"/>
        <v>27</v>
      </c>
      <c r="J25" s="335">
        <f>IF((C25-D25)&gt;25,(F25*(VLOOKUP(C25-D25,Bullervärdering!$E$3:$I$33,3)*(C25-D25)-VLOOKUP(C25-D25,Bullervärdering!$E$3:$I$33,3)*VLOOKUP(C25-D25,Bullervärdering!$E$3:$I$33,1)+VLOOKUP(C25-D25,Bullervärdering!$E$3:$I$33,2)-IF((C25-I25)&gt;25,(VLOOKUP(C25-I25,Bullervärdering!$E$3:$I$33,3)*(C25-I25)-VLOOKUP(C25-I25,Bullervärdering!$E$3:$I$33,3)*VLOOKUP(C25-I25,Bullervärdering!$E$3:$I$33,1)+VLOOKUP(C25-I25,Bullervärdering!$E$3:$I$33,2)),0))),0)</f>
        <v>0</v>
      </c>
      <c r="K25" s="335" t="e">
        <f>IF(AND(C25&gt;=50,E25&gt;=50),(F25*(VLOOKUP(C25,Bullervärdering!$A$3:$I$33,8)*(C25)-VLOOKUP(C25,Bullervärdering!$A$3:$I$33,8)*VLOOKUP(C25,Bullervärdering!$A$3:$I$33,1)+VLOOKUP(C25,Bullervärdering!$A$3:$I$33,2)-(VLOOKUP(E25,Bullervärdering!$A$3:$I$33,8)*(E25)-VLOOKUP(E25,Bullervärdering!$A$3:$I$33,8)*VLOOKUP(E25,Bullervärdering!$A$3:$I$33,1)+VLOOKUP(E25,Bullervärdering!$A$3:$I$33,2)))),(F25*(VLOOKUP(C25,Bullervärdering!$A$3:$I$33,8)*(C25)-VLOOKUP(C25,Bullervärdering!$A$3:$I$33,8)*VLOOKUP(C25,Bullervärdering!$A$3:$I$33,1)+VLOOKUP(C25,Bullervärdering!$A$3:$I$33,2)-(VLOOKUP($K$15,Bullervärdering!$A$3:$I$33,8)*($K$15)-VLOOKUP($K$15,Bullervärdering!$A$3:$I$33,8)*VLOOKUP($K$15,Bullervärdering!$A$3:$I$33,1)+VLOOKUP($K$15,Bullervärdering!$A$3:$I$33,2)))))</f>
        <v>#N/A</v>
      </c>
      <c r="L25" s="314">
        <f t="shared" si="5"/>
        <v>0</v>
      </c>
      <c r="M25" s="335">
        <f t="shared" si="6"/>
        <v>0</v>
      </c>
      <c r="N25" s="314"/>
      <c r="O25" s="314"/>
      <c r="P25" s="334"/>
      <c r="Q25" s="173"/>
      <c r="R25" s="173"/>
      <c r="S25" s="173"/>
    </row>
    <row r="26" spans="2:45" x14ac:dyDescent="0.25">
      <c r="B26" s="248"/>
      <c r="C26" s="113"/>
      <c r="D26" s="373">
        <v>27</v>
      </c>
      <c r="E26" s="114"/>
      <c r="F26" s="32"/>
      <c r="G26" s="262">
        <f t="shared" si="0"/>
        <v>0</v>
      </c>
      <c r="H26" s="262">
        <f t="shared" si="4"/>
        <v>0</v>
      </c>
      <c r="I26" s="335">
        <f t="shared" si="1"/>
        <v>27</v>
      </c>
      <c r="J26" s="335">
        <f>IF((C26-D26)&gt;25,(F26*(VLOOKUP(C26-D26,Bullervärdering!$E$3:$I$33,3)*(C26-D26)-VLOOKUP(C26-D26,Bullervärdering!$E$3:$I$33,3)*VLOOKUP(C26-D26,Bullervärdering!$E$3:$I$33,1)+VLOOKUP(C26-D26,Bullervärdering!$E$3:$I$33,2)-IF((C26-I26)&gt;25,(VLOOKUP(C26-I26,Bullervärdering!$E$3:$I$33,3)*(C26-I26)-VLOOKUP(C26-I26,Bullervärdering!$E$3:$I$33,3)*VLOOKUP(C26-I26,Bullervärdering!$E$3:$I$33,1)+VLOOKUP(C26-I26,Bullervärdering!$E$3:$I$33,2)),0))),0)</f>
        <v>0</v>
      </c>
      <c r="K26" s="335" t="e">
        <f>IF(AND(C26&gt;=50,E26&gt;=50),(F26*(VLOOKUP(C26,Bullervärdering!$A$3:$I$33,8)*(C26)-VLOOKUP(C26,Bullervärdering!$A$3:$I$33,8)*VLOOKUP(C26,Bullervärdering!$A$3:$I$33,1)+VLOOKUP(C26,Bullervärdering!$A$3:$I$33,2)-(VLOOKUP(E26,Bullervärdering!$A$3:$I$33,8)*(E26)-VLOOKUP(E26,Bullervärdering!$A$3:$I$33,8)*VLOOKUP(E26,Bullervärdering!$A$3:$I$33,1)+VLOOKUP(E26,Bullervärdering!$A$3:$I$33,2)))),(F26*(VLOOKUP(C26,Bullervärdering!$A$3:$I$33,8)*(C26)-VLOOKUP(C26,Bullervärdering!$A$3:$I$33,8)*VLOOKUP(C26,Bullervärdering!$A$3:$I$33,1)+VLOOKUP(C26,Bullervärdering!$A$3:$I$33,2)-(VLOOKUP($K$15,Bullervärdering!$A$3:$I$33,8)*($K$15)-VLOOKUP($K$15,Bullervärdering!$A$3:$I$33,8)*VLOOKUP($K$15,Bullervärdering!$A$3:$I$33,1)+VLOOKUP($K$15,Bullervärdering!$A$3:$I$33,2)))))</f>
        <v>#N/A</v>
      </c>
      <c r="L26" s="314">
        <f t="shared" si="5"/>
        <v>0</v>
      </c>
      <c r="M26" s="335">
        <f t="shared" si="6"/>
        <v>0</v>
      </c>
      <c r="N26" s="314"/>
      <c r="O26" s="314"/>
      <c r="P26" s="334"/>
      <c r="Q26" s="173"/>
      <c r="R26" s="173"/>
      <c r="S26" s="173"/>
    </row>
    <row r="27" spans="2:45" x14ac:dyDescent="0.25">
      <c r="B27" s="248"/>
      <c r="C27" s="113"/>
      <c r="D27" s="373">
        <v>27</v>
      </c>
      <c r="E27" s="114"/>
      <c r="F27" s="32"/>
      <c r="G27" s="262">
        <f t="shared" si="0"/>
        <v>0</v>
      </c>
      <c r="H27" s="262">
        <f t="shared" si="4"/>
        <v>0</v>
      </c>
      <c r="I27" s="335">
        <f t="shared" si="1"/>
        <v>27</v>
      </c>
      <c r="J27" s="335">
        <f>IF((C27-D27)&gt;25,(F27*(VLOOKUP(C27-D27,Bullervärdering!$E$3:$I$33,3)*(C27-D27)-VLOOKUP(C27-D27,Bullervärdering!$E$3:$I$33,3)*VLOOKUP(C27-D27,Bullervärdering!$E$3:$I$33,1)+VLOOKUP(C27-D27,Bullervärdering!$E$3:$I$33,2)-IF((C27-I27)&gt;25,(VLOOKUP(C27-I27,Bullervärdering!$E$3:$I$33,3)*(C27-I27)-VLOOKUP(C27-I27,Bullervärdering!$E$3:$I$33,3)*VLOOKUP(C27-I27,Bullervärdering!$E$3:$I$33,1)+VLOOKUP(C27-I27,Bullervärdering!$E$3:$I$33,2)),0))),0)</f>
        <v>0</v>
      </c>
      <c r="K27" s="335" t="e">
        <f>IF(AND(C27&gt;=50,E27&gt;=50),(F27*(VLOOKUP(C27,Bullervärdering!$A$3:$I$33,8)*(C27)-VLOOKUP(C27,Bullervärdering!$A$3:$I$33,8)*VLOOKUP(C27,Bullervärdering!$A$3:$I$33,1)+VLOOKUP(C27,Bullervärdering!$A$3:$I$33,2)-(VLOOKUP(E27,Bullervärdering!$A$3:$I$33,8)*(E27)-VLOOKUP(E27,Bullervärdering!$A$3:$I$33,8)*VLOOKUP(E27,Bullervärdering!$A$3:$I$33,1)+VLOOKUP(E27,Bullervärdering!$A$3:$I$33,2)))),(F27*(VLOOKUP(C27,Bullervärdering!$A$3:$I$33,8)*(C27)-VLOOKUP(C27,Bullervärdering!$A$3:$I$33,8)*VLOOKUP(C27,Bullervärdering!$A$3:$I$33,1)+VLOOKUP(C27,Bullervärdering!$A$3:$I$33,2)-(VLOOKUP($K$15,Bullervärdering!$A$3:$I$33,8)*($K$15)-VLOOKUP($K$15,Bullervärdering!$A$3:$I$33,8)*VLOOKUP($K$15,Bullervärdering!$A$3:$I$33,1)+VLOOKUP($K$15,Bullervärdering!$A$3:$I$33,2)))))</f>
        <v>#N/A</v>
      </c>
      <c r="L27" s="314">
        <f t="shared" si="5"/>
        <v>0</v>
      </c>
      <c r="M27" s="335">
        <f t="shared" si="6"/>
        <v>0</v>
      </c>
      <c r="N27" s="314"/>
      <c r="O27" s="314"/>
      <c r="P27" s="334"/>
      <c r="Q27" s="173"/>
      <c r="R27" s="173"/>
      <c r="S27" s="173"/>
    </row>
    <row r="28" spans="2:45" x14ac:dyDescent="0.25">
      <c r="B28" s="248"/>
      <c r="C28" s="113"/>
      <c r="D28" s="373">
        <v>27</v>
      </c>
      <c r="E28" s="114"/>
      <c r="F28" s="32"/>
      <c r="G28" s="262">
        <f t="shared" si="0"/>
        <v>0</v>
      </c>
      <c r="H28" s="262">
        <f t="shared" si="4"/>
        <v>0</v>
      </c>
      <c r="I28" s="335">
        <f t="shared" si="1"/>
        <v>27</v>
      </c>
      <c r="J28" s="335">
        <f>IF((C28-D28)&gt;25,(F28*(VLOOKUP(C28-D28,Bullervärdering!$E$3:$I$33,3)*(C28-D28)-VLOOKUP(C28-D28,Bullervärdering!$E$3:$I$33,3)*VLOOKUP(C28-D28,Bullervärdering!$E$3:$I$33,1)+VLOOKUP(C28-D28,Bullervärdering!$E$3:$I$33,2)-IF((C28-I28)&gt;25,(VLOOKUP(C28-I28,Bullervärdering!$E$3:$I$33,3)*(C28-I28)-VLOOKUP(C28-I28,Bullervärdering!$E$3:$I$33,3)*VLOOKUP(C28-I28,Bullervärdering!$E$3:$I$33,1)+VLOOKUP(C28-I28,Bullervärdering!$E$3:$I$33,2)),0))),0)</f>
        <v>0</v>
      </c>
      <c r="K28" s="335" t="e">
        <f>IF(AND(C28&gt;=50,E28&gt;=50),(F28*(VLOOKUP(C28,Bullervärdering!$A$3:$I$33,8)*(C28)-VLOOKUP(C28,Bullervärdering!$A$3:$I$33,8)*VLOOKUP(C28,Bullervärdering!$A$3:$I$33,1)+VLOOKUP(C28,Bullervärdering!$A$3:$I$33,2)-(VLOOKUP(E28,Bullervärdering!$A$3:$I$33,8)*(E28)-VLOOKUP(E28,Bullervärdering!$A$3:$I$33,8)*VLOOKUP(E28,Bullervärdering!$A$3:$I$33,1)+VLOOKUP(E28,Bullervärdering!$A$3:$I$33,2)))),(F28*(VLOOKUP(C28,Bullervärdering!$A$3:$I$33,8)*(C28)-VLOOKUP(C28,Bullervärdering!$A$3:$I$33,8)*VLOOKUP(C28,Bullervärdering!$A$3:$I$33,1)+VLOOKUP(C28,Bullervärdering!$A$3:$I$33,2)-(VLOOKUP($K$15,Bullervärdering!$A$3:$I$33,8)*($K$15)-VLOOKUP($K$15,Bullervärdering!$A$3:$I$33,8)*VLOOKUP($K$15,Bullervärdering!$A$3:$I$33,1)+VLOOKUP($K$15,Bullervärdering!$A$3:$I$33,2)))))</f>
        <v>#N/A</v>
      </c>
      <c r="L28" s="314">
        <f t="shared" si="5"/>
        <v>0</v>
      </c>
      <c r="M28" s="335">
        <f t="shared" si="6"/>
        <v>0</v>
      </c>
      <c r="N28" s="314"/>
      <c r="O28" s="314"/>
      <c r="P28" s="334"/>
      <c r="Q28" s="173"/>
      <c r="R28" s="173"/>
      <c r="S28" s="173"/>
    </row>
    <row r="29" spans="2:45" x14ac:dyDescent="0.25">
      <c r="B29" s="248"/>
      <c r="C29" s="113"/>
      <c r="D29" s="373">
        <v>27</v>
      </c>
      <c r="E29" s="114"/>
      <c r="F29" s="32"/>
      <c r="G29" s="262">
        <f t="shared" si="0"/>
        <v>0</v>
      </c>
      <c r="H29" s="262">
        <f t="shared" si="4"/>
        <v>0</v>
      </c>
      <c r="I29" s="335">
        <f t="shared" si="1"/>
        <v>27</v>
      </c>
      <c r="J29" s="335">
        <f>IF((C29-D29)&gt;25,(F29*(VLOOKUP(C29-D29,Bullervärdering!$E$3:$I$33,3)*(C29-D29)-VLOOKUP(C29-D29,Bullervärdering!$E$3:$I$33,3)*VLOOKUP(C29-D29,Bullervärdering!$E$3:$I$33,1)+VLOOKUP(C29-D29,Bullervärdering!$E$3:$I$33,2)-IF((C29-I29)&gt;25,(VLOOKUP(C29-I29,Bullervärdering!$E$3:$I$33,3)*(C29-I29)-VLOOKUP(C29-I29,Bullervärdering!$E$3:$I$33,3)*VLOOKUP(C29-I29,Bullervärdering!$E$3:$I$33,1)+VLOOKUP(C29-I29,Bullervärdering!$E$3:$I$33,2)),0))),0)</f>
        <v>0</v>
      </c>
      <c r="K29" s="335" t="e">
        <f>IF(AND(C29&gt;=50,E29&gt;=50),(F29*(VLOOKUP(C29,Bullervärdering!$A$3:$I$33,8)*(C29)-VLOOKUP(C29,Bullervärdering!$A$3:$I$33,8)*VLOOKUP(C29,Bullervärdering!$A$3:$I$33,1)+VLOOKUP(C29,Bullervärdering!$A$3:$I$33,2)-(VLOOKUP(E29,Bullervärdering!$A$3:$I$33,8)*(E29)-VLOOKUP(E29,Bullervärdering!$A$3:$I$33,8)*VLOOKUP(E29,Bullervärdering!$A$3:$I$33,1)+VLOOKUP(E29,Bullervärdering!$A$3:$I$33,2)))),(F29*(VLOOKUP(C29,Bullervärdering!$A$3:$I$33,8)*(C29)-VLOOKUP(C29,Bullervärdering!$A$3:$I$33,8)*VLOOKUP(C29,Bullervärdering!$A$3:$I$33,1)+VLOOKUP(C29,Bullervärdering!$A$3:$I$33,2)-(VLOOKUP($K$15,Bullervärdering!$A$3:$I$33,8)*($K$15)-VLOOKUP($K$15,Bullervärdering!$A$3:$I$33,8)*VLOOKUP($K$15,Bullervärdering!$A$3:$I$33,1)+VLOOKUP($K$15,Bullervärdering!$A$3:$I$33,2)))))</f>
        <v>#N/A</v>
      </c>
      <c r="L29" s="314">
        <f t="shared" si="5"/>
        <v>0</v>
      </c>
      <c r="M29" s="335">
        <f t="shared" si="6"/>
        <v>0</v>
      </c>
      <c r="N29" s="314"/>
      <c r="O29" s="314"/>
      <c r="P29" s="334"/>
      <c r="Q29" s="173"/>
      <c r="R29" s="173"/>
      <c r="S29" s="173"/>
    </row>
    <row r="30" spans="2:45" x14ac:dyDescent="0.25">
      <c r="B30" s="248"/>
      <c r="C30" s="113"/>
      <c r="D30" s="373">
        <v>27</v>
      </c>
      <c r="E30" s="114"/>
      <c r="F30" s="32"/>
      <c r="G30" s="262">
        <f t="shared" si="0"/>
        <v>0</v>
      </c>
      <c r="H30" s="262">
        <f t="shared" si="4"/>
        <v>0</v>
      </c>
      <c r="I30" s="335">
        <f t="shared" si="1"/>
        <v>27</v>
      </c>
      <c r="J30" s="335">
        <f>IF((C30-D30)&gt;25,(F30*(VLOOKUP(C30-D30,Bullervärdering!$E$3:$I$33,3)*(C30-D30)-VLOOKUP(C30-D30,Bullervärdering!$E$3:$I$33,3)*VLOOKUP(C30-D30,Bullervärdering!$E$3:$I$33,1)+VLOOKUP(C30-D30,Bullervärdering!$E$3:$I$33,2)-IF((C30-I30)&gt;25,(VLOOKUP(C30-I30,Bullervärdering!$E$3:$I$33,3)*(C30-I30)-VLOOKUP(C30-I30,Bullervärdering!$E$3:$I$33,3)*VLOOKUP(C30-I30,Bullervärdering!$E$3:$I$33,1)+VLOOKUP(C30-I30,Bullervärdering!$E$3:$I$33,2)),0))),0)</f>
        <v>0</v>
      </c>
      <c r="K30" s="335" t="e">
        <f>IF(AND(C30&gt;=50,E30&gt;=50),(F30*(VLOOKUP(C30,Bullervärdering!$A$3:$I$33,8)*(C30)-VLOOKUP(C30,Bullervärdering!$A$3:$I$33,8)*VLOOKUP(C30,Bullervärdering!$A$3:$I$33,1)+VLOOKUP(C30,Bullervärdering!$A$3:$I$33,2)-(VLOOKUP(E30,Bullervärdering!$A$3:$I$33,8)*(E30)-VLOOKUP(E30,Bullervärdering!$A$3:$I$33,8)*VLOOKUP(E30,Bullervärdering!$A$3:$I$33,1)+VLOOKUP(E30,Bullervärdering!$A$3:$I$33,2)))),(F30*(VLOOKUP(C30,Bullervärdering!$A$3:$I$33,8)*(C30)-VLOOKUP(C30,Bullervärdering!$A$3:$I$33,8)*VLOOKUP(C30,Bullervärdering!$A$3:$I$33,1)+VLOOKUP(C30,Bullervärdering!$A$3:$I$33,2)-(VLOOKUP($K$15,Bullervärdering!$A$3:$I$33,8)*($K$15)-VLOOKUP($K$15,Bullervärdering!$A$3:$I$33,8)*VLOOKUP($K$15,Bullervärdering!$A$3:$I$33,1)+VLOOKUP($K$15,Bullervärdering!$A$3:$I$33,2)))))</f>
        <v>#N/A</v>
      </c>
      <c r="L30" s="314">
        <f t="shared" si="5"/>
        <v>0</v>
      </c>
      <c r="M30" s="335">
        <f t="shared" si="6"/>
        <v>0</v>
      </c>
      <c r="N30" s="314"/>
      <c r="O30" s="314"/>
      <c r="P30" s="334"/>
      <c r="Q30" s="173"/>
      <c r="R30" s="173"/>
      <c r="S30" s="173"/>
    </row>
    <row r="31" spans="2:45" x14ac:dyDescent="0.25">
      <c r="B31" s="248"/>
      <c r="C31" s="113"/>
      <c r="D31" s="373">
        <v>27</v>
      </c>
      <c r="E31" s="114"/>
      <c r="F31" s="32"/>
      <c r="G31" s="262">
        <f t="shared" si="0"/>
        <v>0</v>
      </c>
      <c r="H31" s="262">
        <f t="shared" si="4"/>
        <v>0</v>
      </c>
      <c r="I31" s="335">
        <f t="shared" si="1"/>
        <v>27</v>
      </c>
      <c r="J31" s="335">
        <f>IF((C31-D31)&gt;25,(F31*(VLOOKUP(C31-D31,Bullervärdering!$E$3:$I$33,3)*(C31-D31)-VLOOKUP(C31-D31,Bullervärdering!$E$3:$I$33,3)*VLOOKUP(C31-D31,Bullervärdering!$E$3:$I$33,1)+VLOOKUP(C31-D31,Bullervärdering!$E$3:$I$33,2)-IF((C31-I31)&gt;25,(VLOOKUP(C31-I31,Bullervärdering!$E$3:$I$33,3)*(C31-I31)-VLOOKUP(C31-I31,Bullervärdering!$E$3:$I$33,3)*VLOOKUP(C31-I31,Bullervärdering!$E$3:$I$33,1)+VLOOKUP(C31-I31,Bullervärdering!$E$3:$I$33,2)),0))),0)</f>
        <v>0</v>
      </c>
      <c r="K31" s="335" t="e">
        <f>IF(AND(C31&gt;=50,E31&gt;=50),(F31*(VLOOKUP(C31,Bullervärdering!$A$3:$I$33,8)*(C31)-VLOOKUP(C31,Bullervärdering!$A$3:$I$33,8)*VLOOKUP(C31,Bullervärdering!$A$3:$I$33,1)+VLOOKUP(C31,Bullervärdering!$A$3:$I$33,2)-(VLOOKUP(E31,Bullervärdering!$A$3:$I$33,8)*(E31)-VLOOKUP(E31,Bullervärdering!$A$3:$I$33,8)*VLOOKUP(E31,Bullervärdering!$A$3:$I$33,1)+VLOOKUP(E31,Bullervärdering!$A$3:$I$33,2)))),(F31*(VLOOKUP(C31,Bullervärdering!$A$3:$I$33,8)*(C31)-VLOOKUP(C31,Bullervärdering!$A$3:$I$33,8)*VLOOKUP(C31,Bullervärdering!$A$3:$I$33,1)+VLOOKUP(C31,Bullervärdering!$A$3:$I$33,2)-(VLOOKUP($K$15,Bullervärdering!$A$3:$I$33,8)*($K$15)-VLOOKUP($K$15,Bullervärdering!$A$3:$I$33,8)*VLOOKUP($K$15,Bullervärdering!$A$3:$I$33,1)+VLOOKUP($K$15,Bullervärdering!$A$3:$I$33,2)))))</f>
        <v>#N/A</v>
      </c>
      <c r="L31" s="314">
        <f t="shared" si="5"/>
        <v>0</v>
      </c>
      <c r="M31" s="335">
        <f t="shared" si="6"/>
        <v>0</v>
      </c>
      <c r="N31" s="314"/>
      <c r="O31" s="314"/>
      <c r="P31" s="334"/>
      <c r="Q31" s="173"/>
      <c r="R31" s="173"/>
      <c r="S31" s="173"/>
    </row>
    <row r="32" spans="2:45" x14ac:dyDescent="0.25">
      <c r="B32" s="65" t="s">
        <v>35</v>
      </c>
      <c r="C32" s="65"/>
      <c r="D32" s="65"/>
      <c r="E32" s="65"/>
      <c r="F32" s="86"/>
      <c r="G32" s="82">
        <f>SUM(G17:G31)</f>
        <v>89240.14620155828</v>
      </c>
      <c r="H32" s="82">
        <f>SUM(H17:H31)</f>
        <v>89240.14620155828</v>
      </c>
      <c r="I32" s="335"/>
      <c r="J32" s="336"/>
      <c r="K32" s="335"/>
      <c r="L32" s="314"/>
      <c r="M32" s="314"/>
      <c r="N32" s="314"/>
      <c r="O32" s="314"/>
      <c r="P32" s="334"/>
      <c r="Q32" s="334"/>
      <c r="R32" s="173"/>
      <c r="S32" s="173"/>
      <c r="AR32" s="3"/>
      <c r="AS32" s="3"/>
    </row>
    <row r="33" spans="1:43" s="3" customFormat="1" ht="13" x14ac:dyDescent="0.3">
      <c r="A33" s="37"/>
      <c r="F33" s="43"/>
      <c r="G33" s="43"/>
      <c r="H33" s="43"/>
      <c r="I33" s="314"/>
      <c r="J33" s="314"/>
      <c r="K33" s="314"/>
      <c r="L33" s="314"/>
      <c r="M33" s="314"/>
      <c r="N33" s="334"/>
      <c r="O33" s="334"/>
      <c r="P33" s="334"/>
      <c r="Q33" s="173"/>
      <c r="R33" s="173"/>
      <c r="S33" s="173"/>
      <c r="T33" s="36"/>
      <c r="U33" s="36"/>
      <c r="V33" s="36"/>
      <c r="W33" s="36"/>
      <c r="X33" s="36"/>
    </row>
    <row r="34" spans="1:43" s="1" customFormat="1" ht="13" x14ac:dyDescent="0.3">
      <c r="A34" s="36"/>
      <c r="B34" s="6" t="s">
        <v>319</v>
      </c>
      <c r="C34" s="6"/>
      <c r="D34" s="6"/>
      <c r="E34" s="37"/>
      <c r="F34" s="44"/>
      <c r="G34" s="44"/>
      <c r="H34" s="44"/>
      <c r="I34" s="44"/>
      <c r="J34" s="44"/>
      <c r="K34" s="44"/>
      <c r="L34" s="44"/>
      <c r="M34" s="44"/>
      <c r="N34" s="41"/>
      <c r="O34" s="41"/>
      <c r="P34" s="41"/>
      <c r="Q34" s="37"/>
      <c r="R34" s="37"/>
      <c r="S34" s="37"/>
      <c r="T34" s="37"/>
      <c r="U34" s="37"/>
      <c r="V34" s="37"/>
      <c r="W34" s="37"/>
      <c r="X34" s="37"/>
      <c r="Y34" s="2"/>
      <c r="Z34" s="2"/>
      <c r="AA34" s="2"/>
      <c r="AB34" s="2"/>
      <c r="AC34" s="2"/>
      <c r="AD34" s="2"/>
      <c r="AE34" s="2"/>
      <c r="AF34" s="2"/>
      <c r="AG34" s="2"/>
      <c r="AH34" s="2"/>
      <c r="AI34" s="2"/>
      <c r="AJ34" s="2"/>
      <c r="AK34" s="2"/>
      <c r="AL34" s="2"/>
      <c r="AM34" s="2"/>
      <c r="AN34" s="2"/>
      <c r="AO34" s="2"/>
    </row>
    <row r="35" spans="1:43" x14ac:dyDescent="0.25">
      <c r="B35" s="258" t="s">
        <v>63</v>
      </c>
      <c r="C35" s="259">
        <v>300</v>
      </c>
      <c r="D35" s="258" t="s">
        <v>43</v>
      </c>
      <c r="E35" s="36"/>
      <c r="F35" s="43"/>
      <c r="G35" s="43"/>
      <c r="H35" s="43"/>
      <c r="AP35"/>
      <c r="AQ35"/>
    </row>
    <row r="36" spans="1:43" x14ac:dyDescent="0.25">
      <c r="B36" s="258" t="s">
        <v>72</v>
      </c>
      <c r="C36" s="260">
        <v>2</v>
      </c>
      <c r="D36" s="258" t="s">
        <v>60</v>
      </c>
      <c r="E36" s="36"/>
      <c r="F36" s="109"/>
      <c r="G36" s="43"/>
      <c r="H36" s="43"/>
      <c r="AP36"/>
      <c r="AQ36"/>
    </row>
    <row r="37" spans="1:43" ht="13" x14ac:dyDescent="0.3">
      <c r="A37" s="37"/>
      <c r="B37" s="258" t="s">
        <v>61</v>
      </c>
      <c r="C37" s="375">
        <f>IF(C36&gt;4,"Schablonkostnad sakans",(IF(C36&gt;2,'C Lång skärm'!C35*'C Lång skärm'!C36*'Kostnader och förutsättningar'!C10,'Kostnader och förutsättningar'!C9*'C Lång skärm'!C35*'C Lång skärm'!C36)))</f>
        <v>2351400</v>
      </c>
      <c r="D37" s="248" t="s">
        <v>10</v>
      </c>
      <c r="E37" s="36"/>
      <c r="F37" s="43"/>
      <c r="G37" s="43"/>
      <c r="H37" s="43"/>
      <c r="AP37"/>
      <c r="AQ37"/>
    </row>
    <row r="38" spans="1:43" ht="14.5" x14ac:dyDescent="0.25">
      <c r="B38" s="258" t="s">
        <v>62</v>
      </c>
      <c r="C38" s="376">
        <f>'Kostnader och förutsättningar'!C12</f>
        <v>61</v>
      </c>
      <c r="D38" s="248" t="s">
        <v>7</v>
      </c>
      <c r="E38" s="36"/>
      <c r="F38" s="43"/>
      <c r="G38" s="43"/>
      <c r="H38" s="43"/>
      <c r="AP38"/>
      <c r="AQ38"/>
    </row>
    <row r="39" spans="1:43" x14ac:dyDescent="0.25">
      <c r="B39" s="258" t="s">
        <v>86</v>
      </c>
      <c r="C39" s="377">
        <f>C35*C36*C38</f>
        <v>36600</v>
      </c>
      <c r="D39" s="248" t="s">
        <v>27</v>
      </c>
      <c r="E39" s="36"/>
      <c r="F39" s="43"/>
      <c r="G39" s="43"/>
      <c r="H39" s="43"/>
      <c r="AP39"/>
      <c r="AQ39"/>
    </row>
    <row r="40" spans="1:43" s="3" customFormat="1" x14ac:dyDescent="0.25">
      <c r="A40" s="36"/>
      <c r="E40" s="36"/>
      <c r="F40" s="43"/>
      <c r="G40" s="43"/>
      <c r="H40" s="43"/>
      <c r="I40" s="43"/>
      <c r="J40" s="43"/>
      <c r="K40" s="43"/>
      <c r="L40" s="43"/>
      <c r="M40" s="43"/>
      <c r="N40" s="40"/>
      <c r="O40" s="40"/>
      <c r="P40" s="40"/>
      <c r="Q40" s="36"/>
      <c r="R40" s="36"/>
      <c r="S40" s="36"/>
      <c r="T40" s="36"/>
      <c r="U40" s="36"/>
      <c r="V40" s="36"/>
      <c r="W40" s="36"/>
      <c r="X40" s="36"/>
    </row>
    <row r="41" spans="1:43" s="1" customFormat="1" ht="13" x14ac:dyDescent="0.3">
      <c r="A41" s="36"/>
      <c r="B41" s="6" t="s">
        <v>5</v>
      </c>
      <c r="C41" s="6"/>
      <c r="D41" s="6"/>
      <c r="E41" s="37"/>
      <c r="F41" s="44"/>
      <c r="G41" s="44"/>
      <c r="H41" s="44"/>
      <c r="I41" s="44"/>
      <c r="J41" s="44"/>
      <c r="K41" s="44"/>
      <c r="L41" s="44"/>
      <c r="M41" s="44"/>
      <c r="N41" s="41"/>
      <c r="O41" s="41"/>
      <c r="P41" s="41"/>
      <c r="Q41" s="37"/>
      <c r="R41" s="37"/>
      <c r="S41" s="37"/>
      <c r="T41" s="37"/>
      <c r="U41" s="37"/>
      <c r="V41" s="37"/>
      <c r="W41" s="37"/>
      <c r="X41" s="37"/>
      <c r="Y41" s="2"/>
      <c r="Z41" s="2"/>
      <c r="AA41" s="2"/>
      <c r="AB41" s="2"/>
      <c r="AC41" s="2"/>
      <c r="AD41" s="2"/>
      <c r="AE41" s="2"/>
      <c r="AF41" s="2"/>
      <c r="AG41" s="2"/>
      <c r="AH41" s="2"/>
      <c r="AI41" s="2"/>
      <c r="AJ41" s="2"/>
      <c r="AK41" s="2"/>
      <c r="AL41" s="2"/>
      <c r="AM41" s="2"/>
      <c r="AN41" s="2"/>
    </row>
    <row r="42" spans="1:43" ht="25" x14ac:dyDescent="0.25">
      <c r="B42" s="248"/>
      <c r="C42" s="370" t="s">
        <v>320</v>
      </c>
      <c r="D42" s="370" t="s">
        <v>321</v>
      </c>
      <c r="E42" s="91"/>
      <c r="F42" s="43"/>
      <c r="G42" s="43"/>
      <c r="H42" s="43"/>
      <c r="AO42"/>
      <c r="AP42"/>
      <c r="AQ42"/>
    </row>
    <row r="43" spans="1:43" ht="13" x14ac:dyDescent="0.3">
      <c r="B43" s="65" t="s">
        <v>294</v>
      </c>
      <c r="C43" s="87">
        <f>C37</f>
        <v>2351400</v>
      </c>
      <c r="D43" s="85">
        <f>C43*(1+$C$11)</f>
        <v>2821680</v>
      </c>
      <c r="E43" s="92"/>
      <c r="F43" s="43"/>
      <c r="G43" s="43"/>
      <c r="H43" s="43"/>
      <c r="AO43"/>
      <c r="AP43"/>
      <c r="AQ43"/>
    </row>
    <row r="44" spans="1:43" ht="13" x14ac:dyDescent="0.3">
      <c r="B44" s="17"/>
      <c r="C44" s="22"/>
      <c r="D44" s="22"/>
      <c r="E44" s="92"/>
      <c r="F44" s="43"/>
      <c r="G44" s="43"/>
      <c r="H44" s="43"/>
      <c r="AO44"/>
      <c r="AP44"/>
      <c r="AQ44"/>
    </row>
    <row r="45" spans="1:43" ht="25" x14ac:dyDescent="0.3">
      <c r="B45" s="248"/>
      <c r="C45" s="371" t="s">
        <v>106</v>
      </c>
      <c r="D45" s="370" t="s">
        <v>329</v>
      </c>
      <c r="E45" s="92"/>
      <c r="F45" s="43"/>
      <c r="G45" s="43"/>
      <c r="H45" s="43"/>
      <c r="AO45"/>
      <c r="AP45"/>
      <c r="AQ45"/>
    </row>
    <row r="46" spans="1:43" ht="13" x14ac:dyDescent="0.3">
      <c r="B46" s="248" t="s">
        <v>86</v>
      </c>
      <c r="C46" s="251">
        <f>C39</f>
        <v>36600</v>
      </c>
      <c r="D46" s="251">
        <f>NuvLångSkärm!G64*(1+C11)</f>
        <v>807778.63446705556</v>
      </c>
      <c r="E46" s="92"/>
      <c r="F46" s="43"/>
      <c r="G46" s="43"/>
      <c r="H46" s="43"/>
      <c r="AO46"/>
      <c r="AP46"/>
      <c r="AQ46"/>
    </row>
    <row r="47" spans="1:43" ht="13" x14ac:dyDescent="0.3">
      <c r="B47" s="17"/>
      <c r="C47" s="23"/>
      <c r="D47" s="24"/>
      <c r="E47" s="93"/>
      <c r="F47" s="36"/>
      <c r="G47" s="36"/>
      <c r="H47" s="36"/>
      <c r="J47" s="36"/>
      <c r="K47" s="36"/>
      <c r="L47" s="36"/>
      <c r="M47" s="36"/>
      <c r="N47" s="36"/>
      <c r="O47" s="36"/>
      <c r="P47" s="36"/>
      <c r="AN47"/>
      <c r="AO47"/>
      <c r="AP47"/>
      <c r="AQ47"/>
    </row>
    <row r="48" spans="1:43" x14ac:dyDescent="0.25">
      <c r="B48" s="248"/>
      <c r="C48" s="233" t="s">
        <v>134</v>
      </c>
      <c r="D48" s="235" t="s">
        <v>40</v>
      </c>
      <c r="E48" s="91"/>
      <c r="F48" s="43"/>
      <c r="G48" s="43"/>
      <c r="H48" s="43"/>
      <c r="AO48"/>
      <c r="AP48"/>
      <c r="AQ48"/>
    </row>
    <row r="49" spans="1:43" ht="13" x14ac:dyDescent="0.3">
      <c r="B49" s="248" t="s">
        <v>53</v>
      </c>
      <c r="C49" s="253">
        <f>G32</f>
        <v>89240.14620155828</v>
      </c>
      <c r="D49" s="261">
        <f>NuvLångSkärm!C64</f>
        <v>1912602.5397368658</v>
      </c>
      <c r="E49" s="91"/>
      <c r="F49" s="43"/>
      <c r="G49" s="43"/>
      <c r="H49" s="43"/>
      <c r="AO49"/>
      <c r="AP49"/>
      <c r="AQ49"/>
    </row>
    <row r="50" spans="1:43" ht="13" x14ac:dyDescent="0.3">
      <c r="B50" s="248" t="s">
        <v>52</v>
      </c>
      <c r="C50" s="253">
        <f>H32</f>
        <v>89240.14620155828</v>
      </c>
      <c r="D50" s="261">
        <f>NuvLångSkärm!E64</f>
        <v>1912602.5397368658</v>
      </c>
      <c r="E50" s="36"/>
      <c r="F50" s="43"/>
      <c r="G50" s="43"/>
      <c r="H50" s="43"/>
      <c r="AO50"/>
      <c r="AP50"/>
      <c r="AQ50"/>
    </row>
    <row r="51" spans="1:43" ht="13" x14ac:dyDescent="0.3">
      <c r="B51" s="17"/>
      <c r="C51" s="23"/>
      <c r="D51" s="24"/>
      <c r="E51" s="93"/>
      <c r="F51" s="43"/>
      <c r="G51" s="43"/>
      <c r="H51" s="43"/>
      <c r="AO51"/>
      <c r="AP51"/>
      <c r="AQ51"/>
    </row>
    <row r="52" spans="1:43" ht="13" x14ac:dyDescent="0.3">
      <c r="B52" s="248"/>
      <c r="C52" s="268" t="s">
        <v>40</v>
      </c>
      <c r="D52" s="271"/>
      <c r="E52" s="93"/>
      <c r="F52" s="43"/>
      <c r="G52" s="43"/>
      <c r="H52" s="43"/>
      <c r="AO52"/>
      <c r="AP52"/>
      <c r="AQ52"/>
    </row>
    <row r="53" spans="1:43" ht="13" x14ac:dyDescent="0.3">
      <c r="B53" s="248" t="s">
        <v>4</v>
      </c>
      <c r="C53" s="269">
        <f>D49+D50</f>
        <v>3825205.0794737316</v>
      </c>
      <c r="D53" s="271"/>
      <c r="E53" s="93"/>
      <c r="F53" s="43"/>
      <c r="G53" s="43"/>
      <c r="H53" s="43"/>
      <c r="AO53"/>
      <c r="AP53"/>
      <c r="AQ53"/>
    </row>
    <row r="54" spans="1:43" ht="25.5" x14ac:dyDescent="0.3">
      <c r="B54" s="255" t="s">
        <v>325</v>
      </c>
      <c r="C54" s="270">
        <f>D43+D46</f>
        <v>3629458.6344670556</v>
      </c>
      <c r="D54" s="271"/>
      <c r="E54" s="93"/>
      <c r="F54" s="43"/>
      <c r="G54" s="43"/>
      <c r="H54" s="43"/>
      <c r="AO54"/>
      <c r="AP54"/>
      <c r="AQ54"/>
    </row>
    <row r="55" spans="1:43" ht="25.5" x14ac:dyDescent="0.3">
      <c r="B55" s="255" t="s">
        <v>326</v>
      </c>
      <c r="C55" s="270">
        <f>C54/1.2</f>
        <v>3024548.8620558796</v>
      </c>
      <c r="D55" s="271"/>
      <c r="E55" s="93"/>
      <c r="F55" s="43"/>
      <c r="G55" s="43"/>
      <c r="H55" s="43"/>
      <c r="AO55"/>
      <c r="AP55"/>
      <c r="AQ55"/>
    </row>
    <row r="56" spans="1:43" s="3" customFormat="1" x14ac:dyDescent="0.25">
      <c r="A56" s="36"/>
      <c r="D56" s="18"/>
      <c r="E56" s="18"/>
      <c r="F56" s="43"/>
      <c r="G56" s="43"/>
      <c r="H56" s="43"/>
      <c r="I56" s="45"/>
      <c r="J56" s="43"/>
      <c r="K56" s="43"/>
      <c r="L56" s="43"/>
      <c r="M56" s="43"/>
      <c r="N56" s="40"/>
      <c r="O56" s="40"/>
      <c r="P56" s="40"/>
      <c r="Q56" s="36"/>
      <c r="R56" s="36"/>
      <c r="S56" s="36"/>
      <c r="T56" s="36"/>
      <c r="U56" s="36"/>
      <c r="V56" s="36"/>
      <c r="W56" s="36"/>
      <c r="X56" s="36"/>
    </row>
    <row r="57" spans="1:43" s="5" customFormat="1" ht="17.5" x14ac:dyDescent="0.35">
      <c r="A57" s="36"/>
      <c r="B57" s="74" t="s">
        <v>260</v>
      </c>
      <c r="C57" s="169">
        <f>C53-C54</f>
        <v>195746.44500667602</v>
      </c>
      <c r="D57" s="14"/>
      <c r="E57" s="14"/>
      <c r="F57" s="42"/>
      <c r="G57" s="42"/>
      <c r="H57" s="42"/>
      <c r="I57" s="117"/>
      <c r="J57" s="42"/>
      <c r="K57" s="42"/>
      <c r="L57" s="42"/>
      <c r="M57" s="42"/>
      <c r="N57" s="39"/>
      <c r="O57" s="39"/>
      <c r="P57" s="39"/>
      <c r="Q57" s="34"/>
      <c r="R57" s="34"/>
      <c r="S57" s="34"/>
      <c r="T57" s="34"/>
      <c r="U57" s="34"/>
      <c r="V57" s="34"/>
      <c r="W57" s="34"/>
      <c r="X57" s="34"/>
      <c r="Y57" s="4"/>
      <c r="Z57" s="4"/>
      <c r="AA57" s="4"/>
      <c r="AB57" s="4"/>
      <c r="AC57" s="4"/>
      <c r="AD57" s="4"/>
      <c r="AE57" s="4"/>
      <c r="AF57" s="4"/>
      <c r="AG57" s="4"/>
      <c r="AH57" s="4"/>
      <c r="AI57" s="4"/>
      <c r="AJ57" s="4"/>
      <c r="AK57" s="4"/>
      <c r="AL57" s="4"/>
      <c r="AM57" s="4"/>
      <c r="AN57" s="4"/>
      <c r="AO57" s="4"/>
      <c r="AP57" s="4"/>
      <c r="AQ57" s="4"/>
    </row>
    <row r="58" spans="1:43" s="3" customFormat="1" x14ac:dyDescent="0.25">
      <c r="A58" s="36"/>
      <c r="F58" s="43"/>
      <c r="G58" s="43"/>
      <c r="H58" s="43"/>
      <c r="I58" s="43"/>
      <c r="J58" s="43"/>
      <c r="K58" s="43"/>
      <c r="L58" s="43"/>
      <c r="M58" s="43"/>
      <c r="N58" s="40"/>
      <c r="O58" s="40"/>
      <c r="P58" s="40"/>
      <c r="Q58" s="36"/>
      <c r="R58" s="36"/>
      <c r="S58" s="36"/>
      <c r="T58" s="36"/>
      <c r="U58" s="36"/>
      <c r="V58" s="36"/>
      <c r="W58" s="36"/>
      <c r="X58" s="36"/>
    </row>
    <row r="59" spans="1:43" s="3" customFormat="1" ht="17.5" x14ac:dyDescent="0.35">
      <c r="A59" s="36"/>
      <c r="B59" s="74" t="s">
        <v>261</v>
      </c>
      <c r="C59" s="239">
        <f>(C53-C54)/C55</f>
        <v>6.47192205959672E-2</v>
      </c>
      <c r="F59" s="43"/>
      <c r="G59" s="43"/>
      <c r="H59" s="43"/>
      <c r="I59" s="43"/>
      <c r="J59" s="43"/>
      <c r="K59" s="43"/>
      <c r="L59" s="43"/>
      <c r="M59" s="43"/>
      <c r="N59" s="40"/>
      <c r="O59" s="40"/>
      <c r="P59" s="40"/>
      <c r="Q59" s="36"/>
      <c r="R59" s="36"/>
      <c r="S59" s="36"/>
      <c r="T59" s="36"/>
      <c r="U59" s="36"/>
      <c r="V59" s="36"/>
      <c r="W59" s="36"/>
      <c r="X59" s="36"/>
    </row>
    <row r="60" spans="1:43" s="3" customFormat="1" x14ac:dyDescent="0.25">
      <c r="A60" s="36"/>
      <c r="F60" s="43"/>
      <c r="G60" s="43"/>
      <c r="H60" s="43"/>
      <c r="I60" s="43"/>
      <c r="J60" s="43"/>
      <c r="K60" s="43"/>
      <c r="L60" s="43"/>
      <c r="M60" s="43"/>
      <c r="N60" s="40"/>
      <c r="O60" s="40"/>
      <c r="P60" s="40"/>
      <c r="Q60" s="36"/>
      <c r="R60" s="36"/>
      <c r="S60" s="36"/>
      <c r="T60" s="36"/>
      <c r="U60" s="36"/>
      <c r="V60" s="36"/>
      <c r="W60" s="36"/>
      <c r="X60" s="36"/>
    </row>
    <row r="61" spans="1:43" s="3" customFormat="1" ht="17.5" x14ac:dyDescent="0.35">
      <c r="A61" s="36"/>
      <c r="B61" s="74" t="s">
        <v>314</v>
      </c>
      <c r="C61" s="239">
        <f>C59+1</f>
        <v>1.0647192205959672</v>
      </c>
      <c r="F61" s="43"/>
      <c r="G61" s="43"/>
      <c r="H61" s="43"/>
      <c r="I61" s="43"/>
      <c r="J61" s="43"/>
      <c r="K61" s="43"/>
      <c r="L61" s="43"/>
      <c r="M61" s="43"/>
      <c r="N61" s="40"/>
      <c r="O61" s="40"/>
      <c r="P61" s="40"/>
      <c r="Q61" s="36"/>
      <c r="R61" s="36"/>
      <c r="S61" s="36"/>
      <c r="T61" s="36"/>
      <c r="U61" s="36"/>
      <c r="V61" s="36"/>
      <c r="W61" s="36"/>
      <c r="X61" s="36"/>
    </row>
    <row r="62" spans="1:43" s="3" customFormat="1" x14ac:dyDescent="0.25">
      <c r="A62" s="36"/>
      <c r="F62" s="43"/>
      <c r="G62" s="43"/>
      <c r="H62" s="43"/>
      <c r="I62" s="43"/>
      <c r="J62" s="43"/>
      <c r="K62" s="43"/>
      <c r="L62" s="43"/>
      <c r="M62" s="43"/>
      <c r="N62" s="40"/>
      <c r="O62" s="40"/>
      <c r="P62" s="40"/>
      <c r="Q62" s="36"/>
      <c r="R62" s="36"/>
      <c r="S62" s="36"/>
      <c r="T62" s="36"/>
      <c r="U62" s="36"/>
      <c r="V62" s="36"/>
      <c r="W62" s="36"/>
      <c r="X62" s="36"/>
    </row>
    <row r="63" spans="1:43" s="3" customFormat="1" x14ac:dyDescent="0.25">
      <c r="A63" s="36"/>
      <c r="F63" s="43"/>
      <c r="G63" s="43"/>
      <c r="H63" s="43"/>
      <c r="I63" s="43"/>
      <c r="J63" s="43"/>
      <c r="K63" s="43"/>
      <c r="L63" s="43"/>
      <c r="M63" s="43"/>
      <c r="N63" s="40"/>
      <c r="O63" s="40"/>
      <c r="P63" s="40"/>
      <c r="Q63" s="36"/>
      <c r="R63" s="36"/>
      <c r="S63" s="36"/>
      <c r="T63" s="36"/>
      <c r="U63" s="36"/>
      <c r="V63" s="36"/>
      <c r="W63" s="36"/>
      <c r="X63" s="36"/>
    </row>
    <row r="64" spans="1:43" s="3" customFormat="1" x14ac:dyDescent="0.25">
      <c r="A64" s="36"/>
      <c r="F64" s="43"/>
      <c r="G64" s="43"/>
      <c r="H64" s="43"/>
      <c r="I64" s="43"/>
      <c r="J64" s="43"/>
      <c r="K64" s="43"/>
      <c r="L64" s="43"/>
      <c r="M64" s="43"/>
      <c r="N64" s="40"/>
      <c r="O64" s="40"/>
      <c r="P64" s="40"/>
      <c r="Q64" s="36"/>
      <c r="R64" s="36"/>
      <c r="S64" s="36"/>
      <c r="T64" s="36"/>
      <c r="U64" s="36"/>
      <c r="V64" s="36"/>
      <c r="W64" s="36"/>
      <c r="X64" s="36"/>
    </row>
    <row r="65" spans="1:24" s="3" customFormat="1" x14ac:dyDescent="0.25">
      <c r="A65" s="36"/>
      <c r="F65" s="43"/>
      <c r="G65" s="43"/>
      <c r="H65" s="43"/>
      <c r="I65" s="43"/>
      <c r="J65" s="43"/>
      <c r="K65" s="43"/>
      <c r="L65" s="43"/>
      <c r="M65" s="43"/>
      <c r="N65" s="40"/>
      <c r="O65" s="40"/>
      <c r="P65" s="40"/>
      <c r="Q65" s="36"/>
      <c r="R65" s="36"/>
      <c r="S65" s="36"/>
      <c r="T65" s="36"/>
      <c r="U65" s="36"/>
      <c r="V65" s="36"/>
      <c r="W65" s="36"/>
      <c r="X65" s="36"/>
    </row>
    <row r="66" spans="1:24" s="3" customFormat="1" x14ac:dyDescent="0.25">
      <c r="A66" s="36"/>
      <c r="F66" s="43"/>
      <c r="G66" s="43"/>
      <c r="H66" s="43"/>
      <c r="I66" s="43"/>
      <c r="J66" s="43"/>
      <c r="K66" s="43"/>
      <c r="L66" s="43"/>
      <c r="M66" s="43"/>
      <c r="N66" s="40"/>
      <c r="O66" s="40"/>
      <c r="P66" s="40"/>
      <c r="Q66" s="36"/>
      <c r="R66" s="36"/>
      <c r="S66" s="36"/>
      <c r="T66" s="36"/>
      <c r="U66" s="36"/>
      <c r="V66" s="36"/>
      <c r="W66" s="36"/>
      <c r="X66" s="36"/>
    </row>
    <row r="67" spans="1:24" s="3" customFormat="1" x14ac:dyDescent="0.25">
      <c r="A67" s="36"/>
      <c r="F67" s="43"/>
      <c r="G67" s="43"/>
      <c r="H67" s="43"/>
      <c r="I67" s="43"/>
      <c r="J67" s="43"/>
      <c r="K67" s="43"/>
      <c r="L67" s="43"/>
      <c r="M67" s="43"/>
      <c r="N67" s="40"/>
      <c r="O67" s="40"/>
      <c r="P67" s="40"/>
      <c r="Q67" s="36"/>
      <c r="R67" s="36"/>
      <c r="S67" s="36"/>
      <c r="T67" s="36"/>
      <c r="U67" s="36"/>
      <c r="V67" s="36"/>
      <c r="W67" s="36"/>
      <c r="X67" s="36"/>
    </row>
    <row r="68" spans="1:24" s="3" customFormat="1" x14ac:dyDescent="0.25">
      <c r="A68" s="36"/>
      <c r="F68" s="43"/>
      <c r="G68" s="43"/>
      <c r="H68" s="43"/>
      <c r="I68" s="43"/>
      <c r="J68" s="43"/>
      <c r="K68" s="43"/>
      <c r="L68" s="43"/>
      <c r="M68" s="43"/>
      <c r="N68" s="40"/>
      <c r="O68" s="40"/>
      <c r="P68" s="40"/>
      <c r="Q68" s="36"/>
      <c r="R68" s="36"/>
      <c r="S68" s="36"/>
      <c r="T68" s="36"/>
      <c r="U68" s="36"/>
      <c r="V68" s="36"/>
      <c r="W68" s="36"/>
      <c r="X68" s="36"/>
    </row>
    <row r="69" spans="1:24" s="3" customFormat="1" x14ac:dyDescent="0.25">
      <c r="A69" s="36"/>
      <c r="F69" s="43"/>
      <c r="G69" s="43"/>
      <c r="H69" s="43"/>
      <c r="I69" s="43"/>
      <c r="J69" s="43"/>
      <c r="K69" s="43"/>
      <c r="L69" s="43"/>
      <c r="M69" s="43"/>
      <c r="N69" s="40"/>
      <c r="O69" s="40"/>
      <c r="P69" s="40"/>
      <c r="Q69" s="36"/>
      <c r="R69" s="36"/>
      <c r="S69" s="36"/>
      <c r="T69" s="36"/>
      <c r="U69" s="36"/>
      <c r="V69" s="36"/>
      <c r="W69" s="36"/>
      <c r="X69" s="36"/>
    </row>
    <row r="70" spans="1:24" s="3" customFormat="1" x14ac:dyDescent="0.25">
      <c r="A70" s="36"/>
      <c r="F70" s="43"/>
      <c r="G70" s="43"/>
      <c r="H70" s="43"/>
      <c r="I70" s="43"/>
      <c r="J70" s="43"/>
      <c r="K70" s="43"/>
      <c r="L70" s="43"/>
      <c r="M70" s="43"/>
      <c r="N70" s="40"/>
      <c r="O70" s="40"/>
      <c r="P70" s="40"/>
      <c r="Q70" s="36"/>
      <c r="R70" s="36"/>
      <c r="S70" s="36"/>
      <c r="T70" s="36"/>
      <c r="U70" s="36"/>
      <c r="V70" s="36"/>
      <c r="W70" s="36"/>
      <c r="X70" s="36"/>
    </row>
    <row r="71" spans="1:24" s="3" customFormat="1" x14ac:dyDescent="0.25">
      <c r="A71" s="36"/>
      <c r="F71" s="43"/>
      <c r="G71" s="43"/>
      <c r="H71" s="43"/>
      <c r="I71" s="43"/>
      <c r="J71" s="43"/>
      <c r="K71" s="43"/>
      <c r="L71" s="43"/>
      <c r="M71" s="43"/>
      <c r="N71" s="40"/>
      <c r="O71" s="40"/>
      <c r="P71" s="40"/>
      <c r="Q71" s="36"/>
      <c r="R71" s="36"/>
      <c r="S71" s="36"/>
      <c r="T71" s="36"/>
      <c r="U71" s="36"/>
      <c r="V71" s="36"/>
      <c r="W71" s="36"/>
      <c r="X71" s="36"/>
    </row>
    <row r="72" spans="1:24" s="3" customFormat="1" x14ac:dyDescent="0.25">
      <c r="A72" s="36"/>
      <c r="F72" s="43"/>
      <c r="G72" s="43"/>
      <c r="H72" s="43"/>
      <c r="I72" s="43"/>
      <c r="J72" s="43"/>
      <c r="K72" s="43"/>
      <c r="L72" s="43"/>
      <c r="M72" s="43"/>
      <c r="N72" s="40"/>
      <c r="O72" s="40"/>
      <c r="P72" s="40"/>
      <c r="Q72" s="36"/>
      <c r="R72" s="36"/>
      <c r="S72" s="36"/>
      <c r="T72" s="36"/>
      <c r="U72" s="36"/>
      <c r="V72" s="36"/>
      <c r="W72" s="36"/>
      <c r="X72" s="36"/>
    </row>
    <row r="73" spans="1:24" s="3" customFormat="1" x14ac:dyDescent="0.25">
      <c r="A73" s="36"/>
      <c r="F73" s="43"/>
      <c r="G73" s="43"/>
      <c r="H73" s="43"/>
      <c r="I73" s="43"/>
      <c r="J73" s="43"/>
      <c r="K73" s="43"/>
      <c r="L73" s="43"/>
      <c r="M73" s="43"/>
      <c r="N73" s="40"/>
      <c r="O73" s="40"/>
      <c r="P73" s="40"/>
      <c r="Q73" s="36"/>
      <c r="R73" s="36"/>
      <c r="S73" s="36"/>
      <c r="T73" s="36"/>
      <c r="U73" s="36"/>
      <c r="V73" s="36"/>
      <c r="W73" s="36"/>
      <c r="X73" s="36"/>
    </row>
    <row r="74" spans="1:24" s="3" customFormat="1" x14ac:dyDescent="0.25">
      <c r="A74" s="36"/>
      <c r="F74" s="43"/>
      <c r="G74" s="43"/>
      <c r="H74" s="43"/>
      <c r="I74" s="43"/>
      <c r="J74" s="43"/>
      <c r="K74" s="43"/>
      <c r="L74" s="43"/>
      <c r="M74" s="43"/>
      <c r="N74" s="40"/>
      <c r="O74" s="40"/>
      <c r="P74" s="40"/>
      <c r="Q74" s="36"/>
      <c r="R74" s="36"/>
      <c r="S74" s="36"/>
      <c r="T74" s="36"/>
      <c r="U74" s="36"/>
      <c r="V74" s="36"/>
      <c r="W74" s="36"/>
      <c r="X74" s="36"/>
    </row>
    <row r="75" spans="1:24" s="3" customFormat="1" x14ac:dyDescent="0.25">
      <c r="A75" s="36"/>
      <c r="F75" s="43"/>
      <c r="G75" s="43"/>
      <c r="H75" s="43"/>
      <c r="I75" s="43"/>
      <c r="J75" s="43"/>
      <c r="K75" s="43"/>
      <c r="L75" s="43"/>
      <c r="M75" s="43"/>
      <c r="N75" s="40"/>
      <c r="O75" s="40"/>
      <c r="P75" s="40"/>
      <c r="Q75" s="36"/>
      <c r="R75" s="36"/>
      <c r="S75" s="36"/>
      <c r="T75" s="36"/>
      <c r="U75" s="36"/>
      <c r="V75" s="36"/>
      <c r="W75" s="36"/>
      <c r="X75" s="36"/>
    </row>
    <row r="76" spans="1:24" s="3" customFormat="1" x14ac:dyDescent="0.25">
      <c r="A76" s="36"/>
      <c r="F76" s="43"/>
      <c r="G76" s="43"/>
      <c r="H76" s="43"/>
      <c r="I76" s="43"/>
      <c r="J76" s="43"/>
      <c r="K76" s="43"/>
      <c r="L76" s="43"/>
      <c r="M76" s="43"/>
      <c r="N76" s="40"/>
      <c r="O76" s="40"/>
      <c r="P76" s="40"/>
      <c r="Q76" s="36"/>
      <c r="R76" s="36"/>
      <c r="S76" s="36"/>
      <c r="T76" s="36"/>
      <c r="U76" s="36"/>
      <c r="V76" s="36"/>
      <c r="W76" s="36"/>
      <c r="X76" s="36"/>
    </row>
    <row r="77" spans="1:24" s="3" customFormat="1" x14ac:dyDescent="0.25">
      <c r="A77" s="36"/>
      <c r="F77" s="43"/>
      <c r="G77" s="43"/>
      <c r="H77" s="43"/>
      <c r="I77" s="43"/>
      <c r="J77" s="43"/>
      <c r="K77" s="43"/>
      <c r="L77" s="43"/>
      <c r="M77" s="43"/>
      <c r="N77" s="40"/>
      <c r="O77" s="40"/>
      <c r="P77" s="40"/>
      <c r="Q77" s="36"/>
      <c r="R77" s="36"/>
      <c r="S77" s="36"/>
      <c r="T77" s="36"/>
      <c r="U77" s="36"/>
      <c r="V77" s="36"/>
      <c r="W77" s="36"/>
      <c r="X77" s="36"/>
    </row>
    <row r="78" spans="1:24" s="3" customFormat="1" x14ac:dyDescent="0.25">
      <c r="A78" s="36"/>
      <c r="F78" s="43"/>
      <c r="G78" s="43"/>
      <c r="H78" s="43"/>
      <c r="I78" s="43"/>
      <c r="J78" s="43"/>
      <c r="K78" s="43"/>
      <c r="L78" s="43"/>
      <c r="M78" s="43"/>
      <c r="N78" s="40"/>
      <c r="O78" s="40"/>
      <c r="P78" s="40"/>
      <c r="Q78" s="36"/>
      <c r="R78" s="36"/>
      <c r="S78" s="36"/>
      <c r="T78" s="36"/>
      <c r="U78" s="36"/>
      <c r="V78" s="36"/>
      <c r="W78" s="36"/>
      <c r="X78" s="36"/>
    </row>
    <row r="79" spans="1:24" s="3" customFormat="1" x14ac:dyDescent="0.25">
      <c r="A79" s="36"/>
      <c r="F79" s="43"/>
      <c r="G79" s="43"/>
      <c r="H79" s="43"/>
      <c r="I79" s="43"/>
      <c r="J79" s="43"/>
      <c r="K79" s="43"/>
      <c r="L79" s="43"/>
      <c r="M79" s="43"/>
      <c r="N79" s="40"/>
      <c r="O79" s="40"/>
      <c r="P79" s="40"/>
      <c r="Q79" s="36"/>
      <c r="R79" s="36"/>
      <c r="S79" s="36"/>
      <c r="T79" s="36"/>
      <c r="U79" s="36"/>
      <c r="V79" s="36"/>
      <c r="W79" s="36"/>
      <c r="X79" s="36"/>
    </row>
    <row r="80" spans="1:24" s="3" customFormat="1" x14ac:dyDescent="0.25">
      <c r="A80" s="36"/>
      <c r="F80" s="43"/>
      <c r="G80" s="43"/>
      <c r="H80" s="43"/>
      <c r="I80" s="43"/>
      <c r="J80" s="43"/>
      <c r="K80" s="43"/>
      <c r="L80" s="43"/>
      <c r="M80" s="43"/>
      <c r="N80" s="40"/>
      <c r="O80" s="40"/>
      <c r="P80" s="40"/>
      <c r="Q80" s="36"/>
      <c r="R80" s="36"/>
      <c r="S80" s="36"/>
      <c r="T80" s="36"/>
      <c r="U80" s="36"/>
      <c r="V80" s="36"/>
      <c r="W80" s="36"/>
      <c r="X80" s="36"/>
    </row>
    <row r="81" spans="1:24" s="3" customFormat="1" x14ac:dyDescent="0.25">
      <c r="A81" s="36"/>
      <c r="F81" s="43"/>
      <c r="G81" s="43"/>
      <c r="H81" s="43"/>
      <c r="I81" s="43"/>
      <c r="J81" s="43"/>
      <c r="K81" s="43"/>
      <c r="L81" s="43"/>
      <c r="M81" s="43"/>
      <c r="N81" s="40"/>
      <c r="O81" s="40"/>
      <c r="P81" s="40"/>
      <c r="Q81" s="36"/>
      <c r="R81" s="36"/>
      <c r="S81" s="36"/>
      <c r="T81" s="36"/>
      <c r="U81" s="36"/>
      <c r="V81" s="36"/>
      <c r="W81" s="36"/>
      <c r="X81" s="36"/>
    </row>
    <row r="82" spans="1:24" s="3" customFormat="1" x14ac:dyDescent="0.25">
      <c r="A82" s="36"/>
      <c r="F82" s="43"/>
      <c r="G82" s="43"/>
      <c r="H82" s="43"/>
      <c r="I82" s="43"/>
      <c r="J82" s="43"/>
      <c r="K82" s="43"/>
      <c r="L82" s="43"/>
      <c r="M82" s="43"/>
      <c r="N82" s="40"/>
      <c r="O82" s="40"/>
      <c r="P82" s="40"/>
      <c r="Q82" s="36"/>
      <c r="R82" s="36"/>
      <c r="S82" s="36"/>
      <c r="T82" s="36"/>
      <c r="U82" s="36"/>
      <c r="V82" s="36"/>
      <c r="W82" s="36"/>
      <c r="X82" s="36"/>
    </row>
    <row r="83" spans="1:24" s="3" customFormat="1" x14ac:dyDescent="0.25">
      <c r="A83" s="36"/>
      <c r="F83" s="43"/>
      <c r="G83" s="43"/>
      <c r="H83" s="43"/>
      <c r="I83" s="43"/>
      <c r="J83" s="43"/>
      <c r="K83" s="43"/>
      <c r="L83" s="43"/>
      <c r="M83" s="43"/>
      <c r="N83" s="40"/>
      <c r="O83" s="40"/>
      <c r="P83" s="40"/>
      <c r="Q83" s="36"/>
      <c r="R83" s="36"/>
      <c r="S83" s="36"/>
      <c r="T83" s="36"/>
      <c r="U83" s="36"/>
      <c r="V83" s="36"/>
      <c r="W83" s="36"/>
      <c r="X83" s="36"/>
    </row>
    <row r="84" spans="1:24" s="3" customFormat="1" x14ac:dyDescent="0.25">
      <c r="A84" s="36"/>
      <c r="F84" s="43"/>
      <c r="G84" s="43"/>
      <c r="H84" s="43"/>
      <c r="I84" s="43"/>
      <c r="J84" s="43"/>
      <c r="K84" s="43"/>
      <c r="L84" s="43"/>
      <c r="M84" s="43"/>
      <c r="N84" s="40"/>
      <c r="O84" s="40"/>
      <c r="P84" s="40"/>
      <c r="Q84" s="36"/>
      <c r="R84" s="36"/>
      <c r="S84" s="36"/>
      <c r="T84" s="36"/>
      <c r="U84" s="36"/>
      <c r="V84" s="36"/>
      <c r="W84" s="36"/>
      <c r="X84" s="36"/>
    </row>
    <row r="85" spans="1:24" s="3" customFormat="1" x14ac:dyDescent="0.25">
      <c r="A85" s="36"/>
      <c r="F85" s="43"/>
      <c r="G85" s="43"/>
      <c r="H85" s="43"/>
      <c r="I85" s="43"/>
      <c r="J85" s="43"/>
      <c r="K85" s="43"/>
      <c r="L85" s="43"/>
      <c r="M85" s="43"/>
      <c r="N85" s="40"/>
      <c r="O85" s="40"/>
      <c r="P85" s="40"/>
      <c r="Q85" s="36"/>
      <c r="R85" s="36"/>
      <c r="S85" s="36"/>
      <c r="T85" s="36"/>
      <c r="U85" s="36"/>
      <c r="V85" s="36"/>
      <c r="W85" s="36"/>
      <c r="X85" s="36"/>
    </row>
    <row r="86" spans="1:24" s="3" customFormat="1" x14ac:dyDescent="0.25">
      <c r="A86" s="36"/>
      <c r="F86" s="43"/>
      <c r="G86" s="43"/>
      <c r="H86" s="43"/>
      <c r="I86" s="43"/>
      <c r="J86" s="43"/>
      <c r="K86" s="43"/>
      <c r="L86" s="43"/>
      <c r="M86" s="43"/>
      <c r="N86" s="40"/>
      <c r="O86" s="40"/>
      <c r="P86" s="40"/>
      <c r="Q86" s="36"/>
      <c r="R86" s="36"/>
      <c r="S86" s="36"/>
      <c r="T86" s="36"/>
      <c r="U86" s="36"/>
      <c r="V86" s="36"/>
      <c r="W86" s="36"/>
      <c r="X86" s="36"/>
    </row>
    <row r="87" spans="1:24" s="3" customFormat="1" x14ac:dyDescent="0.25">
      <c r="A87" s="36"/>
      <c r="F87" s="43"/>
      <c r="G87" s="43"/>
      <c r="H87" s="43"/>
      <c r="I87" s="43"/>
      <c r="J87" s="43"/>
      <c r="K87" s="43"/>
      <c r="L87" s="43"/>
      <c r="M87" s="43"/>
      <c r="N87" s="40"/>
      <c r="O87" s="40"/>
      <c r="P87" s="40"/>
      <c r="Q87" s="36"/>
      <c r="R87" s="36"/>
      <c r="S87" s="36"/>
      <c r="T87" s="36"/>
      <c r="U87" s="36"/>
      <c r="V87" s="36"/>
      <c r="W87" s="36"/>
      <c r="X87" s="36"/>
    </row>
    <row r="88" spans="1:24" x14ac:dyDescent="0.25">
      <c r="F88" s="43"/>
      <c r="G88" s="43"/>
      <c r="H88" s="43"/>
    </row>
    <row r="89" spans="1:24" x14ac:dyDescent="0.25">
      <c r="F89" s="43"/>
      <c r="G89" s="43"/>
      <c r="H89" s="43"/>
    </row>
  </sheetData>
  <conditionalFormatting sqref="C57">
    <cfRule type="cellIs" dxfId="12" priority="17" operator="lessThan">
      <formula>0</formula>
    </cfRule>
  </conditionalFormatting>
  <conditionalFormatting sqref="C36">
    <cfRule type="iconSet" priority="10">
      <iconSet iconSet="3Symbols" reverse="1">
        <cfvo type="percent" val="0"/>
        <cfvo type="num" val="4.0999999999999996"/>
        <cfvo type="num" val="100"/>
      </iconSet>
    </cfRule>
  </conditionalFormatting>
  <conditionalFormatting sqref="C27:C31">
    <cfRule type="iconSet" priority="7">
      <iconSet iconSet="3Symbols" reverse="1">
        <cfvo type="percent" val="0"/>
        <cfvo type="num" val="75.001000000000005"/>
        <cfvo type="num" val="75.001999999999995"/>
      </iconSet>
    </cfRule>
  </conditionalFormatting>
  <conditionalFormatting sqref="C20:C26">
    <cfRule type="iconSet" priority="6">
      <iconSet iconSet="3Symbols" reverse="1">
        <cfvo type="percent" val="0"/>
        <cfvo type="num" val="75.001000000000005"/>
        <cfvo type="num" val="75.001999999999995"/>
      </iconSet>
    </cfRule>
  </conditionalFormatting>
  <conditionalFormatting sqref="C59">
    <cfRule type="cellIs" dxfId="11" priority="4" operator="lessThan">
      <formula>0</formula>
    </cfRule>
  </conditionalFormatting>
  <conditionalFormatting sqref="C61">
    <cfRule type="cellIs" dxfId="10" priority="3" operator="lessThan">
      <formula>0</formula>
    </cfRule>
  </conditionalFormatting>
  <conditionalFormatting sqref="C17:C19">
    <cfRule type="iconSet" priority="1">
      <iconSet iconSet="3Symbols" reverse="1">
        <cfvo type="percent" val="0"/>
        <cfvo type="num" val="75.001000000000005"/>
        <cfvo type="num" val="75.001999999999995"/>
      </iconSet>
    </cfRule>
  </conditionalFormatting>
  <dataValidations count="2">
    <dataValidation type="decimal" allowBlank="1" showInputMessage="1" showErrorMessage="1" sqref="C20:C31" xr:uid="{00000000-0002-0000-0300-000000000000}">
      <formula1>0</formula1>
      <formula2>75</formula2>
    </dataValidation>
    <dataValidation type="decimal" allowBlank="1" showInputMessage="1" showErrorMessage="1" error="För hög dBA" sqref="C17:C19" xr:uid="{D6AB527D-225C-4963-8BF8-EF7E6618DE81}">
      <formula1>0</formula1>
      <formula2>75</formula2>
    </dataValidation>
  </dataValidations>
  <pageMargins left="0.75" right="0.75" top="1" bottom="1" header="0.5" footer="0.5"/>
  <pageSetup paperSize="9" orientation="landscape"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R222"/>
  <sheetViews>
    <sheetView topLeftCell="A37" zoomScaleNormal="100" workbookViewId="0">
      <selection activeCell="C54" sqref="C54"/>
    </sheetView>
  </sheetViews>
  <sheetFormatPr defaultRowHeight="12.5" x14ac:dyDescent="0.25"/>
  <cols>
    <col min="1" max="1" width="3.7265625" style="36" customWidth="1"/>
    <col min="2" max="2" width="41.7265625" customWidth="1"/>
    <col min="3" max="3" width="22.7265625" customWidth="1"/>
    <col min="4" max="4" width="25" customWidth="1"/>
    <col min="5" max="5" width="25.1796875" customWidth="1"/>
    <col min="6" max="6" width="9.1796875" style="15" bestFit="1" customWidth="1"/>
    <col min="7" max="7" width="9.453125" style="15" bestFit="1" customWidth="1"/>
    <col min="8" max="8" width="10.453125" style="15" customWidth="1"/>
    <col min="9" max="9" width="15.1796875" style="43" customWidth="1"/>
    <col min="10" max="11" width="11.26953125" style="43" customWidth="1"/>
    <col min="12" max="12" width="11.1796875" style="43" customWidth="1"/>
    <col min="13" max="13" width="9.1796875" style="43"/>
    <col min="14" max="43" width="9.1796875" style="3"/>
  </cols>
  <sheetData>
    <row r="1" spans="1:44" s="5" customFormat="1" ht="17.5" x14ac:dyDescent="0.35">
      <c r="A1" s="34"/>
      <c r="B1" s="74" t="s">
        <v>343</v>
      </c>
      <c r="C1" s="74"/>
      <c r="D1" s="74"/>
      <c r="E1" s="74"/>
      <c r="F1" s="34"/>
      <c r="G1" s="34"/>
      <c r="H1" s="34"/>
      <c r="I1" s="42"/>
      <c r="J1" s="42"/>
      <c r="K1" s="42"/>
      <c r="L1" s="42"/>
      <c r="M1" s="42"/>
      <c r="N1" s="4"/>
      <c r="O1" s="4"/>
      <c r="P1" s="4"/>
      <c r="Q1" s="4"/>
      <c r="R1" s="4"/>
      <c r="S1" s="4"/>
      <c r="T1" s="4"/>
      <c r="U1" s="4"/>
      <c r="V1" s="4"/>
      <c r="W1" s="4"/>
      <c r="X1" s="4"/>
      <c r="Y1" s="4"/>
      <c r="Z1" s="4"/>
      <c r="AA1" s="4"/>
      <c r="AB1" s="4"/>
      <c r="AC1" s="4"/>
      <c r="AD1" s="4"/>
      <c r="AE1" s="4"/>
      <c r="AF1" s="4"/>
      <c r="AG1" s="4"/>
      <c r="AH1" s="4"/>
      <c r="AI1" s="4"/>
      <c r="AJ1" s="4"/>
      <c r="AK1" s="4"/>
      <c r="AL1" s="4"/>
      <c r="AM1" s="4"/>
      <c r="AN1" s="4"/>
      <c r="AO1" s="4"/>
    </row>
    <row r="2" spans="1:44" s="8" customFormat="1" x14ac:dyDescent="0.25">
      <c r="A2" s="35"/>
      <c r="B2" s="75" t="s">
        <v>15</v>
      </c>
      <c r="C2" s="76"/>
      <c r="D2" s="76"/>
      <c r="E2" s="76"/>
      <c r="F2" s="35"/>
      <c r="G2" s="35"/>
      <c r="H2" s="35"/>
      <c r="I2" s="43"/>
      <c r="J2" s="43"/>
      <c r="K2" s="43"/>
      <c r="L2" s="43"/>
      <c r="M2" s="43"/>
      <c r="N2" s="7"/>
      <c r="O2" s="7"/>
      <c r="P2" s="7"/>
      <c r="Q2" s="7"/>
      <c r="R2" s="7"/>
      <c r="S2" s="7"/>
      <c r="T2" s="7"/>
      <c r="U2" s="7"/>
      <c r="V2" s="7"/>
      <c r="W2" s="7"/>
      <c r="X2" s="7"/>
      <c r="Y2" s="7"/>
      <c r="Z2" s="7"/>
      <c r="AA2" s="7"/>
      <c r="AB2" s="7"/>
      <c r="AC2" s="7"/>
      <c r="AD2" s="7"/>
      <c r="AE2" s="7"/>
      <c r="AF2" s="7"/>
      <c r="AG2" s="7"/>
      <c r="AH2" s="7"/>
      <c r="AI2" s="7"/>
      <c r="AJ2" s="7"/>
      <c r="AK2" s="7"/>
      <c r="AL2" s="7"/>
      <c r="AM2" s="7"/>
      <c r="AN2" s="7"/>
      <c r="AO2" s="7"/>
    </row>
    <row r="3" spans="1:44" s="8" customFormat="1" x14ac:dyDescent="0.25">
      <c r="A3" s="35"/>
      <c r="B3" s="77" t="s">
        <v>16</v>
      </c>
      <c r="C3" s="76"/>
      <c r="D3" s="76"/>
      <c r="E3" s="76"/>
      <c r="F3" s="35"/>
      <c r="G3" s="35"/>
      <c r="H3" s="35"/>
      <c r="I3" s="43"/>
      <c r="J3" s="43"/>
      <c r="K3" s="43"/>
      <c r="L3" s="43"/>
      <c r="M3" s="43"/>
      <c r="N3" s="7"/>
      <c r="O3" s="7"/>
      <c r="P3" s="7"/>
      <c r="Q3" s="7"/>
      <c r="R3" s="7"/>
      <c r="S3" s="7"/>
      <c r="T3" s="7"/>
      <c r="U3" s="7"/>
      <c r="V3" s="7"/>
      <c r="W3" s="7"/>
      <c r="X3" s="7"/>
      <c r="Y3" s="7"/>
      <c r="Z3" s="7"/>
      <c r="AA3" s="7"/>
      <c r="AB3" s="7"/>
      <c r="AC3" s="7"/>
      <c r="AD3" s="7"/>
      <c r="AE3" s="7"/>
      <c r="AF3" s="7"/>
      <c r="AG3" s="7"/>
      <c r="AH3" s="7"/>
      <c r="AI3" s="7"/>
      <c r="AJ3" s="7"/>
      <c r="AK3" s="7"/>
      <c r="AL3" s="7"/>
      <c r="AM3" s="7"/>
      <c r="AN3" s="7"/>
      <c r="AO3" s="7"/>
    </row>
    <row r="4" spans="1:44" s="8" customFormat="1" x14ac:dyDescent="0.25">
      <c r="A4" s="35"/>
      <c r="B4" s="70" t="s">
        <v>170</v>
      </c>
      <c r="C4" s="76"/>
      <c r="D4" s="76"/>
      <c r="E4" s="76"/>
      <c r="F4" s="35"/>
      <c r="G4" s="35"/>
      <c r="H4" s="35"/>
      <c r="I4" s="43"/>
      <c r="J4" s="43"/>
      <c r="K4" s="43"/>
      <c r="L4" s="43"/>
      <c r="M4" s="43"/>
      <c r="N4" s="7"/>
      <c r="O4" s="7"/>
      <c r="P4" s="7"/>
      <c r="Q4" s="7"/>
      <c r="R4" s="7"/>
      <c r="S4" s="7"/>
      <c r="T4" s="7"/>
      <c r="U4" s="7"/>
      <c r="V4" s="7"/>
      <c r="W4" s="7"/>
      <c r="X4" s="7"/>
      <c r="Y4" s="7"/>
      <c r="Z4" s="7"/>
      <c r="AA4" s="7"/>
      <c r="AB4" s="7"/>
      <c r="AC4" s="7"/>
      <c r="AD4" s="7"/>
      <c r="AE4" s="7"/>
      <c r="AF4" s="7"/>
      <c r="AG4" s="7"/>
      <c r="AH4" s="7"/>
      <c r="AI4" s="7"/>
      <c r="AJ4" s="7"/>
      <c r="AK4" s="7"/>
      <c r="AL4" s="7"/>
      <c r="AM4" s="7"/>
      <c r="AN4" s="7"/>
      <c r="AO4" s="7"/>
    </row>
    <row r="5" spans="1:44" s="3" customFormat="1" x14ac:dyDescent="0.25">
      <c r="A5" s="36"/>
      <c r="F5" s="36"/>
      <c r="G5" s="36"/>
      <c r="H5" s="36"/>
      <c r="I5" s="43"/>
      <c r="J5" s="43"/>
      <c r="K5" s="43"/>
      <c r="L5" s="43"/>
      <c r="M5" s="43"/>
    </row>
    <row r="6" spans="1:44" s="1" customFormat="1" ht="13" x14ac:dyDescent="0.3">
      <c r="A6" s="37"/>
      <c r="B6" s="6" t="s">
        <v>0</v>
      </c>
      <c r="C6" s="6"/>
      <c r="D6" s="37"/>
      <c r="E6" s="44"/>
      <c r="F6" s="37"/>
      <c r="G6" s="37"/>
      <c r="H6" s="37"/>
      <c r="I6" s="44"/>
      <c r="J6" s="44"/>
      <c r="K6" s="44"/>
      <c r="L6" s="44"/>
      <c r="M6" s="44"/>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row>
    <row r="7" spans="1:44" ht="14.25" customHeight="1" x14ac:dyDescent="0.25">
      <c r="B7" s="263" t="s">
        <v>167</v>
      </c>
      <c r="C7" s="264"/>
      <c r="D7" s="36"/>
      <c r="E7" s="43"/>
      <c r="F7" s="36"/>
      <c r="G7" s="36"/>
      <c r="H7" s="36"/>
    </row>
    <row r="8" spans="1:44" x14ac:dyDescent="0.25">
      <c r="B8" s="248" t="s">
        <v>1</v>
      </c>
      <c r="C8" s="322">
        <v>60</v>
      </c>
      <c r="D8" s="36"/>
      <c r="E8" s="43"/>
      <c r="F8" s="36"/>
      <c r="G8" s="36"/>
      <c r="H8" s="36"/>
    </row>
    <row r="9" spans="1:44" x14ac:dyDescent="0.25">
      <c r="B9" s="248" t="s">
        <v>39</v>
      </c>
      <c r="C9" s="322">
        <v>60</v>
      </c>
      <c r="D9" s="94"/>
      <c r="E9" s="43"/>
      <c r="F9" s="36"/>
      <c r="G9" s="36"/>
      <c r="H9" s="36"/>
    </row>
    <row r="10" spans="1:44" x14ac:dyDescent="0.25">
      <c r="B10" s="248" t="s">
        <v>2</v>
      </c>
      <c r="C10" s="322">
        <v>3.5000000000000003E-2</v>
      </c>
      <c r="D10" s="36"/>
      <c r="E10" s="43"/>
      <c r="F10" s="36"/>
      <c r="G10" s="36"/>
      <c r="H10" s="36"/>
    </row>
    <row r="11" spans="1:44" x14ac:dyDescent="0.25">
      <c r="B11" s="248" t="s">
        <v>324</v>
      </c>
      <c r="C11" s="322">
        <v>0.2</v>
      </c>
      <c r="D11" s="329"/>
      <c r="E11" s="43"/>
      <c r="F11" s="36"/>
      <c r="G11" s="36"/>
      <c r="H11" s="36"/>
    </row>
    <row r="12" spans="1:44" x14ac:dyDescent="0.25">
      <c r="B12" s="258" t="s">
        <v>136</v>
      </c>
      <c r="C12" s="324">
        <v>1.15E-2</v>
      </c>
      <c r="D12" s="329"/>
      <c r="E12" s="43"/>
      <c r="F12" s="36"/>
      <c r="G12" s="36"/>
      <c r="H12" s="36"/>
    </row>
    <row r="13" spans="1:44" x14ac:dyDescent="0.25">
      <c r="B13" s="248" t="s">
        <v>34</v>
      </c>
      <c r="C13" s="323">
        <v>0</v>
      </c>
      <c r="D13" s="94"/>
      <c r="E13" s="43"/>
      <c r="F13" s="36"/>
      <c r="G13" s="36"/>
      <c r="H13" s="36"/>
    </row>
    <row r="14" spans="1:44" s="3" customFormat="1" ht="13" x14ac:dyDescent="0.3">
      <c r="A14" s="37"/>
      <c r="B14" s="19"/>
      <c r="C14" s="19"/>
      <c r="D14" s="99"/>
      <c r="E14" s="99"/>
      <c r="F14" s="99"/>
      <c r="G14" s="36"/>
      <c r="H14" s="36"/>
      <c r="I14" s="100"/>
      <c r="J14" s="43"/>
      <c r="K14" s="43"/>
      <c r="L14" s="43"/>
      <c r="M14" s="43"/>
    </row>
    <row r="15" spans="1:44" s="1" customFormat="1" ht="13" x14ac:dyDescent="0.3">
      <c r="A15" s="36"/>
      <c r="B15" s="6" t="s">
        <v>303</v>
      </c>
      <c r="C15" s="6"/>
      <c r="D15" s="6"/>
      <c r="E15" s="6"/>
      <c r="F15" s="6"/>
      <c r="G15" s="6"/>
      <c r="H15" s="6"/>
      <c r="I15" s="44"/>
      <c r="J15" s="44" t="s">
        <v>297</v>
      </c>
      <c r="K15" s="44">
        <v>50</v>
      </c>
      <c r="L15" s="44"/>
      <c r="M15" s="44"/>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row>
    <row r="16" spans="1:44" s="90" customFormat="1" ht="38.25" customHeight="1" x14ac:dyDescent="0.25">
      <c r="A16" s="89"/>
      <c r="B16" s="229" t="s">
        <v>280</v>
      </c>
      <c r="C16" s="370" t="s">
        <v>300</v>
      </c>
      <c r="D16" s="370" t="s">
        <v>90</v>
      </c>
      <c r="E16" s="370" t="s">
        <v>107</v>
      </c>
      <c r="F16" s="369" t="s">
        <v>3</v>
      </c>
      <c r="G16" s="370" t="s">
        <v>50</v>
      </c>
      <c r="H16" s="370" t="s">
        <v>51</v>
      </c>
      <c r="I16" s="333" t="s">
        <v>171</v>
      </c>
      <c r="J16" s="337"/>
      <c r="K16" s="337"/>
      <c r="L16" s="314" t="s">
        <v>168</v>
      </c>
      <c r="M16" s="330" t="s">
        <v>169</v>
      </c>
      <c r="N16" s="338"/>
      <c r="O16" s="338"/>
      <c r="P16" s="33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row>
    <row r="17" spans="2:44" x14ac:dyDescent="0.25">
      <c r="B17" s="249"/>
      <c r="C17" s="16">
        <v>65</v>
      </c>
      <c r="D17" s="373">
        <v>27</v>
      </c>
      <c r="E17" s="198">
        <v>62</v>
      </c>
      <c r="F17" s="32">
        <v>13.5</v>
      </c>
      <c r="G17" s="262">
        <f t="shared" ref="G17:G31" si="0">IF(C17&gt;75,"För hög dBA",J17)</f>
        <v>64273.936620934452</v>
      </c>
      <c r="H17" s="262">
        <f>IF(AND(F17&gt;0,E17&gt;0,C17&gt;0),K17,0)</f>
        <v>64273.936620934452</v>
      </c>
      <c r="I17" s="335">
        <f t="shared" ref="I17:I31" si="1">D17+C17-E17-M17</f>
        <v>30</v>
      </c>
      <c r="J17" s="335">
        <f>IF((C17-D17)&gt;25,(F17*(VLOOKUP(C17-D17,Bullervärdering!$E$3:$I$33,3)*(C17-D17)-VLOOKUP(C17-D17,Bullervärdering!$E$3:$I$33,3)*VLOOKUP(C17-D17,Bullervärdering!$E$3:$I$33,1)+VLOOKUP(C17-D17,Bullervärdering!$E$3:$I$33,2)-IF((C17-I17)&gt;25,(VLOOKUP(C17-I17,Bullervärdering!$E$3:$I$33,3)*(C17-I17)-VLOOKUP(C17-I17,Bullervärdering!$E$3:$I$33,3)*VLOOKUP(C17-I17,Bullervärdering!$E$3:$I$33,1)+VLOOKUP(C17-I17,Bullervärdering!$E$3:$I$33,2)),0))),0)</f>
        <v>64273.936620934452</v>
      </c>
      <c r="K17" s="335">
        <f>IF(AND(C17&gt;=50,E17&gt;=50),(F17*(VLOOKUP(C17,Bullervärdering!$A$4:$I$33,8,FALSE)*(C17)-VLOOKUP(C17,Bullervärdering!$A$4:$I$33,8,FALSE)*VLOOKUP(C17,Bullervärdering!$A$4:$I$33,1,FALSE)+VLOOKUP(C17,Bullervärdering!$A$4:$I$33,2,FALSE)-(VLOOKUP(E17,Bullervärdering!$A$4:$I$33,8,FALSE)*(E17)-VLOOKUP(E17,Bullervärdering!$A$4:$I$33,8,FALSE)*VLOOKUP(E17,Bullervärdering!$A$4:$I$33,1,FALSE)+VLOOKUP(E17,Bullervärdering!$A$4:$I$33,2,FALSE)))),(F17*(VLOOKUP(C17,Bullervärdering!$A$4:$I$33,8,FALSE)*(C17)-VLOOKUP(C17,Bullervärdering!$A$4:$I$33,8,FALSE)*VLOOKUP(C17,Bullervärdering!$A$4:$I$33,1,FALSE)+VLOOKUP(C17,Bullervärdering!$A$4:$I$33,2,FALSE)-(VLOOKUP($K$15,Bullervärdering!$A$4:$I$33,8,FALSE)*($K$15)-VLOOKUP($K$15,Bullervärdering!$A$4:$I$33,8,FALSE)*VLOOKUP($K$15,Bullervärdering!$A$4:$I$33,1,FALSE)+VLOOKUP($K$15,Bullervärdering!$A$4:$I$33,2,FALSE)))))</f>
        <v>64273.936620934452</v>
      </c>
      <c r="L17" s="314">
        <f>C17-E17</f>
        <v>3</v>
      </c>
      <c r="M17" s="335">
        <f>IF(L17&lt;5,0,IF(L17&lt;20,(L17-5)/3,5))</f>
        <v>0</v>
      </c>
      <c r="N17" s="173"/>
      <c r="O17" s="173"/>
      <c r="P17" s="173"/>
    </row>
    <row r="18" spans="2:44" x14ac:dyDescent="0.25">
      <c r="B18" s="249"/>
      <c r="C18" s="16">
        <v>60</v>
      </c>
      <c r="D18" s="373">
        <v>27</v>
      </c>
      <c r="E18" s="198">
        <v>57</v>
      </c>
      <c r="F18" s="32">
        <v>8.1</v>
      </c>
      <c r="G18" s="262">
        <f t="shared" si="0"/>
        <v>24966.209580623829</v>
      </c>
      <c r="H18" s="262">
        <f>IF(AND(F18&gt;0,E18&gt;0,C18&gt;0),K18,0)</f>
        <v>24966.209580623829</v>
      </c>
      <c r="I18" s="335">
        <f t="shared" si="1"/>
        <v>30</v>
      </c>
      <c r="J18" s="335">
        <f>IF((C18-D18)&gt;25,(F18*(VLOOKUP(C18-D18,Bullervärdering!$E$3:$I$33,3)*(C18-D18)-VLOOKUP(C18-D18,Bullervärdering!$E$3:$I$33,3)*VLOOKUP(C18-D18,Bullervärdering!$E$3:$I$33,1)+VLOOKUP(C18-D18,Bullervärdering!$E$3:$I$33,2)-IF((C18-I18)&gt;25,(VLOOKUP(C18-I18,Bullervärdering!$E$3:$I$33,3)*(C18-I18)-VLOOKUP(C18-I18,Bullervärdering!$E$3:$I$33,3)*VLOOKUP(C18-I18,Bullervärdering!$E$3:$I$33,1)+VLOOKUP(C18-I18,Bullervärdering!$E$3:$I$33,2)),0))),0)</f>
        <v>24966.209580623829</v>
      </c>
      <c r="K18" s="335">
        <f>IF(AND(C18&gt;=50,E18&gt;=50),(F18*(VLOOKUP(C18,Bullervärdering!$A$4:$I$33,8,FALSE)*(C18)-VLOOKUP(C18,Bullervärdering!$A$4:$I$33,8,FALSE)*VLOOKUP(C18,Bullervärdering!$A$4:$I$33,1,FALSE)+VLOOKUP(C18,Bullervärdering!$A$4:$I$33,2,FALSE)-(VLOOKUP(E18,Bullervärdering!$A$4:$I$33,8,FALSE)*(E18)-VLOOKUP(E18,Bullervärdering!$A$4:$I$33,8,FALSE)*VLOOKUP(E18,Bullervärdering!$A$4:$I$33,1,FALSE)+VLOOKUP(E18,Bullervärdering!$A$4:$I$33,2,FALSE)))),(F18*(VLOOKUP(C18,Bullervärdering!$A$4:$I$33,8,FALSE)*(C18)-VLOOKUP(C18,Bullervärdering!$A$4:$I$33,8,FALSE)*VLOOKUP(C18,Bullervärdering!$A$4:$I$33,1,FALSE)+VLOOKUP(C18,Bullervärdering!$A$4:$I$33,2,FALSE)-(VLOOKUP($K$15,Bullervärdering!$A$4:$I$33,8,FALSE)*($K$15)-VLOOKUP($K$15,Bullervärdering!$A$4:$I$33,8,FALSE)*VLOOKUP($K$15,Bullervärdering!$A$4:$I$33,1,FALSE)+VLOOKUP($K$15,Bullervärdering!$A$4:$I$33,2,FALSE)))))</f>
        <v>24966.209580623829</v>
      </c>
      <c r="L18" s="314">
        <f t="shared" ref="L18:L31" si="2">C18-E18</f>
        <v>3</v>
      </c>
      <c r="M18" s="335">
        <f t="shared" ref="M18:M31" si="3">IF(L18&lt;5,0,IF(L18&lt;20,(L18-5)/3,5))</f>
        <v>0</v>
      </c>
      <c r="N18" s="173"/>
      <c r="O18" s="173"/>
      <c r="P18" s="173"/>
    </row>
    <row r="19" spans="2:44" x14ac:dyDescent="0.25">
      <c r="B19" s="249"/>
      <c r="C19" s="16"/>
      <c r="D19" s="373">
        <v>27</v>
      </c>
      <c r="E19" s="198"/>
      <c r="F19" s="32"/>
      <c r="G19" s="262">
        <f t="shared" si="0"/>
        <v>0</v>
      </c>
      <c r="H19" s="262">
        <f t="shared" ref="H19:H31" si="4">IF(AND(F19&gt;0,E19&gt;0,C19&gt;0),K19,0)</f>
        <v>0</v>
      </c>
      <c r="I19" s="335">
        <f t="shared" si="1"/>
        <v>27</v>
      </c>
      <c r="J19" s="335">
        <f>IF((C19-D19)&gt;25,(F19*(VLOOKUP(C19-D19,Bullervärdering!$E$3:$I$33,3)*(C19-D19)-VLOOKUP(C19-D19,Bullervärdering!$E$3:$I$33,3)*VLOOKUP(C19-D19,Bullervärdering!$E$3:$I$33,1)+VLOOKUP(C19-D19,Bullervärdering!$E$3:$I$33,2)-IF((C19-I19)&gt;25,(VLOOKUP(C19-I19,Bullervärdering!$E$3:$I$33,3)*(C19-I19)-VLOOKUP(C19-I19,Bullervärdering!$E$3:$I$33,3)*VLOOKUP(C19-I19,Bullervärdering!$E$3:$I$33,1)+VLOOKUP(C19-I19,Bullervärdering!$E$3:$I$33,2)),0))),0)</f>
        <v>0</v>
      </c>
      <c r="K19" s="335" t="e">
        <f>IF(AND(C19&gt;=50,E19&gt;=50),(F19*(VLOOKUP(C19,Bullervärdering!$A$4:$I$33,8,FALSE)*(C19)-VLOOKUP(C19,Bullervärdering!$A$4:$I$33,8,FALSE)*VLOOKUP(C19,Bullervärdering!$A$4:$I$33,1,FALSE)+VLOOKUP(C19,Bullervärdering!$A$4:$I$33,2,FALSE)-(VLOOKUP(E19,Bullervärdering!$A$4:$I$33,8,FALSE)*(E19)-VLOOKUP(E19,Bullervärdering!$A$4:$I$33,8,FALSE)*VLOOKUP(E19,Bullervärdering!$A$4:$I$33,1,FALSE)+VLOOKUP(E19,Bullervärdering!$A$4:$I$33,2,FALSE)))),(F19*(VLOOKUP(C19,Bullervärdering!$A$4:$I$33,8,FALSE)*(C19)-VLOOKUP(C19,Bullervärdering!$A$4:$I$33,8,FALSE)*VLOOKUP(C19,Bullervärdering!$A$4:$I$33,1,FALSE)+VLOOKUP(C19,Bullervärdering!$A$4:$I$33,2,FALSE)-(VLOOKUP($K$15,Bullervärdering!$A$4:$I$33,8,FALSE)*($K$15)-VLOOKUP($K$15,Bullervärdering!$A$4:$I$33,8,FALSE)*VLOOKUP($K$15,Bullervärdering!$A$4:$I$33,1,FALSE)+VLOOKUP($K$15,Bullervärdering!$A$4:$I$33,2,FALSE)))))</f>
        <v>#N/A</v>
      </c>
      <c r="L19" s="314">
        <f t="shared" si="2"/>
        <v>0</v>
      </c>
      <c r="M19" s="335">
        <f t="shared" si="3"/>
        <v>0</v>
      </c>
      <c r="N19" s="173"/>
      <c r="O19" s="173"/>
      <c r="P19" s="173"/>
    </row>
    <row r="20" spans="2:44" x14ac:dyDescent="0.25">
      <c r="B20" s="249"/>
      <c r="C20" s="16"/>
      <c r="D20" s="373">
        <v>27</v>
      </c>
      <c r="E20" s="198"/>
      <c r="F20" s="32"/>
      <c r="G20" s="262">
        <f t="shared" si="0"/>
        <v>0</v>
      </c>
      <c r="H20" s="262">
        <f t="shared" si="4"/>
        <v>0</v>
      </c>
      <c r="I20" s="335">
        <f t="shared" si="1"/>
        <v>27</v>
      </c>
      <c r="J20" s="335">
        <f>IF((C20-D20)&gt;25,(F20*(VLOOKUP(C20-D20,Bullervärdering!$E$3:$I$33,3)*(C20-D20)-VLOOKUP(C20-D20,Bullervärdering!$E$3:$I$33,3)*VLOOKUP(C20-D20,Bullervärdering!$E$3:$I$33,1)+VLOOKUP(C20-D20,Bullervärdering!$E$3:$I$33,2)-IF((C20-I20)&gt;25,(VLOOKUP(C20-I20,Bullervärdering!$E$3:$I$33,3)*(C20-I20)-VLOOKUP(C20-I20,Bullervärdering!$E$3:$I$33,3)*VLOOKUP(C20-I20,Bullervärdering!$E$3:$I$33,1)+VLOOKUP(C20-I20,Bullervärdering!$E$3:$I$33,2)),0))),0)</f>
        <v>0</v>
      </c>
      <c r="K20" s="335" t="e">
        <f>IF(AND(C20&gt;=50,E20&gt;=50),(F20*(VLOOKUP(C20,Bullervärdering!$A$4:$I$33,8,FALSE)*(C20)-VLOOKUP(C20,Bullervärdering!$A$4:$I$33,8,FALSE)*VLOOKUP(C20,Bullervärdering!$A$4:$I$33,1,FALSE)+VLOOKUP(C20,Bullervärdering!$A$4:$I$33,2,FALSE)-(VLOOKUP(E20,Bullervärdering!$A$4:$I$33,8,FALSE)*(E20)-VLOOKUP(E20,Bullervärdering!$A$4:$I$33,8,FALSE)*VLOOKUP(E20,Bullervärdering!$A$4:$I$33,1,FALSE)+VLOOKUP(E20,Bullervärdering!$A$4:$I$33,2,FALSE)))),(F20*(VLOOKUP(C20,Bullervärdering!$A$4:$I$33,8,FALSE)*(C20)-VLOOKUP(C20,Bullervärdering!$A$4:$I$33,8,FALSE)*VLOOKUP(C20,Bullervärdering!$A$4:$I$33,1,FALSE)+VLOOKUP(C20,Bullervärdering!$A$4:$I$33,2,FALSE)-(VLOOKUP($K$15,Bullervärdering!$A$4:$I$33,8,FALSE)*($K$15)-VLOOKUP($K$15,Bullervärdering!$A$4:$I$33,8,FALSE)*VLOOKUP($K$15,Bullervärdering!$A$4:$I$33,1,FALSE)+VLOOKUP($K$15,Bullervärdering!$A$4:$I$33,2,FALSE)))))</f>
        <v>#N/A</v>
      </c>
      <c r="L20" s="314">
        <f t="shared" si="2"/>
        <v>0</v>
      </c>
      <c r="M20" s="335">
        <f t="shared" si="3"/>
        <v>0</v>
      </c>
      <c r="N20" s="173"/>
      <c r="O20" s="173"/>
      <c r="P20" s="173"/>
    </row>
    <row r="21" spans="2:44" x14ac:dyDescent="0.25">
      <c r="B21" s="249"/>
      <c r="C21" s="16"/>
      <c r="D21" s="373">
        <v>27</v>
      </c>
      <c r="E21" s="198"/>
      <c r="F21" s="32"/>
      <c r="G21" s="262">
        <f t="shared" si="0"/>
        <v>0</v>
      </c>
      <c r="H21" s="262">
        <f t="shared" si="4"/>
        <v>0</v>
      </c>
      <c r="I21" s="335">
        <f t="shared" si="1"/>
        <v>27</v>
      </c>
      <c r="J21" s="335">
        <f>IF((C21-D21)&gt;25,(F21*(VLOOKUP(C21-D21,Bullervärdering!$E$3:$I$33,3)*(C21-D21)-VLOOKUP(C21-D21,Bullervärdering!$E$3:$I$33,3)*VLOOKUP(C21-D21,Bullervärdering!$E$3:$I$33,1)+VLOOKUP(C21-D21,Bullervärdering!$E$3:$I$33,2)-IF((C21-I21)&gt;25,(VLOOKUP(C21-I21,Bullervärdering!$E$3:$I$33,3)*(C21-I21)-VLOOKUP(C21-I21,Bullervärdering!$E$3:$I$33,3)*VLOOKUP(C21-I21,Bullervärdering!$E$3:$I$33,1)+VLOOKUP(C21-I21,Bullervärdering!$E$3:$I$33,2)),0))),0)</f>
        <v>0</v>
      </c>
      <c r="K21" s="335" t="e">
        <f>IF(AND(C21&gt;=50,E21&gt;=50),(F21*(VLOOKUP(C21,Bullervärdering!$A$4:$I$33,8,FALSE)*(C21)-VLOOKUP(C21,Bullervärdering!$A$4:$I$33,8,FALSE)*VLOOKUP(C21,Bullervärdering!$A$4:$I$33,1,FALSE)+VLOOKUP(C21,Bullervärdering!$A$4:$I$33,2,FALSE)-(VLOOKUP(E21,Bullervärdering!$A$4:$I$33,8,FALSE)*(E21)-VLOOKUP(E21,Bullervärdering!$A$4:$I$33,8,FALSE)*VLOOKUP(E21,Bullervärdering!$A$4:$I$33,1,FALSE)+VLOOKUP(E21,Bullervärdering!$A$4:$I$33,2,FALSE)))),(F21*(VLOOKUP(C21,Bullervärdering!$A$4:$I$33,8,FALSE)*(C21)-VLOOKUP(C21,Bullervärdering!$A$4:$I$33,8,FALSE)*VLOOKUP(C21,Bullervärdering!$A$4:$I$33,1,FALSE)+VLOOKUP(C21,Bullervärdering!$A$4:$I$33,2,FALSE)-(VLOOKUP($K$15,Bullervärdering!$A$4:$I$33,8,FALSE)*($K$15)-VLOOKUP($K$15,Bullervärdering!$A$4:$I$33,8,FALSE)*VLOOKUP($K$15,Bullervärdering!$A$4:$I$33,1,FALSE)+VLOOKUP($K$15,Bullervärdering!$A$4:$I$33,2,FALSE)))))</f>
        <v>#N/A</v>
      </c>
      <c r="L21" s="314">
        <f t="shared" si="2"/>
        <v>0</v>
      </c>
      <c r="M21" s="335">
        <f t="shared" si="3"/>
        <v>0</v>
      </c>
      <c r="N21" s="173"/>
      <c r="O21" s="173"/>
      <c r="P21" s="173"/>
    </row>
    <row r="22" spans="2:44" x14ac:dyDescent="0.25">
      <c r="B22" s="249"/>
      <c r="C22" s="16"/>
      <c r="D22" s="373">
        <v>27</v>
      </c>
      <c r="E22" s="198"/>
      <c r="F22" s="32"/>
      <c r="G22" s="262">
        <f t="shared" si="0"/>
        <v>0</v>
      </c>
      <c r="H22" s="262">
        <f t="shared" si="4"/>
        <v>0</v>
      </c>
      <c r="I22" s="335">
        <f t="shared" si="1"/>
        <v>27</v>
      </c>
      <c r="J22" s="335">
        <f>IF((C22-D22)&gt;25,(F22*(VLOOKUP(C22-D22,Bullervärdering!$E$3:$I$33,3)*(C22-D22)-VLOOKUP(C22-D22,Bullervärdering!$E$3:$I$33,3)*VLOOKUP(C22-D22,Bullervärdering!$E$3:$I$33,1)+VLOOKUP(C22-D22,Bullervärdering!$E$3:$I$33,2)-IF((C22-I22)&gt;25,(VLOOKUP(C22-I22,Bullervärdering!$E$3:$I$33,3)*(C22-I22)-VLOOKUP(C22-I22,Bullervärdering!$E$3:$I$33,3)*VLOOKUP(C22-I22,Bullervärdering!$E$3:$I$33,1)+VLOOKUP(C22-I22,Bullervärdering!$E$3:$I$33,2)),0))),0)</f>
        <v>0</v>
      </c>
      <c r="K22" s="335" t="e">
        <f>IF(AND(C22&gt;=50,E22&gt;=50),(F22*(VLOOKUP(C22,Bullervärdering!$A$4:$I$33,8,FALSE)*(C22)-VLOOKUP(C22,Bullervärdering!$A$4:$I$33,8,FALSE)*VLOOKUP(C22,Bullervärdering!$A$4:$I$33,1,FALSE)+VLOOKUP(C22,Bullervärdering!$A$4:$I$33,2,FALSE)-(VLOOKUP(E22,Bullervärdering!$A$4:$I$33,8,FALSE)*(E22)-VLOOKUP(E22,Bullervärdering!$A$4:$I$33,8,FALSE)*VLOOKUP(E22,Bullervärdering!$A$4:$I$33,1,FALSE)+VLOOKUP(E22,Bullervärdering!$A$4:$I$33,2,FALSE)))),(F22*(VLOOKUP(C22,Bullervärdering!$A$4:$I$33,8,FALSE)*(C22)-VLOOKUP(C22,Bullervärdering!$A$4:$I$33,8,FALSE)*VLOOKUP(C22,Bullervärdering!$A$4:$I$33,1,FALSE)+VLOOKUP(C22,Bullervärdering!$A$4:$I$33,2,FALSE)-(VLOOKUP($K$15,Bullervärdering!$A$4:$I$33,8,FALSE)*($K$15)-VLOOKUP($K$15,Bullervärdering!$A$4:$I$33,8,FALSE)*VLOOKUP($K$15,Bullervärdering!$A$4:$I$33,1,FALSE)+VLOOKUP($K$15,Bullervärdering!$A$4:$I$33,2,FALSE)))))</f>
        <v>#N/A</v>
      </c>
      <c r="L22" s="314">
        <f t="shared" si="2"/>
        <v>0</v>
      </c>
      <c r="M22" s="335">
        <f t="shared" si="3"/>
        <v>0</v>
      </c>
      <c r="N22" s="173"/>
      <c r="O22" s="173"/>
      <c r="P22" s="173"/>
    </row>
    <row r="23" spans="2:44" x14ac:dyDescent="0.25">
      <c r="B23" s="249"/>
      <c r="C23" s="16"/>
      <c r="D23" s="373">
        <v>27</v>
      </c>
      <c r="E23" s="198"/>
      <c r="F23" s="32"/>
      <c r="G23" s="262">
        <f t="shared" si="0"/>
        <v>0</v>
      </c>
      <c r="H23" s="262">
        <f t="shared" si="4"/>
        <v>0</v>
      </c>
      <c r="I23" s="335">
        <f t="shared" si="1"/>
        <v>27</v>
      </c>
      <c r="J23" s="335">
        <f>IF((C23-D23)&gt;25,(F23*(VLOOKUP(C23-D23,Bullervärdering!$E$3:$I$33,3)*(C23-D23)-VLOOKUP(C23-D23,Bullervärdering!$E$3:$I$33,3)*VLOOKUP(C23-D23,Bullervärdering!$E$3:$I$33,1)+VLOOKUP(C23-D23,Bullervärdering!$E$3:$I$33,2)-IF((C23-I23)&gt;25,(VLOOKUP(C23-I23,Bullervärdering!$E$3:$I$33,3)*(C23-I23)-VLOOKUP(C23-I23,Bullervärdering!$E$3:$I$33,3)*VLOOKUP(C23-I23,Bullervärdering!$E$3:$I$33,1)+VLOOKUP(C23-I23,Bullervärdering!$E$3:$I$33,2)),0))),0)</f>
        <v>0</v>
      </c>
      <c r="K23" s="335" t="e">
        <f>IF(AND(C23&gt;=50,E23&gt;=50),(F23*(VLOOKUP(C23,Bullervärdering!$A$4:$I$33,8,FALSE)*(C23)-VLOOKUP(C23,Bullervärdering!$A$4:$I$33,8,FALSE)*VLOOKUP(C23,Bullervärdering!$A$4:$I$33,1,FALSE)+VLOOKUP(C23,Bullervärdering!$A$4:$I$33,2,FALSE)-(VLOOKUP(E23,Bullervärdering!$A$4:$I$33,8,FALSE)*(E23)-VLOOKUP(E23,Bullervärdering!$A$4:$I$33,8,FALSE)*VLOOKUP(E23,Bullervärdering!$A$4:$I$33,1,FALSE)+VLOOKUP(E23,Bullervärdering!$A$4:$I$33,2,FALSE)))),(F23*(VLOOKUP(C23,Bullervärdering!$A$4:$I$33,8,FALSE)*(C23)-VLOOKUP(C23,Bullervärdering!$A$4:$I$33,8,FALSE)*VLOOKUP(C23,Bullervärdering!$A$4:$I$33,1,FALSE)+VLOOKUP(C23,Bullervärdering!$A$4:$I$33,2,FALSE)-(VLOOKUP($K$15,Bullervärdering!$A$4:$I$33,8,FALSE)*($K$15)-VLOOKUP($K$15,Bullervärdering!$A$4:$I$33,8,FALSE)*VLOOKUP($K$15,Bullervärdering!$A$4:$I$33,1,FALSE)+VLOOKUP($K$15,Bullervärdering!$A$4:$I$33,2,FALSE)))))</f>
        <v>#N/A</v>
      </c>
      <c r="L23" s="314">
        <f t="shared" si="2"/>
        <v>0</v>
      </c>
      <c r="M23" s="335">
        <f t="shared" si="3"/>
        <v>0</v>
      </c>
      <c r="N23" s="173"/>
      <c r="O23" s="173"/>
      <c r="P23" s="173"/>
    </row>
    <row r="24" spans="2:44" x14ac:dyDescent="0.25">
      <c r="B24" s="249"/>
      <c r="C24" s="113"/>
      <c r="D24" s="373">
        <v>27</v>
      </c>
      <c r="E24" s="198"/>
      <c r="F24" s="32"/>
      <c r="G24" s="262">
        <f t="shared" si="0"/>
        <v>0</v>
      </c>
      <c r="H24" s="262">
        <f t="shared" si="4"/>
        <v>0</v>
      </c>
      <c r="I24" s="335">
        <f t="shared" si="1"/>
        <v>27</v>
      </c>
      <c r="J24" s="335">
        <f>IF((C24-D24)&gt;25,(F24*(VLOOKUP(C24-D24,Bullervärdering!$E$3:$I$33,3)*(C24-D24)-VLOOKUP(C24-D24,Bullervärdering!$E$3:$I$33,3)*VLOOKUP(C24-D24,Bullervärdering!$E$3:$I$33,1)+VLOOKUP(C24-D24,Bullervärdering!$E$3:$I$33,2)-IF((C24-I24)&gt;25,(VLOOKUP(C24-I24,Bullervärdering!$E$3:$I$33,3)*(C24-I24)-VLOOKUP(C24-I24,Bullervärdering!$E$3:$I$33,3)*VLOOKUP(C24-I24,Bullervärdering!$E$3:$I$33,1)+VLOOKUP(C24-I24,Bullervärdering!$E$3:$I$33,2)),0))),0)</f>
        <v>0</v>
      </c>
      <c r="K24" s="335" t="e">
        <f>IF(AND(C24&gt;=50,E24&gt;=50),(F24*(VLOOKUP(C24,Bullervärdering!$A$4:$I$33,8,FALSE)*(C24)-VLOOKUP(C24,Bullervärdering!$A$4:$I$33,8,FALSE)*VLOOKUP(C24,Bullervärdering!$A$4:$I$33,1,FALSE)+VLOOKUP(C24,Bullervärdering!$A$4:$I$33,2,FALSE)-(VLOOKUP(E24,Bullervärdering!$A$4:$I$33,8,FALSE)*(E24)-VLOOKUP(E24,Bullervärdering!$A$4:$I$33,8,FALSE)*VLOOKUP(E24,Bullervärdering!$A$4:$I$33,1,FALSE)+VLOOKUP(E24,Bullervärdering!$A$4:$I$33,2,FALSE)))),(F24*(VLOOKUP(C24,Bullervärdering!$A$4:$I$33,8,FALSE)*(C24)-VLOOKUP(C24,Bullervärdering!$A$4:$I$33,8,FALSE)*VLOOKUP(C24,Bullervärdering!$A$4:$I$33,1,FALSE)+VLOOKUP(C24,Bullervärdering!$A$4:$I$33,2,FALSE)-(VLOOKUP($K$15,Bullervärdering!$A$4:$I$33,8,FALSE)*($K$15)-VLOOKUP($K$15,Bullervärdering!$A$4:$I$33,8,FALSE)*VLOOKUP($K$15,Bullervärdering!$A$4:$I$33,1,FALSE)+VLOOKUP($K$15,Bullervärdering!$A$4:$I$33,2,FALSE)))))</f>
        <v>#N/A</v>
      </c>
      <c r="L24" s="314">
        <f t="shared" si="2"/>
        <v>0</v>
      </c>
      <c r="M24" s="335">
        <f t="shared" si="3"/>
        <v>0</v>
      </c>
      <c r="N24" s="173"/>
      <c r="O24" s="173"/>
      <c r="P24" s="173"/>
    </row>
    <row r="25" spans="2:44" x14ac:dyDescent="0.25">
      <c r="B25" s="249"/>
      <c r="C25" s="16"/>
      <c r="D25" s="373">
        <v>27</v>
      </c>
      <c r="E25" s="198"/>
      <c r="F25" s="32"/>
      <c r="G25" s="262">
        <f t="shared" si="0"/>
        <v>0</v>
      </c>
      <c r="H25" s="262">
        <f t="shared" si="4"/>
        <v>0</v>
      </c>
      <c r="I25" s="335">
        <f t="shared" si="1"/>
        <v>27</v>
      </c>
      <c r="J25" s="335">
        <f>IF((C25-D25)&gt;25,(F25*(VLOOKUP(C25-D25,Bullervärdering!$E$3:$I$33,3)*(C25-D25)-VLOOKUP(C25-D25,Bullervärdering!$E$3:$I$33,3)*VLOOKUP(C25-D25,Bullervärdering!$E$3:$I$33,1)+VLOOKUP(C25-D25,Bullervärdering!$E$3:$I$33,2)-IF((C25-I25)&gt;25,(VLOOKUP(C25-I25,Bullervärdering!$E$3:$I$33,3)*(C25-I25)-VLOOKUP(C25-I25,Bullervärdering!$E$3:$I$33,3)*VLOOKUP(C25-I25,Bullervärdering!$E$3:$I$33,1)+VLOOKUP(C25-I25,Bullervärdering!$E$3:$I$33,2)),0))),0)</f>
        <v>0</v>
      </c>
      <c r="K25" s="335" t="e">
        <f>IF(AND(C25&gt;=50,E25&gt;=50),(F25*(VLOOKUP(C25,Bullervärdering!$A$4:$I$33,8,FALSE)*(C25)-VLOOKUP(C25,Bullervärdering!$A$4:$I$33,8,FALSE)*VLOOKUP(C25,Bullervärdering!$A$4:$I$33,1,FALSE)+VLOOKUP(C25,Bullervärdering!$A$4:$I$33,2,FALSE)-(VLOOKUP(E25,Bullervärdering!$A$4:$I$33,8,FALSE)*(E25)-VLOOKUP(E25,Bullervärdering!$A$4:$I$33,8,FALSE)*VLOOKUP(E25,Bullervärdering!$A$4:$I$33,1,FALSE)+VLOOKUP(E25,Bullervärdering!$A$4:$I$33,2,FALSE)))),(F25*(VLOOKUP(C25,Bullervärdering!$A$4:$I$33,8,FALSE)*(C25)-VLOOKUP(C25,Bullervärdering!$A$4:$I$33,8,FALSE)*VLOOKUP(C25,Bullervärdering!$A$4:$I$33,1,FALSE)+VLOOKUP(C25,Bullervärdering!$A$4:$I$33,2,FALSE)-(VLOOKUP($K$15,Bullervärdering!$A$4:$I$33,8,FALSE)*($K$15)-VLOOKUP($K$15,Bullervärdering!$A$4:$I$33,8,FALSE)*VLOOKUP($K$15,Bullervärdering!$A$4:$I$33,1,FALSE)+VLOOKUP($K$15,Bullervärdering!$A$4:$I$33,2,FALSE)))))</f>
        <v>#N/A</v>
      </c>
      <c r="L25" s="314">
        <f t="shared" si="2"/>
        <v>0</v>
      </c>
      <c r="M25" s="335">
        <f t="shared" si="3"/>
        <v>0</v>
      </c>
      <c r="N25" s="173"/>
      <c r="O25" s="173"/>
      <c r="P25" s="173"/>
    </row>
    <row r="26" spans="2:44" x14ac:dyDescent="0.25">
      <c r="B26" s="249"/>
      <c r="C26" s="16"/>
      <c r="D26" s="373">
        <v>27</v>
      </c>
      <c r="E26" s="198"/>
      <c r="F26" s="32"/>
      <c r="G26" s="262">
        <f t="shared" si="0"/>
        <v>0</v>
      </c>
      <c r="H26" s="262">
        <f t="shared" si="4"/>
        <v>0</v>
      </c>
      <c r="I26" s="335">
        <f t="shared" si="1"/>
        <v>27</v>
      </c>
      <c r="J26" s="335">
        <f>IF((C26-D26)&gt;25,(F26*(VLOOKUP(C26-D26,Bullervärdering!$E$3:$I$33,3)*(C26-D26)-VLOOKUP(C26-D26,Bullervärdering!$E$3:$I$33,3)*VLOOKUP(C26-D26,Bullervärdering!$E$3:$I$33,1)+VLOOKUP(C26-D26,Bullervärdering!$E$3:$I$33,2)-IF((C26-I26)&gt;25,(VLOOKUP(C26-I26,Bullervärdering!$E$3:$I$33,3)*(C26-I26)-VLOOKUP(C26-I26,Bullervärdering!$E$3:$I$33,3)*VLOOKUP(C26-I26,Bullervärdering!$E$3:$I$33,1)+VLOOKUP(C26-I26,Bullervärdering!$E$3:$I$33,2)),0))),0)</f>
        <v>0</v>
      </c>
      <c r="K26" s="335" t="e">
        <f>IF(AND(C26&gt;=50,E26&gt;=50),(F26*(VLOOKUP(C26,Bullervärdering!$A$4:$I$33,8,FALSE)*(C26)-VLOOKUP(C26,Bullervärdering!$A$4:$I$33,8,FALSE)*VLOOKUP(C26,Bullervärdering!$A$4:$I$33,1,FALSE)+VLOOKUP(C26,Bullervärdering!$A$4:$I$33,2,FALSE)-(VLOOKUP(E26,Bullervärdering!$A$4:$I$33,8,FALSE)*(E26)-VLOOKUP(E26,Bullervärdering!$A$4:$I$33,8,FALSE)*VLOOKUP(E26,Bullervärdering!$A$4:$I$33,1,FALSE)+VLOOKUP(E26,Bullervärdering!$A$4:$I$33,2,FALSE)))),(F26*(VLOOKUP(C26,Bullervärdering!$A$4:$I$33,8,FALSE)*(C26)-VLOOKUP(C26,Bullervärdering!$A$4:$I$33,8,FALSE)*VLOOKUP(C26,Bullervärdering!$A$4:$I$33,1,FALSE)+VLOOKUP(C26,Bullervärdering!$A$4:$I$33,2,FALSE)-(VLOOKUP($K$15,Bullervärdering!$A$4:$I$33,8,FALSE)*($K$15)-VLOOKUP($K$15,Bullervärdering!$A$4:$I$33,8,FALSE)*VLOOKUP($K$15,Bullervärdering!$A$4:$I$33,1,FALSE)+VLOOKUP($K$15,Bullervärdering!$A$4:$I$33,2,FALSE)))))</f>
        <v>#N/A</v>
      </c>
      <c r="L26" s="314">
        <f t="shared" si="2"/>
        <v>0</v>
      </c>
      <c r="M26" s="335">
        <f t="shared" si="3"/>
        <v>0</v>
      </c>
      <c r="N26" s="173"/>
      <c r="O26" s="173"/>
      <c r="P26" s="173"/>
    </row>
    <row r="27" spans="2:44" x14ac:dyDescent="0.25">
      <c r="B27" s="249"/>
      <c r="C27" s="16"/>
      <c r="D27" s="373">
        <v>27</v>
      </c>
      <c r="E27" s="198"/>
      <c r="F27" s="32"/>
      <c r="G27" s="262">
        <f t="shared" si="0"/>
        <v>0</v>
      </c>
      <c r="H27" s="262">
        <f t="shared" si="4"/>
        <v>0</v>
      </c>
      <c r="I27" s="335">
        <f t="shared" si="1"/>
        <v>27</v>
      </c>
      <c r="J27" s="335">
        <f>IF((C27-D27)&gt;25,(F27*(VLOOKUP(C27-D27,Bullervärdering!$E$3:$I$33,3)*(C27-D27)-VLOOKUP(C27-D27,Bullervärdering!$E$3:$I$33,3)*VLOOKUP(C27-D27,Bullervärdering!$E$3:$I$33,1)+VLOOKUP(C27-D27,Bullervärdering!$E$3:$I$33,2)-IF((C27-I27)&gt;25,(VLOOKUP(C27-I27,Bullervärdering!$E$3:$I$33,3)*(C27-I27)-VLOOKUP(C27-I27,Bullervärdering!$E$3:$I$33,3)*VLOOKUP(C27-I27,Bullervärdering!$E$3:$I$33,1)+VLOOKUP(C27-I27,Bullervärdering!$E$3:$I$33,2)),0))),0)</f>
        <v>0</v>
      </c>
      <c r="K27" s="335" t="e">
        <f>IF(AND(C27&gt;=50,E27&gt;=50),(F27*(VLOOKUP(C27,Bullervärdering!$A$4:$I$33,8,FALSE)*(C27)-VLOOKUP(C27,Bullervärdering!$A$4:$I$33,8,FALSE)*VLOOKUP(C27,Bullervärdering!$A$4:$I$33,1,FALSE)+VLOOKUP(C27,Bullervärdering!$A$4:$I$33,2,FALSE)-(VLOOKUP(E27,Bullervärdering!$A$4:$I$33,8,FALSE)*(E27)-VLOOKUP(E27,Bullervärdering!$A$4:$I$33,8,FALSE)*VLOOKUP(E27,Bullervärdering!$A$4:$I$33,1,FALSE)+VLOOKUP(E27,Bullervärdering!$A$4:$I$33,2,FALSE)))),(F27*(VLOOKUP(C27,Bullervärdering!$A$4:$I$33,8,FALSE)*(C27)-VLOOKUP(C27,Bullervärdering!$A$4:$I$33,8,FALSE)*VLOOKUP(C27,Bullervärdering!$A$4:$I$33,1,FALSE)+VLOOKUP(C27,Bullervärdering!$A$4:$I$33,2,FALSE)-(VLOOKUP($K$15,Bullervärdering!$A$4:$I$33,8,FALSE)*($K$15)-VLOOKUP($K$15,Bullervärdering!$A$4:$I$33,8,FALSE)*VLOOKUP($K$15,Bullervärdering!$A$4:$I$33,1,FALSE)+VLOOKUP($K$15,Bullervärdering!$A$4:$I$33,2,FALSE)))))</f>
        <v>#N/A</v>
      </c>
      <c r="L27" s="314">
        <f t="shared" si="2"/>
        <v>0</v>
      </c>
      <c r="M27" s="335">
        <f t="shared" si="3"/>
        <v>0</v>
      </c>
      <c r="N27" s="173"/>
      <c r="O27" s="173"/>
      <c r="P27" s="173"/>
    </row>
    <row r="28" spans="2:44" x14ac:dyDescent="0.25">
      <c r="B28" s="249"/>
      <c r="C28" s="16"/>
      <c r="D28" s="373">
        <v>27</v>
      </c>
      <c r="E28" s="198"/>
      <c r="F28" s="32"/>
      <c r="G28" s="262">
        <f t="shared" si="0"/>
        <v>0</v>
      </c>
      <c r="H28" s="262">
        <f t="shared" si="4"/>
        <v>0</v>
      </c>
      <c r="I28" s="335">
        <f t="shared" si="1"/>
        <v>27</v>
      </c>
      <c r="J28" s="335">
        <f>IF((C28-D28)&gt;25,(F28*(VLOOKUP(C28-D28,Bullervärdering!$E$3:$I$33,3)*(C28-D28)-VLOOKUP(C28-D28,Bullervärdering!$E$3:$I$33,3)*VLOOKUP(C28-D28,Bullervärdering!$E$3:$I$33,1)+VLOOKUP(C28-D28,Bullervärdering!$E$3:$I$33,2)-IF((C28-I28)&gt;25,(VLOOKUP(C28-I28,Bullervärdering!$E$3:$I$33,3)*(C28-I28)-VLOOKUP(C28-I28,Bullervärdering!$E$3:$I$33,3)*VLOOKUP(C28-I28,Bullervärdering!$E$3:$I$33,1)+VLOOKUP(C28-I28,Bullervärdering!$E$3:$I$33,2)),0))),0)</f>
        <v>0</v>
      </c>
      <c r="K28" s="335" t="e">
        <f>IF(AND(C28&gt;=50,E28&gt;=50),(F28*(VLOOKUP(C28,Bullervärdering!$A$4:$I$33,8,FALSE)*(C28)-VLOOKUP(C28,Bullervärdering!$A$4:$I$33,8,FALSE)*VLOOKUP(C28,Bullervärdering!$A$4:$I$33,1,FALSE)+VLOOKUP(C28,Bullervärdering!$A$4:$I$33,2,FALSE)-(VLOOKUP(E28,Bullervärdering!$A$4:$I$33,8,FALSE)*(E28)-VLOOKUP(E28,Bullervärdering!$A$4:$I$33,8,FALSE)*VLOOKUP(E28,Bullervärdering!$A$4:$I$33,1,FALSE)+VLOOKUP(E28,Bullervärdering!$A$4:$I$33,2,FALSE)))),(F28*(VLOOKUP(C28,Bullervärdering!$A$4:$I$33,8,FALSE)*(C28)-VLOOKUP(C28,Bullervärdering!$A$4:$I$33,8,FALSE)*VLOOKUP(C28,Bullervärdering!$A$4:$I$33,1,FALSE)+VLOOKUP(C28,Bullervärdering!$A$4:$I$33,2,FALSE)-(VLOOKUP($K$15,Bullervärdering!$A$4:$I$33,8,FALSE)*($K$15)-VLOOKUP($K$15,Bullervärdering!$A$4:$I$33,8,FALSE)*VLOOKUP($K$15,Bullervärdering!$A$4:$I$33,1,FALSE)+VLOOKUP($K$15,Bullervärdering!$A$4:$I$33,2,FALSE)))))</f>
        <v>#N/A</v>
      </c>
      <c r="L28" s="314">
        <f t="shared" si="2"/>
        <v>0</v>
      </c>
      <c r="M28" s="335">
        <f t="shared" si="3"/>
        <v>0</v>
      </c>
      <c r="N28" s="173"/>
      <c r="O28" s="173"/>
      <c r="P28" s="173"/>
    </row>
    <row r="29" spans="2:44" x14ac:dyDescent="0.25">
      <c r="B29" s="249"/>
      <c r="C29" s="16"/>
      <c r="D29" s="373">
        <v>27</v>
      </c>
      <c r="E29" s="198"/>
      <c r="F29" s="32"/>
      <c r="G29" s="262">
        <f t="shared" si="0"/>
        <v>0</v>
      </c>
      <c r="H29" s="262">
        <f t="shared" si="4"/>
        <v>0</v>
      </c>
      <c r="I29" s="335">
        <f t="shared" si="1"/>
        <v>27</v>
      </c>
      <c r="J29" s="335">
        <f>IF((C29-D29)&gt;25,(F29*(VLOOKUP(C29-D29,Bullervärdering!$E$3:$I$33,3)*(C29-D29)-VLOOKUP(C29-D29,Bullervärdering!$E$3:$I$33,3)*VLOOKUP(C29-D29,Bullervärdering!$E$3:$I$33,1)+VLOOKUP(C29-D29,Bullervärdering!$E$3:$I$33,2)-IF((C29-I29)&gt;25,(VLOOKUP(C29-I29,Bullervärdering!$E$3:$I$33,3)*(C29-I29)-VLOOKUP(C29-I29,Bullervärdering!$E$3:$I$33,3)*VLOOKUP(C29-I29,Bullervärdering!$E$3:$I$33,1)+VLOOKUP(C29-I29,Bullervärdering!$E$3:$I$33,2)),0))),0)</f>
        <v>0</v>
      </c>
      <c r="K29" s="335" t="e">
        <f>IF(AND(C29&gt;=50,E29&gt;=50),(F29*(VLOOKUP(C29,Bullervärdering!$A$4:$I$33,8,FALSE)*(C29)-VLOOKUP(C29,Bullervärdering!$A$4:$I$33,8,FALSE)*VLOOKUP(C29,Bullervärdering!$A$4:$I$33,1,FALSE)+VLOOKUP(C29,Bullervärdering!$A$4:$I$33,2,FALSE)-(VLOOKUP(E29,Bullervärdering!$A$4:$I$33,8,FALSE)*(E29)-VLOOKUP(E29,Bullervärdering!$A$4:$I$33,8,FALSE)*VLOOKUP(E29,Bullervärdering!$A$4:$I$33,1,FALSE)+VLOOKUP(E29,Bullervärdering!$A$4:$I$33,2,FALSE)))),(F29*(VLOOKUP(C29,Bullervärdering!$A$4:$I$33,8,FALSE)*(C29)-VLOOKUP(C29,Bullervärdering!$A$4:$I$33,8,FALSE)*VLOOKUP(C29,Bullervärdering!$A$4:$I$33,1,FALSE)+VLOOKUP(C29,Bullervärdering!$A$4:$I$33,2,FALSE)-(VLOOKUP($K$15,Bullervärdering!$A$4:$I$33,8,FALSE)*($K$15)-VLOOKUP($K$15,Bullervärdering!$A$4:$I$33,8,FALSE)*VLOOKUP($K$15,Bullervärdering!$A$4:$I$33,1,FALSE)+VLOOKUP($K$15,Bullervärdering!$A$4:$I$33,2,FALSE)))))</f>
        <v>#N/A</v>
      </c>
      <c r="L29" s="314">
        <f t="shared" si="2"/>
        <v>0</v>
      </c>
      <c r="M29" s="335">
        <f t="shared" si="3"/>
        <v>0</v>
      </c>
      <c r="N29" s="173"/>
      <c r="O29" s="173"/>
      <c r="P29" s="173"/>
    </row>
    <row r="30" spans="2:44" x14ac:dyDescent="0.25">
      <c r="B30" s="249"/>
      <c r="C30" s="16"/>
      <c r="D30" s="373">
        <v>27</v>
      </c>
      <c r="E30" s="198"/>
      <c r="F30" s="32"/>
      <c r="G30" s="262">
        <f t="shared" si="0"/>
        <v>0</v>
      </c>
      <c r="H30" s="262">
        <f t="shared" si="4"/>
        <v>0</v>
      </c>
      <c r="I30" s="335">
        <f t="shared" si="1"/>
        <v>27</v>
      </c>
      <c r="J30" s="335">
        <f>IF((C30-D30)&gt;25,(F30*(VLOOKUP(C30-D30,Bullervärdering!$E$3:$I$33,3)*(C30-D30)-VLOOKUP(C30-D30,Bullervärdering!$E$3:$I$33,3)*VLOOKUP(C30-D30,Bullervärdering!$E$3:$I$33,1)+VLOOKUP(C30-D30,Bullervärdering!$E$3:$I$33,2)-IF((C30-I30)&gt;25,(VLOOKUP(C30-I30,Bullervärdering!$E$3:$I$33,3)*(C30-I30)-VLOOKUP(C30-I30,Bullervärdering!$E$3:$I$33,3)*VLOOKUP(C30-I30,Bullervärdering!$E$3:$I$33,1)+VLOOKUP(C30-I30,Bullervärdering!$E$3:$I$33,2)),0))),0)</f>
        <v>0</v>
      </c>
      <c r="K30" s="335" t="e">
        <f>IF(AND(C30&gt;=50,E30&gt;=50),(F30*(VLOOKUP(C30,Bullervärdering!$A$4:$I$33,8,FALSE)*(C30)-VLOOKUP(C30,Bullervärdering!$A$4:$I$33,8,FALSE)*VLOOKUP(C30,Bullervärdering!$A$4:$I$33,1,FALSE)+VLOOKUP(C30,Bullervärdering!$A$4:$I$33,2,FALSE)-(VLOOKUP(E30,Bullervärdering!$A$4:$I$33,8,FALSE)*(E30)-VLOOKUP(E30,Bullervärdering!$A$4:$I$33,8,FALSE)*VLOOKUP(E30,Bullervärdering!$A$4:$I$33,1,FALSE)+VLOOKUP(E30,Bullervärdering!$A$4:$I$33,2,FALSE)))),(F30*(VLOOKUP(C30,Bullervärdering!$A$4:$I$33,8,FALSE)*(C30)-VLOOKUP(C30,Bullervärdering!$A$4:$I$33,8,FALSE)*VLOOKUP(C30,Bullervärdering!$A$4:$I$33,1,FALSE)+VLOOKUP(C30,Bullervärdering!$A$4:$I$33,2,FALSE)-(VLOOKUP($K$15,Bullervärdering!$A$4:$I$33,8,FALSE)*($K$15)-VLOOKUP($K$15,Bullervärdering!$A$4:$I$33,8,FALSE)*VLOOKUP($K$15,Bullervärdering!$A$4:$I$33,1,FALSE)+VLOOKUP($K$15,Bullervärdering!$A$4:$I$33,2,FALSE)))))</f>
        <v>#N/A</v>
      </c>
      <c r="L30" s="314">
        <f t="shared" si="2"/>
        <v>0</v>
      </c>
      <c r="M30" s="335">
        <f t="shared" si="3"/>
        <v>0</v>
      </c>
      <c r="N30" s="173"/>
      <c r="O30" s="173"/>
      <c r="P30" s="173"/>
    </row>
    <row r="31" spans="2:44" x14ac:dyDescent="0.25">
      <c r="B31" s="249"/>
      <c r="C31" s="16"/>
      <c r="D31" s="373">
        <v>27</v>
      </c>
      <c r="E31" s="198"/>
      <c r="F31" s="32"/>
      <c r="G31" s="262">
        <f t="shared" si="0"/>
        <v>0</v>
      </c>
      <c r="H31" s="262">
        <f t="shared" si="4"/>
        <v>0</v>
      </c>
      <c r="I31" s="335">
        <f t="shared" si="1"/>
        <v>27</v>
      </c>
      <c r="J31" s="335">
        <f>IF((C31-D31)&gt;25,(F31*(VLOOKUP(C31-D31,Bullervärdering!$E$3:$I$33,3)*(C31-D31)-VLOOKUP(C31-D31,Bullervärdering!$E$3:$I$33,3)*VLOOKUP(C31-D31,Bullervärdering!$E$3:$I$33,1)+VLOOKUP(C31-D31,Bullervärdering!$E$3:$I$33,2)-IF((C31-I31)&gt;25,(VLOOKUP(C31-I31,Bullervärdering!$E$3:$I$33,3)*(C31-I31)-VLOOKUP(C31-I31,Bullervärdering!$E$3:$I$33,3)*VLOOKUP(C31-I31,Bullervärdering!$E$3:$I$33,1)+VLOOKUP(C31-I31,Bullervärdering!$E$3:$I$33,2)),0))),0)</f>
        <v>0</v>
      </c>
      <c r="K31" s="335" t="e">
        <f>IF(AND(C31&gt;=50,E31&gt;=50),(F31*(VLOOKUP(C31,Bullervärdering!$A$4:$I$33,8,FALSE)*(C31)-VLOOKUP(C31,Bullervärdering!$A$4:$I$33,8,FALSE)*VLOOKUP(C31,Bullervärdering!$A$4:$I$33,1,FALSE)+VLOOKUP(C31,Bullervärdering!$A$4:$I$33,2,FALSE)-(VLOOKUP(E31,Bullervärdering!$A$4:$I$33,8,FALSE)*(E31)-VLOOKUP(E31,Bullervärdering!$A$4:$I$33,8,FALSE)*VLOOKUP(E31,Bullervärdering!$A$4:$I$33,1,FALSE)+VLOOKUP(E31,Bullervärdering!$A$4:$I$33,2,FALSE)))),(F31*(VLOOKUP(C31,Bullervärdering!$A$4:$I$33,8,FALSE)*(C31)-VLOOKUP(C31,Bullervärdering!$A$4:$I$33,8,FALSE)*VLOOKUP(C31,Bullervärdering!$A$4:$I$33,1,FALSE)+VLOOKUP(C31,Bullervärdering!$A$4:$I$33,2,FALSE)-(VLOOKUP($K$15,Bullervärdering!$A$4:$I$33,8,FALSE)*($K$15)-VLOOKUP($K$15,Bullervärdering!$A$4:$I$33,8,FALSE)*VLOOKUP($K$15,Bullervärdering!$A$4:$I$33,1,FALSE)+VLOOKUP($K$15,Bullervärdering!$A$4:$I$33,2,FALSE)))))</f>
        <v>#N/A</v>
      </c>
      <c r="L31" s="314">
        <f t="shared" si="2"/>
        <v>0</v>
      </c>
      <c r="M31" s="335">
        <f t="shared" si="3"/>
        <v>0</v>
      </c>
      <c r="N31" s="173"/>
      <c r="O31" s="173"/>
      <c r="P31" s="173"/>
    </row>
    <row r="32" spans="2:44" x14ac:dyDescent="0.25">
      <c r="B32" s="65" t="s">
        <v>35</v>
      </c>
      <c r="C32" s="65"/>
      <c r="D32" s="65"/>
      <c r="E32" s="86"/>
      <c r="F32" s="65"/>
      <c r="G32" s="82">
        <f>SUM(G17:G31)</f>
        <v>89240.14620155828</v>
      </c>
      <c r="H32" s="82">
        <f>SUM(H17:H31)</f>
        <v>89240.14620155828</v>
      </c>
      <c r="I32" s="314"/>
      <c r="J32" s="335">
        <f>SUM(J17:J31)</f>
        <v>89240.14620155828</v>
      </c>
      <c r="K32" s="335" t="e">
        <f>SUM(K17:K31)</f>
        <v>#N/A</v>
      </c>
      <c r="L32" s="314"/>
      <c r="M32" s="314"/>
      <c r="N32" s="173"/>
      <c r="O32" s="173"/>
      <c r="P32" s="173"/>
      <c r="S32" s="110"/>
      <c r="AR32" s="3"/>
    </row>
    <row r="33" spans="1:43" s="3" customFormat="1" ht="13" x14ac:dyDescent="0.3">
      <c r="A33" s="37"/>
      <c r="E33" s="36"/>
      <c r="F33" s="36"/>
      <c r="G33" s="36"/>
      <c r="H33" s="36"/>
      <c r="I33" s="314"/>
      <c r="J33" s="314"/>
      <c r="K33" s="314"/>
      <c r="L33" s="314"/>
      <c r="M33" s="314"/>
      <c r="N33" s="173"/>
      <c r="O33" s="173"/>
      <c r="P33" s="173"/>
    </row>
    <row r="34" spans="1:43" s="1" customFormat="1" ht="13" x14ac:dyDescent="0.3">
      <c r="A34" s="36"/>
      <c r="B34" s="6" t="s">
        <v>319</v>
      </c>
      <c r="C34" s="6"/>
      <c r="D34" s="6"/>
      <c r="E34" s="37"/>
      <c r="F34" s="37"/>
      <c r="G34" s="37"/>
      <c r="H34" s="37"/>
      <c r="I34" s="44"/>
      <c r="J34" s="44"/>
      <c r="K34" s="44"/>
      <c r="L34" s="44"/>
      <c r="M34" s="44"/>
      <c r="N34" s="37"/>
      <c r="O34" s="37"/>
      <c r="P34" s="37"/>
      <c r="Q34" s="2"/>
      <c r="R34" s="2"/>
      <c r="S34" s="2"/>
      <c r="T34" s="2"/>
      <c r="U34" s="2"/>
      <c r="V34" s="2"/>
      <c r="W34" s="2"/>
      <c r="X34" s="2"/>
      <c r="Y34" s="2"/>
      <c r="Z34" s="2"/>
      <c r="AA34" s="2"/>
      <c r="AB34" s="2"/>
      <c r="AC34" s="2"/>
      <c r="AD34" s="2"/>
      <c r="AE34" s="2"/>
      <c r="AF34" s="2"/>
      <c r="AG34" s="2"/>
      <c r="AH34" s="2"/>
      <c r="AI34" s="2"/>
      <c r="AJ34" s="2"/>
      <c r="AK34" s="2"/>
      <c r="AL34" s="2"/>
      <c r="AM34" s="2"/>
      <c r="AN34" s="2"/>
      <c r="AO34" s="2"/>
    </row>
    <row r="35" spans="1:43" x14ac:dyDescent="0.25">
      <c r="B35" s="258" t="s">
        <v>41</v>
      </c>
      <c r="C35" s="273">
        <v>300</v>
      </c>
      <c r="D35" s="258" t="s">
        <v>43</v>
      </c>
      <c r="E35" s="36"/>
      <c r="F35" s="36"/>
      <c r="G35" s="36"/>
      <c r="H35" s="36"/>
      <c r="N35" s="36"/>
      <c r="O35" s="36"/>
      <c r="P35" s="36"/>
      <c r="AP35"/>
      <c r="AQ35"/>
    </row>
    <row r="36" spans="1:43" x14ac:dyDescent="0.25">
      <c r="B36" s="258" t="s">
        <v>59</v>
      </c>
      <c r="C36" s="273">
        <v>2</v>
      </c>
      <c r="D36" s="258" t="s">
        <v>60</v>
      </c>
      <c r="E36" s="36"/>
      <c r="F36" s="36"/>
      <c r="G36" s="36"/>
      <c r="H36" s="36"/>
      <c r="N36" s="36"/>
      <c r="O36" s="36"/>
      <c r="P36" s="36"/>
      <c r="AP36"/>
      <c r="AQ36"/>
    </row>
    <row r="37" spans="1:43" ht="13" x14ac:dyDescent="0.3">
      <c r="A37" s="37"/>
      <c r="B37" s="248" t="s">
        <v>42</v>
      </c>
      <c r="C37" s="275">
        <v>1350000</v>
      </c>
      <c r="D37" s="248" t="s">
        <v>10</v>
      </c>
      <c r="E37" s="36"/>
      <c r="F37" s="36"/>
      <c r="G37" s="36"/>
      <c r="H37" s="36"/>
      <c r="N37" s="36"/>
      <c r="O37" s="36"/>
      <c r="P37" s="36"/>
      <c r="AP37"/>
      <c r="AQ37"/>
    </row>
    <row r="38" spans="1:43" x14ac:dyDescent="0.25">
      <c r="B38" s="248" t="s">
        <v>44</v>
      </c>
      <c r="C38" s="287">
        <f>'Kostnader och förutsättningar'!C14</f>
        <v>49</v>
      </c>
      <c r="D38" s="258" t="s">
        <v>77</v>
      </c>
      <c r="E38" s="36"/>
      <c r="F38" s="36"/>
      <c r="G38" s="36"/>
      <c r="H38" s="36"/>
      <c r="N38" s="36"/>
      <c r="O38" s="36"/>
      <c r="P38" s="36"/>
      <c r="AP38"/>
      <c r="AQ38"/>
    </row>
    <row r="39" spans="1:43" x14ac:dyDescent="0.25">
      <c r="B39" s="248" t="s">
        <v>45</v>
      </c>
      <c r="C39" s="363">
        <f>C35*C38</f>
        <v>14700</v>
      </c>
      <c r="D39" s="258" t="s">
        <v>27</v>
      </c>
      <c r="E39" s="36"/>
      <c r="F39" s="36"/>
      <c r="G39" s="36"/>
      <c r="H39" s="36"/>
      <c r="N39" s="36"/>
      <c r="O39" s="36"/>
      <c r="P39" s="36"/>
      <c r="AP39"/>
      <c r="AQ39"/>
    </row>
    <row r="40" spans="1:43" s="3" customFormat="1" x14ac:dyDescent="0.25">
      <c r="A40" s="36"/>
      <c r="E40" s="36"/>
      <c r="F40" s="36"/>
      <c r="G40" s="36"/>
      <c r="H40" s="36"/>
      <c r="I40" s="43"/>
      <c r="J40" s="43"/>
      <c r="K40" s="43"/>
      <c r="L40" s="43"/>
      <c r="M40" s="43"/>
      <c r="N40" s="36"/>
      <c r="O40" s="36"/>
      <c r="P40" s="36"/>
    </row>
    <row r="41" spans="1:43" s="1" customFormat="1" ht="13" x14ac:dyDescent="0.3">
      <c r="A41" s="36"/>
      <c r="B41" s="6" t="s">
        <v>5</v>
      </c>
      <c r="C41" s="6"/>
      <c r="D41" s="6"/>
      <c r="E41" s="36"/>
      <c r="F41" s="37"/>
      <c r="G41" s="37"/>
      <c r="H41" s="37"/>
      <c r="I41" s="44"/>
      <c r="J41" s="44"/>
      <c r="K41" s="44"/>
      <c r="L41" s="44"/>
      <c r="M41" s="44"/>
      <c r="N41" s="37"/>
      <c r="O41" s="37"/>
      <c r="P41" s="37"/>
      <c r="Q41" s="2"/>
      <c r="R41" s="2"/>
      <c r="S41" s="2"/>
      <c r="T41" s="2"/>
      <c r="U41" s="2"/>
      <c r="V41" s="2"/>
      <c r="W41" s="2"/>
      <c r="X41" s="2"/>
      <c r="Y41" s="2"/>
      <c r="Z41" s="2"/>
      <c r="AA41" s="2"/>
      <c r="AB41" s="2"/>
      <c r="AC41" s="2"/>
      <c r="AD41" s="2"/>
      <c r="AE41" s="2"/>
      <c r="AF41" s="2"/>
      <c r="AG41" s="2"/>
      <c r="AH41" s="2"/>
      <c r="AI41" s="2"/>
      <c r="AJ41" s="2"/>
      <c r="AK41" s="2"/>
      <c r="AL41" s="2"/>
      <c r="AM41" s="2"/>
      <c r="AN41" s="2"/>
    </row>
    <row r="42" spans="1:43" ht="25" x14ac:dyDescent="0.25">
      <c r="B42" s="248"/>
      <c r="C42" s="370" t="s">
        <v>320</v>
      </c>
      <c r="D42" s="369" t="s">
        <v>321</v>
      </c>
      <c r="E42" s="36"/>
      <c r="F42" s="36"/>
      <c r="G42" s="36"/>
      <c r="H42" s="36"/>
      <c r="N42" s="36"/>
      <c r="O42" s="36"/>
      <c r="P42" s="36"/>
      <c r="AO42"/>
      <c r="AP42"/>
      <c r="AQ42"/>
    </row>
    <row r="43" spans="1:43" ht="13" x14ac:dyDescent="0.3">
      <c r="B43" s="258" t="s">
        <v>295</v>
      </c>
      <c r="C43" s="288">
        <f>C37</f>
        <v>1350000</v>
      </c>
      <c r="D43" s="283">
        <f>C43*(1+$C$11)</f>
        <v>1620000</v>
      </c>
      <c r="E43" s="36"/>
      <c r="F43" s="36"/>
      <c r="G43" s="36"/>
      <c r="H43" s="36"/>
      <c r="N43" s="36"/>
      <c r="O43" s="36"/>
      <c r="P43" s="36"/>
      <c r="AO43"/>
      <c r="AP43"/>
      <c r="AQ43"/>
    </row>
    <row r="44" spans="1:43" ht="13" x14ac:dyDescent="0.3">
      <c r="B44" s="17"/>
      <c r="C44" s="22"/>
      <c r="D44" s="22"/>
      <c r="E44" s="36"/>
      <c r="F44" s="36"/>
      <c r="G44" s="36"/>
      <c r="H44" s="36"/>
      <c r="N44" s="36"/>
      <c r="O44" s="36"/>
      <c r="P44" s="36"/>
      <c r="AO44"/>
      <c r="AP44"/>
      <c r="AQ44"/>
    </row>
    <row r="45" spans="1:43" ht="25" x14ac:dyDescent="0.25">
      <c r="B45" s="248"/>
      <c r="C45" s="372" t="s">
        <v>22</v>
      </c>
      <c r="D45" s="370" t="s">
        <v>322</v>
      </c>
      <c r="E45" s="36"/>
      <c r="F45" s="36"/>
      <c r="G45" s="36"/>
      <c r="H45" s="36"/>
      <c r="N45" s="36"/>
      <c r="O45" s="36"/>
      <c r="P45" s="36"/>
      <c r="AO45"/>
      <c r="AP45"/>
      <c r="AQ45"/>
    </row>
    <row r="46" spans="1:43" ht="13" x14ac:dyDescent="0.3">
      <c r="B46" s="258" t="s">
        <v>49</v>
      </c>
      <c r="C46" s="251">
        <f>C39</f>
        <v>14700</v>
      </c>
      <c r="D46" s="283">
        <f>NuvVall!G64*(1+$C$11)</f>
        <v>440025.10984590446</v>
      </c>
      <c r="E46" s="36"/>
      <c r="F46" s="36"/>
      <c r="G46" s="36"/>
      <c r="H46" s="36"/>
      <c r="N46" s="36"/>
      <c r="O46" s="36"/>
      <c r="P46" s="36"/>
      <c r="AO46"/>
      <c r="AP46"/>
      <c r="AQ46"/>
    </row>
    <row r="47" spans="1:43" s="3" customFormat="1" x14ac:dyDescent="0.25">
      <c r="A47" s="36"/>
      <c r="B47" s="17"/>
      <c r="C47" s="17"/>
      <c r="D47" s="17"/>
      <c r="E47" s="36"/>
      <c r="F47" s="36"/>
      <c r="G47" s="36"/>
      <c r="H47" s="36"/>
      <c r="I47" s="43"/>
      <c r="J47" s="43"/>
      <c r="K47" s="43"/>
      <c r="L47" s="43"/>
      <c r="M47" s="43"/>
      <c r="N47" s="36"/>
      <c r="O47" s="36"/>
      <c r="P47" s="36"/>
    </row>
    <row r="48" spans="1:43" x14ac:dyDescent="0.25">
      <c r="B48" s="248"/>
      <c r="C48" s="370" t="s">
        <v>134</v>
      </c>
      <c r="D48" s="369" t="s">
        <v>40</v>
      </c>
      <c r="E48" s="36"/>
      <c r="F48" s="43"/>
      <c r="G48" s="43"/>
      <c r="H48" s="43"/>
      <c r="N48" s="40"/>
      <c r="O48" s="40"/>
      <c r="P48" s="40"/>
      <c r="AO48"/>
      <c r="AP48"/>
      <c r="AQ48"/>
    </row>
    <row r="49" spans="1:43" ht="13" x14ac:dyDescent="0.3">
      <c r="B49" s="258" t="s">
        <v>53</v>
      </c>
      <c r="C49" s="253">
        <f>G32</f>
        <v>89240.14620155828</v>
      </c>
      <c r="D49" s="277">
        <f>NuvVall!C64</f>
        <v>2814458.9542802963</v>
      </c>
      <c r="E49" s="36"/>
      <c r="F49" s="43"/>
      <c r="G49" s="43"/>
      <c r="H49" s="43"/>
      <c r="N49" s="40"/>
      <c r="O49" s="40"/>
      <c r="P49" s="40"/>
      <c r="AO49"/>
      <c r="AP49"/>
      <c r="AQ49"/>
    </row>
    <row r="50" spans="1:43" ht="13" x14ac:dyDescent="0.3">
      <c r="B50" s="258" t="s">
        <v>52</v>
      </c>
      <c r="C50" s="253">
        <f>H32</f>
        <v>89240.14620155828</v>
      </c>
      <c r="D50" s="277">
        <f>NuvVall!E64</f>
        <v>2814458.9542802963</v>
      </c>
      <c r="E50" s="36"/>
      <c r="F50" s="43"/>
      <c r="G50" s="43"/>
      <c r="H50" s="43"/>
      <c r="N50" s="40"/>
      <c r="O50" s="40"/>
      <c r="P50" s="40"/>
      <c r="AO50"/>
      <c r="AP50"/>
      <c r="AQ50"/>
    </row>
    <row r="51" spans="1:43" ht="13" x14ac:dyDescent="0.3">
      <c r="B51" s="17"/>
      <c r="C51" s="23"/>
      <c r="D51" s="24"/>
      <c r="E51" s="36"/>
      <c r="F51" s="43"/>
      <c r="G51" s="43"/>
      <c r="H51" s="43"/>
      <c r="N51" s="40"/>
      <c r="O51" s="40"/>
      <c r="P51" s="40"/>
      <c r="AO51"/>
      <c r="AP51"/>
      <c r="AQ51"/>
    </row>
    <row r="52" spans="1:43" ht="13" x14ac:dyDescent="0.3">
      <c r="B52" s="248" t="s">
        <v>4</v>
      </c>
      <c r="C52" s="289">
        <f>D49+D50</f>
        <v>5628917.9085605927</v>
      </c>
      <c r="D52" s="286"/>
      <c r="E52" s="36"/>
      <c r="F52" s="43"/>
      <c r="G52" s="43"/>
      <c r="H52" s="43"/>
      <c r="N52" s="40"/>
      <c r="O52" s="40"/>
      <c r="P52" s="40"/>
      <c r="AO52"/>
      <c r="AP52"/>
      <c r="AQ52"/>
    </row>
    <row r="53" spans="1:43" ht="25.5" x14ac:dyDescent="0.3">
      <c r="B53" s="255" t="s">
        <v>325</v>
      </c>
      <c r="C53" s="290">
        <f>D43+D46</f>
        <v>2060025.1098459044</v>
      </c>
      <c r="D53" s="286"/>
      <c r="E53" s="36"/>
      <c r="F53" s="36"/>
      <c r="G53" s="36"/>
      <c r="H53" s="36"/>
      <c r="N53" s="36"/>
      <c r="O53" s="36"/>
      <c r="P53" s="36"/>
      <c r="AO53"/>
      <c r="AP53"/>
      <c r="AQ53"/>
    </row>
    <row r="54" spans="1:43" ht="25.5" x14ac:dyDescent="0.3">
      <c r="B54" s="255" t="s">
        <v>326</v>
      </c>
      <c r="C54" s="290">
        <f>C53/1.2</f>
        <v>1716687.5915382537</v>
      </c>
      <c r="D54" s="286"/>
      <c r="E54" s="36"/>
      <c r="F54" s="36"/>
      <c r="G54" s="36"/>
      <c r="H54" s="36"/>
      <c r="N54" s="36"/>
      <c r="O54" s="36"/>
      <c r="P54" s="36"/>
      <c r="AO54"/>
      <c r="AP54"/>
      <c r="AQ54"/>
    </row>
    <row r="55" spans="1:43" s="3" customFormat="1" x14ac:dyDescent="0.25">
      <c r="A55" s="36"/>
      <c r="D55" s="18"/>
      <c r="E55" s="102"/>
      <c r="F55" s="36"/>
      <c r="G55" s="36"/>
      <c r="H55" s="36"/>
      <c r="I55" s="45"/>
      <c r="J55" s="43"/>
      <c r="K55" s="43"/>
      <c r="L55" s="43"/>
      <c r="M55" s="43"/>
      <c r="N55" s="36"/>
      <c r="O55" s="36"/>
      <c r="P55" s="36"/>
    </row>
    <row r="56" spans="1:43" s="5" customFormat="1" ht="17.5" x14ac:dyDescent="0.35">
      <c r="A56" s="36"/>
      <c r="B56" s="168" t="s">
        <v>260</v>
      </c>
      <c r="C56" s="159">
        <f>C52-C53</f>
        <v>3568892.798714688</v>
      </c>
      <c r="D56" s="14"/>
      <c r="E56" s="103"/>
      <c r="F56" s="34"/>
      <c r="G56" s="34"/>
      <c r="H56" s="34"/>
      <c r="I56" s="117"/>
      <c r="J56" s="42"/>
      <c r="K56" s="42"/>
      <c r="L56" s="42"/>
      <c r="M56" s="42"/>
      <c r="N56" s="34"/>
      <c r="O56" s="34"/>
      <c r="P56" s="3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row>
    <row r="57" spans="1:43" s="3" customFormat="1" x14ac:dyDescent="0.25">
      <c r="A57" s="36"/>
      <c r="E57" s="36"/>
      <c r="F57" s="36"/>
      <c r="G57" s="36"/>
      <c r="H57" s="36"/>
      <c r="I57" s="43"/>
      <c r="J57" s="43"/>
      <c r="K57" s="43"/>
      <c r="L57" s="43"/>
      <c r="M57" s="43"/>
      <c r="N57" s="36"/>
      <c r="O57" s="36"/>
      <c r="P57" s="36"/>
    </row>
    <row r="58" spans="1:43" s="3" customFormat="1" ht="17.5" x14ac:dyDescent="0.35">
      <c r="A58" s="36"/>
      <c r="B58" s="74" t="s">
        <v>261</v>
      </c>
      <c r="C58" s="160">
        <f>(C52-C53)/C54</f>
        <v>2.0789413381363984</v>
      </c>
      <c r="E58" s="36"/>
      <c r="F58" s="36"/>
      <c r="G58" s="36"/>
      <c r="H58" s="36"/>
      <c r="I58" s="43"/>
      <c r="J58" s="43"/>
      <c r="K58" s="43"/>
      <c r="L58" s="43"/>
      <c r="M58" s="43"/>
      <c r="N58" s="36"/>
      <c r="O58" s="36"/>
      <c r="P58" s="36"/>
    </row>
    <row r="59" spans="1:43" s="3" customFormat="1" x14ac:dyDescent="0.25">
      <c r="A59" s="36"/>
      <c r="E59" s="36"/>
      <c r="F59" s="36"/>
      <c r="G59" s="36"/>
      <c r="H59" s="36"/>
      <c r="I59" s="43"/>
      <c r="J59" s="43"/>
      <c r="K59" s="43"/>
      <c r="L59" s="43"/>
      <c r="M59" s="43"/>
      <c r="N59" s="36"/>
      <c r="O59" s="36"/>
      <c r="P59" s="36"/>
    </row>
    <row r="60" spans="1:43" s="3" customFormat="1" ht="17.5" x14ac:dyDescent="0.35">
      <c r="A60" s="36"/>
      <c r="B60" s="74" t="s">
        <v>314</v>
      </c>
      <c r="C60" s="160">
        <f>C58+1</f>
        <v>3.0789413381363984</v>
      </c>
      <c r="E60" s="36"/>
      <c r="F60" s="36"/>
      <c r="G60" s="36"/>
      <c r="H60" s="36"/>
      <c r="I60" s="43"/>
      <c r="J60" s="43"/>
      <c r="K60" s="43"/>
      <c r="L60" s="43"/>
      <c r="M60" s="43"/>
      <c r="N60" s="36"/>
      <c r="O60" s="36"/>
      <c r="P60" s="36"/>
    </row>
    <row r="61" spans="1:43" s="3" customFormat="1" x14ac:dyDescent="0.25">
      <c r="A61" s="36"/>
      <c r="E61" s="36"/>
      <c r="F61" s="36"/>
      <c r="G61" s="36"/>
      <c r="H61" s="36"/>
      <c r="I61" s="43"/>
      <c r="J61" s="43"/>
      <c r="K61" s="43"/>
      <c r="L61" s="43"/>
      <c r="M61" s="43"/>
      <c r="N61" s="36"/>
      <c r="O61" s="36"/>
      <c r="P61" s="36"/>
    </row>
    <row r="62" spans="1:43" s="3" customFormat="1" x14ac:dyDescent="0.25">
      <c r="A62" s="36"/>
      <c r="E62" s="36"/>
      <c r="F62" s="36"/>
      <c r="G62" s="36"/>
      <c r="H62" s="36"/>
      <c r="I62" s="43"/>
      <c r="J62" s="43"/>
      <c r="K62" s="43"/>
      <c r="L62" s="43"/>
      <c r="M62" s="43"/>
      <c r="N62" s="36"/>
      <c r="O62" s="36"/>
      <c r="P62" s="36"/>
    </row>
    <row r="63" spans="1:43" s="3" customFormat="1" x14ac:dyDescent="0.25">
      <c r="A63" s="36"/>
      <c r="E63" s="36"/>
      <c r="F63" s="36"/>
      <c r="G63" s="36"/>
      <c r="H63" s="36"/>
      <c r="I63" s="43"/>
      <c r="J63" s="43"/>
      <c r="K63" s="43"/>
      <c r="L63" s="43"/>
      <c r="M63" s="43"/>
      <c r="N63" s="36"/>
      <c r="O63" s="36"/>
      <c r="P63" s="36"/>
    </row>
    <row r="64" spans="1:43" s="3" customFormat="1" x14ac:dyDescent="0.25">
      <c r="A64" s="36"/>
      <c r="E64" s="36"/>
      <c r="F64" s="36"/>
      <c r="G64" s="36"/>
      <c r="H64" s="36"/>
      <c r="I64" s="43"/>
      <c r="J64" s="43"/>
      <c r="K64" s="43"/>
      <c r="L64" s="43"/>
      <c r="M64" s="43"/>
      <c r="N64" s="36"/>
      <c r="O64" s="36"/>
      <c r="P64" s="36"/>
    </row>
    <row r="65" spans="1:16" s="3" customFormat="1" x14ac:dyDescent="0.25">
      <c r="A65" s="36"/>
      <c r="E65" s="36"/>
      <c r="F65" s="36"/>
      <c r="G65" s="36"/>
      <c r="H65" s="36"/>
      <c r="I65" s="43"/>
      <c r="J65" s="43"/>
      <c r="K65" s="43"/>
      <c r="L65" s="43"/>
      <c r="M65" s="43"/>
      <c r="N65" s="36"/>
      <c r="O65" s="36"/>
      <c r="P65" s="36"/>
    </row>
    <row r="66" spans="1:16" s="3" customFormat="1" x14ac:dyDescent="0.25">
      <c r="A66" s="36"/>
      <c r="E66" s="36"/>
      <c r="F66" s="36"/>
      <c r="G66" s="36"/>
      <c r="H66" s="36"/>
      <c r="I66" s="43"/>
      <c r="J66" s="43"/>
      <c r="K66" s="43"/>
      <c r="L66" s="43"/>
      <c r="M66" s="43"/>
      <c r="N66" s="36"/>
      <c r="O66" s="36"/>
      <c r="P66" s="36"/>
    </row>
    <row r="67" spans="1:16" s="3" customFormat="1" x14ac:dyDescent="0.25">
      <c r="A67" s="36"/>
      <c r="E67" s="36"/>
      <c r="F67" s="36"/>
      <c r="G67" s="36"/>
      <c r="H67" s="36"/>
      <c r="I67" s="43"/>
      <c r="J67" s="43"/>
      <c r="K67" s="43"/>
      <c r="L67" s="43"/>
      <c r="M67" s="43"/>
      <c r="N67" s="36"/>
      <c r="O67" s="36"/>
      <c r="P67" s="36"/>
    </row>
    <row r="68" spans="1:16" s="3" customFormat="1" x14ac:dyDescent="0.25">
      <c r="A68" s="36"/>
      <c r="E68" s="36"/>
      <c r="F68" s="36"/>
      <c r="G68" s="36"/>
      <c r="H68" s="36"/>
      <c r="I68" s="43"/>
      <c r="J68" s="43"/>
      <c r="K68" s="43"/>
      <c r="L68" s="43"/>
      <c r="M68" s="43"/>
      <c r="N68" s="36"/>
      <c r="O68" s="36"/>
      <c r="P68" s="36"/>
    </row>
    <row r="69" spans="1:16" s="3" customFormat="1" x14ac:dyDescent="0.25">
      <c r="A69" s="36"/>
      <c r="E69" s="36"/>
      <c r="F69" s="36"/>
      <c r="G69" s="36"/>
      <c r="H69" s="36"/>
      <c r="I69" s="43"/>
      <c r="J69" s="43"/>
      <c r="K69" s="43"/>
      <c r="L69" s="43"/>
      <c r="M69" s="43"/>
      <c r="N69" s="36"/>
      <c r="O69" s="36"/>
      <c r="P69" s="36"/>
    </row>
    <row r="70" spans="1:16" s="3" customFormat="1" x14ac:dyDescent="0.25">
      <c r="A70" s="36"/>
      <c r="E70" s="36"/>
      <c r="F70" s="36"/>
      <c r="G70" s="36"/>
      <c r="H70" s="36"/>
      <c r="I70" s="43"/>
      <c r="J70" s="43"/>
      <c r="K70" s="43"/>
      <c r="L70" s="43"/>
      <c r="M70" s="43"/>
      <c r="N70" s="36"/>
      <c r="O70" s="36"/>
      <c r="P70" s="36"/>
    </row>
    <row r="71" spans="1:16" s="3" customFormat="1" x14ac:dyDescent="0.25">
      <c r="A71" s="36"/>
      <c r="E71" s="36"/>
      <c r="F71" s="36"/>
      <c r="G71" s="36"/>
      <c r="H71" s="36"/>
      <c r="I71" s="43"/>
      <c r="J71" s="43"/>
      <c r="K71" s="43"/>
      <c r="L71" s="43"/>
      <c r="M71" s="43"/>
      <c r="N71" s="36"/>
      <c r="O71" s="36"/>
      <c r="P71" s="36"/>
    </row>
    <row r="72" spans="1:16" s="3" customFormat="1" x14ac:dyDescent="0.25">
      <c r="A72" s="36"/>
      <c r="E72" s="36"/>
      <c r="F72" s="36"/>
      <c r="G72" s="36"/>
      <c r="H72" s="36"/>
      <c r="I72" s="43"/>
      <c r="J72" s="43"/>
      <c r="K72" s="43"/>
      <c r="L72" s="43"/>
      <c r="M72" s="43"/>
      <c r="N72" s="36"/>
      <c r="O72" s="36"/>
      <c r="P72" s="36"/>
    </row>
    <row r="73" spans="1:16" s="3" customFormat="1" x14ac:dyDescent="0.25">
      <c r="A73" s="36"/>
      <c r="E73" s="36"/>
      <c r="F73" s="36"/>
      <c r="G73" s="36"/>
      <c r="H73" s="36"/>
      <c r="I73" s="43"/>
      <c r="J73" s="43"/>
      <c r="K73" s="43"/>
      <c r="L73" s="43"/>
      <c r="M73" s="43"/>
      <c r="N73" s="36"/>
      <c r="O73" s="36"/>
      <c r="P73" s="36"/>
    </row>
    <row r="74" spans="1:16" s="3" customFormat="1" x14ac:dyDescent="0.25">
      <c r="A74" s="36"/>
      <c r="E74" s="36"/>
      <c r="F74" s="36"/>
      <c r="G74" s="36"/>
      <c r="H74" s="36"/>
      <c r="I74" s="43"/>
      <c r="J74" s="43"/>
      <c r="K74" s="43"/>
      <c r="L74" s="43"/>
      <c r="M74" s="43"/>
      <c r="N74" s="36"/>
      <c r="O74" s="36"/>
      <c r="P74" s="36"/>
    </row>
    <row r="75" spans="1:16" s="3" customFormat="1" x14ac:dyDescent="0.25">
      <c r="A75" s="36"/>
      <c r="E75" s="36"/>
      <c r="F75" s="36"/>
      <c r="G75" s="36"/>
      <c r="H75" s="36"/>
      <c r="I75" s="43"/>
      <c r="J75" s="43"/>
      <c r="K75" s="43"/>
      <c r="L75" s="43"/>
      <c r="M75" s="43"/>
      <c r="N75" s="36"/>
      <c r="O75" s="36"/>
      <c r="P75" s="36"/>
    </row>
    <row r="76" spans="1:16" s="3" customFormat="1" x14ac:dyDescent="0.25">
      <c r="A76" s="36"/>
      <c r="E76" s="36"/>
      <c r="F76" s="36"/>
      <c r="G76" s="36"/>
      <c r="H76" s="36"/>
      <c r="I76" s="43"/>
      <c r="J76" s="43"/>
      <c r="K76" s="43"/>
      <c r="L76" s="43"/>
      <c r="M76" s="43"/>
      <c r="N76" s="36"/>
      <c r="O76" s="36"/>
      <c r="P76" s="36"/>
    </row>
    <row r="77" spans="1:16" s="3" customFormat="1" x14ac:dyDescent="0.25">
      <c r="A77" s="36"/>
      <c r="E77" s="36"/>
      <c r="F77" s="36"/>
      <c r="G77" s="36"/>
      <c r="H77" s="36"/>
      <c r="I77" s="43"/>
      <c r="J77" s="43"/>
      <c r="K77" s="43"/>
      <c r="L77" s="43"/>
      <c r="M77" s="43"/>
      <c r="N77" s="36"/>
      <c r="O77" s="36"/>
      <c r="P77" s="36"/>
    </row>
    <row r="78" spans="1:16" s="3" customFormat="1" x14ac:dyDescent="0.25">
      <c r="A78" s="36"/>
      <c r="E78" s="36"/>
      <c r="F78" s="36"/>
      <c r="G78" s="36"/>
      <c r="H78" s="36"/>
      <c r="I78" s="43"/>
      <c r="J78" s="43"/>
      <c r="K78" s="43"/>
      <c r="L78" s="43"/>
      <c r="M78" s="43"/>
      <c r="N78" s="36"/>
      <c r="O78" s="36"/>
      <c r="P78" s="36"/>
    </row>
    <row r="79" spans="1:16" s="3" customFormat="1" x14ac:dyDescent="0.25">
      <c r="A79" s="36"/>
      <c r="E79" s="36"/>
      <c r="F79" s="36"/>
      <c r="G79" s="36"/>
      <c r="H79" s="36"/>
      <c r="I79" s="43"/>
      <c r="J79" s="43"/>
      <c r="K79" s="43"/>
      <c r="L79" s="43"/>
      <c r="M79" s="43"/>
      <c r="N79" s="36"/>
      <c r="O79" s="36"/>
      <c r="P79" s="36"/>
    </row>
    <row r="80" spans="1:16" s="3" customFormat="1" x14ac:dyDescent="0.25">
      <c r="A80" s="36"/>
      <c r="E80" s="36"/>
      <c r="F80" s="36"/>
      <c r="G80" s="36"/>
      <c r="H80" s="36"/>
      <c r="I80" s="43"/>
      <c r="J80" s="43"/>
      <c r="K80" s="43"/>
      <c r="L80" s="43"/>
      <c r="M80" s="43"/>
      <c r="N80" s="36"/>
      <c r="O80" s="36"/>
      <c r="P80" s="36"/>
    </row>
    <row r="81" spans="1:16" s="3" customFormat="1" x14ac:dyDescent="0.25">
      <c r="A81" s="36"/>
      <c r="E81" s="36"/>
      <c r="F81" s="36"/>
      <c r="G81" s="36"/>
      <c r="H81" s="36"/>
      <c r="I81" s="43"/>
      <c r="J81" s="43"/>
      <c r="K81" s="43"/>
      <c r="L81" s="43"/>
      <c r="M81" s="43"/>
      <c r="N81" s="36"/>
      <c r="O81" s="36"/>
      <c r="P81" s="36"/>
    </row>
    <row r="82" spans="1:16" s="3" customFormat="1" x14ac:dyDescent="0.25">
      <c r="A82" s="36"/>
      <c r="E82" s="36"/>
      <c r="F82" s="36"/>
      <c r="G82" s="36"/>
      <c r="H82" s="36"/>
      <c r="I82" s="43"/>
      <c r="J82" s="43"/>
      <c r="K82" s="43"/>
      <c r="L82" s="43"/>
      <c r="M82" s="43"/>
      <c r="N82" s="36"/>
      <c r="O82" s="36"/>
      <c r="P82" s="36"/>
    </row>
    <row r="83" spans="1:16" s="3" customFormat="1" x14ac:dyDescent="0.25">
      <c r="A83" s="36"/>
      <c r="E83" s="36"/>
      <c r="F83" s="36"/>
      <c r="G83" s="36"/>
      <c r="H83" s="36"/>
      <c r="I83" s="43"/>
      <c r="J83" s="43"/>
      <c r="K83" s="43"/>
      <c r="L83" s="43"/>
      <c r="M83" s="43"/>
      <c r="N83" s="36"/>
      <c r="O83" s="36"/>
      <c r="P83" s="36"/>
    </row>
    <row r="84" spans="1:16" s="3" customFormat="1" x14ac:dyDescent="0.25">
      <c r="A84" s="36"/>
      <c r="E84" s="36"/>
      <c r="F84" s="36"/>
      <c r="G84" s="36"/>
      <c r="H84" s="36"/>
      <c r="I84" s="43"/>
      <c r="J84" s="43"/>
      <c r="K84" s="43"/>
      <c r="L84" s="43"/>
      <c r="M84" s="43"/>
      <c r="N84" s="36"/>
      <c r="O84" s="36"/>
      <c r="P84" s="36"/>
    </row>
    <row r="85" spans="1:16" s="3" customFormat="1" x14ac:dyDescent="0.25">
      <c r="A85" s="36"/>
      <c r="E85" s="36"/>
      <c r="F85" s="36"/>
      <c r="G85" s="36"/>
      <c r="H85" s="36"/>
      <c r="I85" s="43"/>
      <c r="J85" s="43"/>
      <c r="K85" s="43"/>
      <c r="L85" s="43"/>
      <c r="M85" s="43"/>
      <c r="N85" s="36"/>
      <c r="O85" s="36"/>
      <c r="P85" s="36"/>
    </row>
    <row r="86" spans="1:16" s="3" customFormat="1" x14ac:dyDescent="0.25">
      <c r="A86" s="36"/>
      <c r="E86" s="36"/>
      <c r="F86" s="36"/>
      <c r="G86" s="36"/>
      <c r="H86" s="36"/>
      <c r="I86" s="43"/>
      <c r="J86" s="43"/>
      <c r="K86" s="43"/>
      <c r="L86" s="43"/>
      <c r="M86" s="43"/>
      <c r="N86" s="36"/>
      <c r="O86" s="36"/>
      <c r="P86" s="36"/>
    </row>
    <row r="87" spans="1:16" s="3" customFormat="1" x14ac:dyDescent="0.25">
      <c r="A87" s="36"/>
      <c r="E87" s="36"/>
      <c r="F87" s="36"/>
      <c r="G87" s="36"/>
      <c r="H87" s="36"/>
      <c r="I87" s="43"/>
      <c r="J87" s="43"/>
      <c r="K87" s="43"/>
      <c r="L87" s="43"/>
      <c r="M87" s="43"/>
      <c r="N87" s="36"/>
      <c r="O87" s="36"/>
      <c r="P87" s="36"/>
    </row>
    <row r="88" spans="1:16" s="36" customFormat="1" x14ac:dyDescent="0.25">
      <c r="I88" s="43"/>
      <c r="J88" s="43"/>
      <c r="K88" s="43"/>
      <c r="L88" s="43"/>
      <c r="M88" s="43"/>
    </row>
    <row r="89" spans="1:16" s="36" customFormat="1" x14ac:dyDescent="0.25">
      <c r="I89" s="43"/>
      <c r="J89" s="43"/>
      <c r="K89" s="43"/>
      <c r="L89" s="43"/>
      <c r="M89" s="43"/>
    </row>
    <row r="90" spans="1:16" s="36" customFormat="1" x14ac:dyDescent="0.25">
      <c r="I90" s="43"/>
      <c r="J90" s="43"/>
      <c r="K90" s="43"/>
      <c r="L90" s="43"/>
      <c r="M90" s="43"/>
    </row>
    <row r="91" spans="1:16" s="36" customFormat="1" x14ac:dyDescent="0.25">
      <c r="I91" s="43"/>
      <c r="J91" s="43"/>
      <c r="K91" s="43"/>
      <c r="L91" s="43"/>
      <c r="M91" s="43"/>
    </row>
    <row r="92" spans="1:16" s="36" customFormat="1" x14ac:dyDescent="0.25">
      <c r="I92" s="43"/>
      <c r="J92" s="43"/>
      <c r="K92" s="43"/>
      <c r="L92" s="43"/>
      <c r="M92" s="43"/>
    </row>
    <row r="93" spans="1:16" s="36" customFormat="1" x14ac:dyDescent="0.25">
      <c r="I93" s="43"/>
      <c r="J93" s="43"/>
      <c r="K93" s="43"/>
      <c r="L93" s="43"/>
      <c r="M93" s="43"/>
    </row>
    <row r="94" spans="1:16" s="36" customFormat="1" x14ac:dyDescent="0.25">
      <c r="I94" s="43"/>
      <c r="J94" s="43"/>
      <c r="K94" s="43"/>
      <c r="L94" s="43"/>
      <c r="M94" s="43"/>
    </row>
    <row r="95" spans="1:16" s="36" customFormat="1" x14ac:dyDescent="0.25">
      <c r="I95" s="43"/>
      <c r="J95" s="43"/>
      <c r="K95" s="43"/>
      <c r="L95" s="43"/>
      <c r="M95" s="43"/>
    </row>
    <row r="96" spans="1:16" s="36" customFormat="1" x14ac:dyDescent="0.25">
      <c r="I96" s="43"/>
      <c r="J96" s="43"/>
      <c r="K96" s="43"/>
      <c r="L96" s="43"/>
      <c r="M96" s="43"/>
    </row>
    <row r="97" spans="9:13" s="36" customFormat="1" x14ac:dyDescent="0.25">
      <c r="I97" s="43"/>
      <c r="J97" s="43"/>
      <c r="K97" s="43"/>
      <c r="L97" s="43"/>
      <c r="M97" s="43"/>
    </row>
    <row r="98" spans="9:13" s="36" customFormat="1" x14ac:dyDescent="0.25">
      <c r="I98" s="43"/>
      <c r="J98" s="43"/>
      <c r="K98" s="43"/>
      <c r="L98" s="43"/>
      <c r="M98" s="43"/>
    </row>
    <row r="99" spans="9:13" s="36" customFormat="1" x14ac:dyDescent="0.25">
      <c r="I99" s="43"/>
      <c r="J99" s="43"/>
      <c r="K99" s="43"/>
      <c r="L99" s="43"/>
      <c r="M99" s="43"/>
    </row>
    <row r="100" spans="9:13" s="36" customFormat="1" x14ac:dyDescent="0.25">
      <c r="I100" s="43"/>
      <c r="J100" s="43"/>
      <c r="K100" s="43"/>
      <c r="L100" s="43"/>
      <c r="M100" s="43"/>
    </row>
    <row r="101" spans="9:13" s="36" customFormat="1" x14ac:dyDescent="0.25">
      <c r="I101" s="43"/>
      <c r="J101" s="43"/>
      <c r="K101" s="43"/>
      <c r="L101" s="43"/>
      <c r="M101" s="43"/>
    </row>
    <row r="102" spans="9:13" s="36" customFormat="1" x14ac:dyDescent="0.25">
      <c r="I102" s="43"/>
      <c r="J102" s="43"/>
      <c r="K102" s="43"/>
      <c r="L102" s="43"/>
      <c r="M102" s="43"/>
    </row>
    <row r="103" spans="9:13" s="36" customFormat="1" x14ac:dyDescent="0.25">
      <c r="I103" s="43"/>
      <c r="J103" s="43"/>
      <c r="K103" s="43"/>
      <c r="L103" s="43"/>
      <c r="M103" s="43"/>
    </row>
    <row r="104" spans="9:13" s="36" customFormat="1" x14ac:dyDescent="0.25">
      <c r="I104" s="43"/>
      <c r="J104" s="43"/>
      <c r="K104" s="43"/>
      <c r="L104" s="43"/>
      <c r="M104" s="43"/>
    </row>
    <row r="105" spans="9:13" s="36" customFormat="1" x14ac:dyDescent="0.25">
      <c r="I105" s="43"/>
      <c r="J105" s="43"/>
      <c r="K105" s="43"/>
      <c r="L105" s="43"/>
      <c r="M105" s="43"/>
    </row>
    <row r="106" spans="9:13" s="36" customFormat="1" x14ac:dyDescent="0.25">
      <c r="I106" s="43"/>
      <c r="J106" s="43"/>
      <c r="K106" s="43"/>
      <c r="L106" s="43"/>
      <c r="M106" s="43"/>
    </row>
    <row r="107" spans="9:13" s="36" customFormat="1" x14ac:dyDescent="0.25">
      <c r="I107" s="43"/>
      <c r="J107" s="43"/>
      <c r="K107" s="43"/>
      <c r="L107" s="43"/>
      <c r="M107" s="43"/>
    </row>
    <row r="108" spans="9:13" s="36" customFormat="1" x14ac:dyDescent="0.25">
      <c r="I108" s="43"/>
      <c r="J108" s="43"/>
      <c r="K108" s="43"/>
      <c r="L108" s="43"/>
      <c r="M108" s="43"/>
    </row>
    <row r="109" spans="9:13" s="36" customFormat="1" x14ac:dyDescent="0.25">
      <c r="I109" s="43"/>
      <c r="J109" s="43"/>
      <c r="K109" s="43"/>
      <c r="L109" s="43"/>
      <c r="M109" s="43"/>
    </row>
    <row r="110" spans="9:13" s="36" customFormat="1" x14ac:dyDescent="0.25">
      <c r="I110" s="43"/>
      <c r="J110" s="43"/>
      <c r="K110" s="43"/>
      <c r="L110" s="43"/>
      <c r="M110" s="43"/>
    </row>
    <row r="111" spans="9:13" s="36" customFormat="1" x14ac:dyDescent="0.25">
      <c r="I111" s="43"/>
      <c r="J111" s="43"/>
      <c r="K111" s="43"/>
      <c r="L111" s="43"/>
      <c r="M111" s="43"/>
    </row>
    <row r="112" spans="9:13" s="36" customFormat="1" x14ac:dyDescent="0.25">
      <c r="I112" s="43"/>
      <c r="J112" s="43"/>
      <c r="K112" s="43"/>
      <c r="L112" s="43"/>
      <c r="M112" s="43"/>
    </row>
    <row r="113" spans="9:13" s="36" customFormat="1" x14ac:dyDescent="0.25">
      <c r="I113" s="43"/>
      <c r="J113" s="43"/>
      <c r="K113" s="43"/>
      <c r="L113" s="43"/>
      <c r="M113" s="43"/>
    </row>
    <row r="114" spans="9:13" s="36" customFormat="1" x14ac:dyDescent="0.25">
      <c r="I114" s="43"/>
      <c r="J114" s="43"/>
      <c r="K114" s="43"/>
      <c r="L114" s="43"/>
      <c r="M114" s="43"/>
    </row>
    <row r="115" spans="9:13" s="36" customFormat="1" x14ac:dyDescent="0.25">
      <c r="I115" s="43"/>
      <c r="J115" s="43"/>
      <c r="K115" s="43"/>
      <c r="L115" s="43"/>
      <c r="M115" s="43"/>
    </row>
    <row r="116" spans="9:13" s="36" customFormat="1" x14ac:dyDescent="0.25">
      <c r="I116" s="43"/>
      <c r="J116" s="43"/>
      <c r="K116" s="43"/>
      <c r="L116" s="43"/>
      <c r="M116" s="43"/>
    </row>
    <row r="117" spans="9:13" s="36" customFormat="1" x14ac:dyDescent="0.25">
      <c r="I117" s="43"/>
      <c r="J117" s="43"/>
      <c r="K117" s="43"/>
      <c r="L117" s="43"/>
      <c r="M117" s="43"/>
    </row>
    <row r="118" spans="9:13" s="36" customFormat="1" x14ac:dyDescent="0.25">
      <c r="I118" s="43"/>
      <c r="J118" s="43"/>
      <c r="K118" s="43"/>
      <c r="L118" s="43"/>
      <c r="M118" s="43"/>
    </row>
    <row r="119" spans="9:13" s="36" customFormat="1" x14ac:dyDescent="0.25">
      <c r="I119" s="43"/>
      <c r="J119" s="43"/>
      <c r="K119" s="43"/>
      <c r="L119" s="43"/>
      <c r="M119" s="43"/>
    </row>
    <row r="120" spans="9:13" s="36" customFormat="1" x14ac:dyDescent="0.25">
      <c r="I120" s="43"/>
      <c r="J120" s="43"/>
      <c r="K120" s="43"/>
      <c r="L120" s="43"/>
      <c r="M120" s="43"/>
    </row>
    <row r="121" spans="9:13" s="36" customFormat="1" x14ac:dyDescent="0.25">
      <c r="I121" s="43"/>
      <c r="J121" s="43"/>
      <c r="K121" s="43"/>
      <c r="L121" s="43"/>
      <c r="M121" s="43"/>
    </row>
    <row r="122" spans="9:13" s="36" customFormat="1" x14ac:dyDescent="0.25">
      <c r="I122" s="43"/>
      <c r="J122" s="43"/>
      <c r="K122" s="43"/>
      <c r="L122" s="43"/>
      <c r="M122" s="43"/>
    </row>
    <row r="123" spans="9:13" s="36" customFormat="1" x14ac:dyDescent="0.25">
      <c r="I123" s="43"/>
      <c r="J123" s="43"/>
      <c r="K123" s="43"/>
      <c r="L123" s="43"/>
      <c r="M123" s="43"/>
    </row>
    <row r="124" spans="9:13" s="36" customFormat="1" x14ac:dyDescent="0.25">
      <c r="I124" s="43"/>
      <c r="J124" s="43"/>
      <c r="K124" s="43"/>
      <c r="L124" s="43"/>
      <c r="M124" s="43"/>
    </row>
    <row r="125" spans="9:13" s="36" customFormat="1" x14ac:dyDescent="0.25">
      <c r="I125" s="43"/>
      <c r="J125" s="43"/>
      <c r="K125" s="43"/>
      <c r="L125" s="43"/>
      <c r="M125" s="43"/>
    </row>
    <row r="126" spans="9:13" s="36" customFormat="1" x14ac:dyDescent="0.25">
      <c r="I126" s="43"/>
      <c r="J126" s="43"/>
      <c r="K126" s="43"/>
      <c r="L126" s="43"/>
      <c r="M126" s="43"/>
    </row>
    <row r="127" spans="9:13" s="36" customFormat="1" x14ac:dyDescent="0.25">
      <c r="I127" s="43"/>
      <c r="J127" s="43"/>
      <c r="K127" s="43"/>
      <c r="L127" s="43"/>
      <c r="M127" s="43"/>
    </row>
    <row r="128" spans="9:13" s="36" customFormat="1" x14ac:dyDescent="0.25">
      <c r="I128" s="43"/>
      <c r="J128" s="43"/>
      <c r="K128" s="43"/>
      <c r="L128" s="43"/>
      <c r="M128" s="43"/>
    </row>
    <row r="129" spans="9:13" s="36" customFormat="1" x14ac:dyDescent="0.25">
      <c r="I129" s="43"/>
      <c r="J129" s="43"/>
      <c r="K129" s="43"/>
      <c r="L129" s="43"/>
      <c r="M129" s="43"/>
    </row>
    <row r="130" spans="9:13" s="36" customFormat="1" x14ac:dyDescent="0.25">
      <c r="I130" s="43"/>
      <c r="J130" s="43"/>
      <c r="K130" s="43"/>
      <c r="L130" s="43"/>
      <c r="M130" s="43"/>
    </row>
    <row r="131" spans="9:13" s="36" customFormat="1" x14ac:dyDescent="0.25">
      <c r="I131" s="43"/>
      <c r="J131" s="43"/>
      <c r="K131" s="43"/>
      <c r="L131" s="43"/>
      <c r="M131" s="43"/>
    </row>
    <row r="132" spans="9:13" s="36" customFormat="1" x14ac:dyDescent="0.25">
      <c r="I132" s="43"/>
      <c r="J132" s="43"/>
      <c r="K132" s="43"/>
      <c r="L132" s="43"/>
      <c r="M132" s="43"/>
    </row>
    <row r="133" spans="9:13" s="36" customFormat="1" x14ac:dyDescent="0.25">
      <c r="I133" s="43"/>
      <c r="J133" s="43"/>
      <c r="K133" s="43"/>
      <c r="L133" s="43"/>
      <c r="M133" s="43"/>
    </row>
    <row r="134" spans="9:13" s="36" customFormat="1" x14ac:dyDescent="0.25">
      <c r="I134" s="43"/>
      <c r="J134" s="43"/>
      <c r="K134" s="43"/>
      <c r="L134" s="43"/>
      <c r="M134" s="43"/>
    </row>
    <row r="135" spans="9:13" s="36" customFormat="1" x14ac:dyDescent="0.25">
      <c r="I135" s="43"/>
      <c r="J135" s="43"/>
      <c r="K135" s="43"/>
      <c r="L135" s="43"/>
      <c r="M135" s="43"/>
    </row>
    <row r="136" spans="9:13" s="36" customFormat="1" x14ac:dyDescent="0.25">
      <c r="I136" s="43"/>
      <c r="J136" s="43"/>
      <c r="K136" s="43"/>
      <c r="L136" s="43"/>
      <c r="M136" s="43"/>
    </row>
    <row r="137" spans="9:13" s="36" customFormat="1" x14ac:dyDescent="0.25">
      <c r="I137" s="43"/>
      <c r="J137" s="43"/>
      <c r="K137" s="43"/>
      <c r="L137" s="43"/>
      <c r="M137" s="43"/>
    </row>
    <row r="138" spans="9:13" s="36" customFormat="1" x14ac:dyDescent="0.25">
      <c r="I138" s="43"/>
      <c r="J138" s="43"/>
      <c r="K138" s="43"/>
      <c r="L138" s="43"/>
      <c r="M138" s="43"/>
    </row>
    <row r="139" spans="9:13" s="36" customFormat="1" x14ac:dyDescent="0.25">
      <c r="I139" s="43"/>
      <c r="J139" s="43"/>
      <c r="K139" s="43"/>
      <c r="L139" s="43"/>
      <c r="M139" s="43"/>
    </row>
    <row r="140" spans="9:13" s="36" customFormat="1" x14ac:dyDescent="0.25">
      <c r="I140" s="43"/>
      <c r="J140" s="43"/>
      <c r="K140" s="43"/>
      <c r="L140" s="43"/>
      <c r="M140" s="43"/>
    </row>
    <row r="141" spans="9:13" s="36" customFormat="1" x14ac:dyDescent="0.25">
      <c r="I141" s="43"/>
      <c r="J141" s="43"/>
      <c r="K141" s="43"/>
      <c r="L141" s="43"/>
      <c r="M141" s="43"/>
    </row>
    <row r="142" spans="9:13" s="36" customFormat="1" x14ac:dyDescent="0.25">
      <c r="I142" s="43"/>
      <c r="J142" s="43"/>
      <c r="K142" s="43"/>
      <c r="L142" s="43"/>
      <c r="M142" s="43"/>
    </row>
    <row r="143" spans="9:13" s="36" customFormat="1" x14ac:dyDescent="0.25">
      <c r="I143" s="43"/>
      <c r="J143" s="43"/>
      <c r="K143" s="43"/>
      <c r="L143" s="43"/>
      <c r="M143" s="43"/>
    </row>
    <row r="144" spans="9:13" s="36" customFormat="1" x14ac:dyDescent="0.25">
      <c r="I144" s="43"/>
      <c r="J144" s="43"/>
      <c r="K144" s="43"/>
      <c r="L144" s="43"/>
      <c r="M144" s="43"/>
    </row>
    <row r="145" spans="9:13" s="36" customFormat="1" x14ac:dyDescent="0.25">
      <c r="I145" s="43"/>
      <c r="J145" s="43"/>
      <c r="K145" s="43"/>
      <c r="L145" s="43"/>
      <c r="M145" s="43"/>
    </row>
    <row r="146" spans="9:13" s="36" customFormat="1" x14ac:dyDescent="0.25">
      <c r="I146" s="43"/>
      <c r="J146" s="43"/>
      <c r="K146" s="43"/>
      <c r="L146" s="43"/>
      <c r="M146" s="43"/>
    </row>
    <row r="147" spans="9:13" s="36" customFormat="1" x14ac:dyDescent="0.25">
      <c r="I147" s="43"/>
      <c r="J147" s="43"/>
      <c r="K147" s="43"/>
      <c r="L147" s="43"/>
      <c r="M147" s="43"/>
    </row>
    <row r="148" spans="9:13" s="36" customFormat="1" x14ac:dyDescent="0.25">
      <c r="I148" s="43"/>
      <c r="J148" s="43"/>
      <c r="K148" s="43"/>
      <c r="L148" s="43"/>
      <c r="M148" s="43"/>
    </row>
    <row r="149" spans="9:13" s="36" customFormat="1" x14ac:dyDescent="0.25">
      <c r="I149" s="43"/>
      <c r="J149" s="43"/>
      <c r="K149" s="43"/>
      <c r="L149" s="43"/>
      <c r="M149" s="43"/>
    </row>
    <row r="150" spans="9:13" s="36" customFormat="1" x14ac:dyDescent="0.25">
      <c r="I150" s="43"/>
      <c r="J150" s="43"/>
      <c r="K150" s="43"/>
      <c r="L150" s="43"/>
      <c r="M150" s="43"/>
    </row>
    <row r="151" spans="9:13" s="36" customFormat="1" x14ac:dyDescent="0.25">
      <c r="I151" s="43"/>
      <c r="J151" s="43"/>
      <c r="K151" s="43"/>
      <c r="L151" s="43"/>
      <c r="M151" s="43"/>
    </row>
    <row r="152" spans="9:13" s="36" customFormat="1" x14ac:dyDescent="0.25">
      <c r="I152" s="43"/>
      <c r="J152" s="43"/>
      <c r="K152" s="43"/>
      <c r="L152" s="43"/>
      <c r="M152" s="43"/>
    </row>
    <row r="153" spans="9:13" s="36" customFormat="1" x14ac:dyDescent="0.25">
      <c r="I153" s="43"/>
      <c r="J153" s="43"/>
      <c r="K153" s="43"/>
      <c r="L153" s="43"/>
      <c r="M153" s="43"/>
    </row>
    <row r="154" spans="9:13" s="36" customFormat="1" x14ac:dyDescent="0.25">
      <c r="I154" s="43"/>
      <c r="J154" s="43"/>
      <c r="K154" s="43"/>
      <c r="L154" s="43"/>
      <c r="M154" s="43"/>
    </row>
    <row r="155" spans="9:13" s="36" customFormat="1" x14ac:dyDescent="0.25">
      <c r="I155" s="43"/>
      <c r="J155" s="43"/>
      <c r="K155" s="43"/>
      <c r="L155" s="43"/>
      <c r="M155" s="43"/>
    </row>
    <row r="156" spans="9:13" s="36" customFormat="1" x14ac:dyDescent="0.25">
      <c r="I156" s="43"/>
      <c r="J156" s="43"/>
      <c r="K156" s="43"/>
      <c r="L156" s="43"/>
      <c r="M156" s="43"/>
    </row>
    <row r="157" spans="9:13" s="36" customFormat="1" x14ac:dyDescent="0.25">
      <c r="I157" s="43"/>
      <c r="J157" s="43"/>
      <c r="K157" s="43"/>
      <c r="L157" s="43"/>
      <c r="M157" s="43"/>
    </row>
    <row r="158" spans="9:13" s="36" customFormat="1" x14ac:dyDescent="0.25">
      <c r="I158" s="43"/>
      <c r="J158" s="43"/>
      <c r="K158" s="43"/>
      <c r="L158" s="43"/>
      <c r="M158" s="43"/>
    </row>
    <row r="159" spans="9:13" s="36" customFormat="1" x14ac:dyDescent="0.25">
      <c r="I159" s="43"/>
      <c r="J159" s="43"/>
      <c r="K159" s="43"/>
      <c r="L159" s="43"/>
      <c r="M159" s="43"/>
    </row>
    <row r="160" spans="9:13" s="36" customFormat="1" x14ac:dyDescent="0.25">
      <c r="I160" s="43"/>
      <c r="J160" s="43"/>
      <c r="K160" s="43"/>
      <c r="L160" s="43"/>
      <c r="M160" s="43"/>
    </row>
    <row r="161" spans="9:13" s="36" customFormat="1" x14ac:dyDescent="0.25">
      <c r="I161" s="43"/>
      <c r="J161" s="43"/>
      <c r="K161" s="43"/>
      <c r="L161" s="43"/>
      <c r="M161" s="43"/>
    </row>
    <row r="162" spans="9:13" s="36" customFormat="1" x14ac:dyDescent="0.25">
      <c r="I162" s="43"/>
      <c r="J162" s="43"/>
      <c r="K162" s="43"/>
      <c r="L162" s="43"/>
      <c r="M162" s="43"/>
    </row>
    <row r="163" spans="9:13" s="36" customFormat="1" x14ac:dyDescent="0.25">
      <c r="I163" s="43"/>
      <c r="J163" s="43"/>
      <c r="K163" s="43"/>
      <c r="L163" s="43"/>
      <c r="M163" s="43"/>
    </row>
    <row r="164" spans="9:13" s="36" customFormat="1" x14ac:dyDescent="0.25">
      <c r="I164" s="43"/>
      <c r="J164" s="43"/>
      <c r="K164" s="43"/>
      <c r="L164" s="43"/>
      <c r="M164" s="43"/>
    </row>
    <row r="165" spans="9:13" s="36" customFormat="1" x14ac:dyDescent="0.25">
      <c r="I165" s="43"/>
      <c r="J165" s="43"/>
      <c r="K165" s="43"/>
      <c r="L165" s="43"/>
      <c r="M165" s="43"/>
    </row>
    <row r="166" spans="9:13" s="36" customFormat="1" x14ac:dyDescent="0.25">
      <c r="I166" s="43"/>
      <c r="J166" s="43"/>
      <c r="K166" s="43"/>
      <c r="L166" s="43"/>
      <c r="M166" s="43"/>
    </row>
    <row r="167" spans="9:13" s="36" customFormat="1" x14ac:dyDescent="0.25">
      <c r="I167" s="43"/>
      <c r="J167" s="43"/>
      <c r="K167" s="43"/>
      <c r="L167" s="43"/>
      <c r="M167" s="43"/>
    </row>
    <row r="168" spans="9:13" s="36" customFormat="1" x14ac:dyDescent="0.25">
      <c r="I168" s="43"/>
      <c r="J168" s="43"/>
      <c r="K168" s="43"/>
      <c r="L168" s="43"/>
      <c r="M168" s="43"/>
    </row>
    <row r="169" spans="9:13" s="36" customFormat="1" x14ac:dyDescent="0.25">
      <c r="I169" s="43"/>
      <c r="J169" s="43"/>
      <c r="K169" s="43"/>
      <c r="L169" s="43"/>
      <c r="M169" s="43"/>
    </row>
    <row r="170" spans="9:13" s="36" customFormat="1" x14ac:dyDescent="0.25">
      <c r="I170" s="43"/>
      <c r="J170" s="43"/>
      <c r="K170" s="43"/>
      <c r="L170" s="43"/>
      <c r="M170" s="43"/>
    </row>
    <row r="171" spans="9:13" s="36" customFormat="1" x14ac:dyDescent="0.25">
      <c r="I171" s="43"/>
      <c r="J171" s="43"/>
      <c r="K171" s="43"/>
      <c r="L171" s="43"/>
      <c r="M171" s="43"/>
    </row>
    <row r="172" spans="9:13" s="36" customFormat="1" x14ac:dyDescent="0.25">
      <c r="I172" s="43"/>
      <c r="J172" s="43"/>
      <c r="K172" s="43"/>
      <c r="L172" s="43"/>
      <c r="M172" s="43"/>
    </row>
    <row r="173" spans="9:13" s="36" customFormat="1" x14ac:dyDescent="0.25">
      <c r="I173" s="43"/>
      <c r="J173" s="43"/>
      <c r="K173" s="43"/>
      <c r="L173" s="43"/>
      <c r="M173" s="43"/>
    </row>
    <row r="174" spans="9:13" s="36" customFormat="1" x14ac:dyDescent="0.25">
      <c r="I174" s="43"/>
      <c r="J174" s="43"/>
      <c r="K174" s="43"/>
      <c r="L174" s="43"/>
      <c r="M174" s="43"/>
    </row>
    <row r="175" spans="9:13" s="36" customFormat="1" x14ac:dyDescent="0.25">
      <c r="I175" s="43"/>
      <c r="J175" s="43"/>
      <c r="K175" s="43"/>
      <c r="L175" s="43"/>
      <c r="M175" s="43"/>
    </row>
    <row r="176" spans="9:13" s="36" customFormat="1" x14ac:dyDescent="0.25">
      <c r="I176" s="43"/>
      <c r="J176" s="43"/>
      <c r="K176" s="43"/>
      <c r="L176" s="43"/>
      <c r="M176" s="43"/>
    </row>
    <row r="177" spans="9:13" s="36" customFormat="1" x14ac:dyDescent="0.25">
      <c r="I177" s="43"/>
      <c r="J177" s="43"/>
      <c r="K177" s="43"/>
      <c r="L177" s="43"/>
      <c r="M177" s="43"/>
    </row>
    <row r="178" spans="9:13" s="36" customFormat="1" x14ac:dyDescent="0.25">
      <c r="I178" s="43"/>
      <c r="J178" s="43"/>
      <c r="K178" s="43"/>
      <c r="L178" s="43"/>
      <c r="M178" s="43"/>
    </row>
    <row r="179" spans="9:13" s="36" customFormat="1" x14ac:dyDescent="0.25">
      <c r="I179" s="43"/>
      <c r="J179" s="43"/>
      <c r="K179" s="43"/>
      <c r="L179" s="43"/>
      <c r="M179" s="43"/>
    </row>
    <row r="180" spans="9:13" s="36" customFormat="1" x14ac:dyDescent="0.25">
      <c r="I180" s="43"/>
      <c r="J180" s="43"/>
      <c r="K180" s="43"/>
      <c r="L180" s="43"/>
      <c r="M180" s="43"/>
    </row>
    <row r="181" spans="9:13" s="36" customFormat="1" x14ac:dyDescent="0.25">
      <c r="I181" s="43"/>
      <c r="J181" s="43"/>
      <c r="K181" s="43"/>
      <c r="L181" s="43"/>
      <c r="M181" s="43"/>
    </row>
    <row r="182" spans="9:13" s="36" customFormat="1" x14ac:dyDescent="0.25">
      <c r="I182" s="43"/>
      <c r="J182" s="43"/>
      <c r="K182" s="43"/>
      <c r="L182" s="43"/>
      <c r="M182" s="43"/>
    </row>
    <row r="183" spans="9:13" s="36" customFormat="1" x14ac:dyDescent="0.25">
      <c r="I183" s="43"/>
      <c r="J183" s="43"/>
      <c r="K183" s="43"/>
      <c r="L183" s="43"/>
      <c r="M183" s="43"/>
    </row>
    <row r="184" spans="9:13" s="36" customFormat="1" x14ac:dyDescent="0.25">
      <c r="I184" s="43"/>
      <c r="J184" s="43"/>
      <c r="K184" s="43"/>
      <c r="L184" s="43"/>
      <c r="M184" s="43"/>
    </row>
    <row r="185" spans="9:13" s="36" customFormat="1" x14ac:dyDescent="0.25">
      <c r="I185" s="43"/>
      <c r="J185" s="43"/>
      <c r="K185" s="43"/>
      <c r="L185" s="43"/>
      <c r="M185" s="43"/>
    </row>
    <row r="186" spans="9:13" s="36" customFormat="1" x14ac:dyDescent="0.25">
      <c r="I186" s="43"/>
      <c r="J186" s="43"/>
      <c r="K186" s="43"/>
      <c r="L186" s="43"/>
      <c r="M186" s="43"/>
    </row>
    <row r="187" spans="9:13" s="36" customFormat="1" x14ac:dyDescent="0.25">
      <c r="I187" s="43"/>
      <c r="J187" s="43"/>
      <c r="K187" s="43"/>
      <c r="L187" s="43"/>
      <c r="M187" s="43"/>
    </row>
    <row r="188" spans="9:13" s="36" customFormat="1" x14ac:dyDescent="0.25">
      <c r="I188" s="43"/>
      <c r="J188" s="43"/>
      <c r="K188" s="43"/>
      <c r="L188" s="43"/>
      <c r="M188" s="43"/>
    </row>
    <row r="189" spans="9:13" s="36" customFormat="1" x14ac:dyDescent="0.25">
      <c r="I189" s="43"/>
      <c r="J189" s="43"/>
      <c r="K189" s="43"/>
      <c r="L189" s="43"/>
      <c r="M189" s="43"/>
    </row>
    <row r="190" spans="9:13" s="36" customFormat="1" x14ac:dyDescent="0.25">
      <c r="I190" s="43"/>
      <c r="J190" s="43"/>
      <c r="K190" s="43"/>
      <c r="L190" s="43"/>
      <c r="M190" s="43"/>
    </row>
    <row r="191" spans="9:13" s="36" customFormat="1" x14ac:dyDescent="0.25">
      <c r="I191" s="43"/>
      <c r="J191" s="43"/>
      <c r="K191" s="43"/>
      <c r="L191" s="43"/>
      <c r="M191" s="43"/>
    </row>
    <row r="192" spans="9:13" s="36" customFormat="1" x14ac:dyDescent="0.25">
      <c r="I192" s="43"/>
      <c r="J192" s="43"/>
      <c r="K192" s="43"/>
      <c r="L192" s="43"/>
      <c r="M192" s="43"/>
    </row>
    <row r="193" spans="9:13" s="36" customFormat="1" x14ac:dyDescent="0.25">
      <c r="I193" s="43"/>
      <c r="J193" s="43"/>
      <c r="K193" s="43"/>
      <c r="L193" s="43"/>
      <c r="M193" s="43"/>
    </row>
    <row r="194" spans="9:13" s="36" customFormat="1" x14ac:dyDescent="0.25">
      <c r="I194" s="43"/>
      <c r="J194" s="43"/>
      <c r="K194" s="43"/>
      <c r="L194" s="43"/>
      <c r="M194" s="43"/>
    </row>
    <row r="195" spans="9:13" s="36" customFormat="1" x14ac:dyDescent="0.25">
      <c r="I195" s="43"/>
      <c r="J195" s="43"/>
      <c r="K195" s="43"/>
      <c r="L195" s="43"/>
      <c r="M195" s="43"/>
    </row>
    <row r="196" spans="9:13" s="36" customFormat="1" x14ac:dyDescent="0.25">
      <c r="I196" s="43"/>
      <c r="J196" s="43"/>
      <c r="K196" s="43"/>
      <c r="L196" s="43"/>
      <c r="M196" s="43"/>
    </row>
    <row r="197" spans="9:13" s="36" customFormat="1" x14ac:dyDescent="0.25">
      <c r="I197" s="43"/>
      <c r="J197" s="43"/>
      <c r="K197" s="43"/>
      <c r="L197" s="43"/>
      <c r="M197" s="43"/>
    </row>
    <row r="198" spans="9:13" s="36" customFormat="1" x14ac:dyDescent="0.25">
      <c r="I198" s="43"/>
      <c r="J198" s="43"/>
      <c r="K198" s="43"/>
      <c r="L198" s="43"/>
      <c r="M198" s="43"/>
    </row>
    <row r="199" spans="9:13" s="36" customFormat="1" x14ac:dyDescent="0.25">
      <c r="I199" s="43"/>
      <c r="J199" s="43"/>
      <c r="K199" s="43"/>
      <c r="L199" s="43"/>
      <c r="M199" s="43"/>
    </row>
    <row r="200" spans="9:13" s="36" customFormat="1" x14ac:dyDescent="0.25">
      <c r="I200" s="43"/>
      <c r="J200" s="43"/>
      <c r="K200" s="43"/>
      <c r="L200" s="43"/>
      <c r="M200" s="43"/>
    </row>
    <row r="201" spans="9:13" s="36" customFormat="1" x14ac:dyDescent="0.25">
      <c r="I201" s="43"/>
      <c r="J201" s="43"/>
      <c r="K201" s="43"/>
      <c r="L201" s="43"/>
      <c r="M201" s="43"/>
    </row>
    <row r="202" spans="9:13" s="36" customFormat="1" x14ac:dyDescent="0.25">
      <c r="I202" s="43"/>
      <c r="J202" s="43"/>
      <c r="K202" s="43"/>
      <c r="L202" s="43"/>
      <c r="M202" s="43"/>
    </row>
    <row r="203" spans="9:13" s="36" customFormat="1" x14ac:dyDescent="0.25">
      <c r="I203" s="43"/>
      <c r="J203" s="43"/>
      <c r="K203" s="43"/>
      <c r="L203" s="43"/>
      <c r="M203" s="43"/>
    </row>
    <row r="204" spans="9:13" s="36" customFormat="1" x14ac:dyDescent="0.25">
      <c r="I204" s="43"/>
      <c r="J204" s="43"/>
      <c r="K204" s="43"/>
      <c r="L204" s="43"/>
      <c r="M204" s="43"/>
    </row>
    <row r="205" spans="9:13" s="36" customFormat="1" x14ac:dyDescent="0.25">
      <c r="I205" s="43"/>
      <c r="J205" s="43"/>
      <c r="K205" s="43"/>
      <c r="L205" s="43"/>
      <c r="M205" s="43"/>
    </row>
    <row r="206" spans="9:13" s="36" customFormat="1" x14ac:dyDescent="0.25">
      <c r="I206" s="43"/>
      <c r="J206" s="43"/>
      <c r="K206" s="43"/>
      <c r="L206" s="43"/>
      <c r="M206" s="43"/>
    </row>
    <row r="207" spans="9:13" s="36" customFormat="1" x14ac:dyDescent="0.25">
      <c r="I207" s="43"/>
      <c r="J207" s="43"/>
      <c r="K207" s="43"/>
      <c r="L207" s="43"/>
      <c r="M207" s="43"/>
    </row>
    <row r="208" spans="9:13" s="36" customFormat="1" x14ac:dyDescent="0.25">
      <c r="I208" s="43"/>
      <c r="J208" s="43"/>
      <c r="K208" s="43"/>
      <c r="L208" s="43"/>
      <c r="M208" s="43"/>
    </row>
    <row r="209" spans="6:16" s="36" customFormat="1" x14ac:dyDescent="0.25">
      <c r="I209" s="43"/>
      <c r="J209" s="43"/>
      <c r="K209" s="43"/>
      <c r="L209" s="43"/>
      <c r="M209" s="43"/>
    </row>
    <row r="210" spans="6:16" s="36" customFormat="1" x14ac:dyDescent="0.25">
      <c r="I210" s="43"/>
      <c r="J210" s="43"/>
      <c r="K210" s="43"/>
      <c r="L210" s="43"/>
      <c r="M210" s="43"/>
    </row>
    <row r="211" spans="6:16" s="36" customFormat="1" x14ac:dyDescent="0.25">
      <c r="I211" s="43"/>
      <c r="J211" s="43"/>
      <c r="K211" s="43"/>
      <c r="L211" s="43"/>
      <c r="M211" s="43"/>
    </row>
    <row r="212" spans="6:16" s="36" customFormat="1" x14ac:dyDescent="0.25">
      <c r="I212" s="43"/>
      <c r="J212" s="43"/>
      <c r="K212" s="43"/>
      <c r="L212" s="43"/>
      <c r="M212" s="43"/>
    </row>
    <row r="213" spans="6:16" s="36" customFormat="1" x14ac:dyDescent="0.25">
      <c r="I213" s="43"/>
      <c r="J213" s="43"/>
      <c r="K213" s="43"/>
      <c r="L213" s="43"/>
      <c r="M213" s="43"/>
    </row>
    <row r="214" spans="6:16" s="36" customFormat="1" x14ac:dyDescent="0.25">
      <c r="I214" s="43"/>
      <c r="J214" s="43"/>
      <c r="K214" s="43"/>
      <c r="L214" s="43"/>
      <c r="M214" s="43"/>
    </row>
    <row r="215" spans="6:16" s="36" customFormat="1" x14ac:dyDescent="0.25">
      <c r="I215" s="43"/>
      <c r="J215" s="43"/>
      <c r="K215" s="43"/>
      <c r="L215" s="43"/>
      <c r="M215" s="43"/>
    </row>
    <row r="216" spans="6:16" s="36" customFormat="1" x14ac:dyDescent="0.25">
      <c r="I216" s="43"/>
      <c r="J216" s="43"/>
      <c r="K216" s="43"/>
      <c r="L216" s="43"/>
      <c r="M216" s="43"/>
    </row>
    <row r="217" spans="6:16" s="36" customFormat="1" x14ac:dyDescent="0.25">
      <c r="I217" s="43"/>
      <c r="J217" s="43"/>
      <c r="K217" s="43"/>
      <c r="L217" s="43"/>
      <c r="M217" s="43"/>
    </row>
    <row r="218" spans="6:16" s="36" customFormat="1" x14ac:dyDescent="0.25">
      <c r="I218" s="43"/>
      <c r="J218" s="43"/>
      <c r="K218" s="43"/>
      <c r="L218" s="43"/>
      <c r="M218" s="43"/>
    </row>
    <row r="219" spans="6:16" s="36" customFormat="1" x14ac:dyDescent="0.25">
      <c r="I219" s="43"/>
      <c r="J219" s="43"/>
      <c r="K219" s="43"/>
      <c r="L219" s="43"/>
      <c r="M219" s="43"/>
    </row>
    <row r="220" spans="6:16" s="36" customFormat="1" x14ac:dyDescent="0.25">
      <c r="I220" s="43"/>
      <c r="J220" s="43"/>
      <c r="K220" s="43"/>
      <c r="L220" s="43"/>
      <c r="M220" s="43"/>
    </row>
    <row r="221" spans="6:16" x14ac:dyDescent="0.25">
      <c r="F221" s="36"/>
      <c r="G221" s="36"/>
      <c r="H221" s="36"/>
      <c r="N221" s="36"/>
      <c r="O221" s="36"/>
      <c r="P221" s="36"/>
    </row>
    <row r="222" spans="6:16" x14ac:dyDescent="0.25">
      <c r="F222" s="36"/>
      <c r="G222" s="36"/>
      <c r="H222" s="36"/>
      <c r="N222" s="36"/>
      <c r="O222" s="36"/>
      <c r="P222" s="36"/>
    </row>
  </sheetData>
  <conditionalFormatting sqref="C58">
    <cfRule type="cellIs" dxfId="9" priority="13" operator="lessThan">
      <formula>0</formula>
    </cfRule>
  </conditionalFormatting>
  <conditionalFormatting sqref="C26:C31">
    <cfRule type="iconSet" priority="7">
      <iconSet iconSet="3Symbols" reverse="1">
        <cfvo type="percent" val="0"/>
        <cfvo type="num" val="75.001000000000005"/>
        <cfvo type="num" val="75.001999999999995"/>
      </iconSet>
    </cfRule>
  </conditionalFormatting>
  <conditionalFormatting sqref="C20:C25">
    <cfRule type="iconSet" priority="6">
      <iconSet iconSet="3Symbols" reverse="1">
        <cfvo type="percent" val="0"/>
        <cfvo type="num" val="75.001000000000005"/>
        <cfvo type="num" val="75.001999999999995"/>
      </iconSet>
    </cfRule>
  </conditionalFormatting>
  <conditionalFormatting sqref="C56">
    <cfRule type="cellIs" dxfId="8" priority="5" operator="lessThan">
      <formula>0</formula>
    </cfRule>
  </conditionalFormatting>
  <conditionalFormatting sqref="C60">
    <cfRule type="cellIs" dxfId="7" priority="4" operator="lessThan">
      <formula>0</formula>
    </cfRule>
  </conditionalFormatting>
  <conditionalFormatting sqref="C19">
    <cfRule type="iconSet" priority="2">
      <iconSet iconSet="3Symbols" reverse="1">
        <cfvo type="percent" val="0"/>
        <cfvo type="num" val="75.001000000000005"/>
        <cfvo type="num" val="75.001999999999995"/>
      </iconSet>
    </cfRule>
  </conditionalFormatting>
  <conditionalFormatting sqref="C17:C18">
    <cfRule type="iconSet" priority="1">
      <iconSet iconSet="3Symbols" reverse="1">
        <cfvo type="percent" val="0"/>
        <cfvo type="num" val="75.001000000000005"/>
        <cfvo type="num" val="75.001999999999995"/>
      </iconSet>
    </cfRule>
  </conditionalFormatting>
  <dataValidations count="2">
    <dataValidation type="decimal" allowBlank="1" showInputMessage="1" showErrorMessage="1" errorTitle="Felaktigt värde" error="För hög dBA" sqref="C20:C31" xr:uid="{00000000-0002-0000-0400-000000000000}">
      <formula1>0</formula1>
      <formula2>75</formula2>
    </dataValidation>
    <dataValidation type="decimal" allowBlank="1" showInputMessage="1" showErrorMessage="1" error="För hög dBA" sqref="C17:C19" xr:uid="{3CE723A4-0228-4AE7-8C59-634E24067E2B}">
      <formula1>0</formula1>
      <formula2>75</formula2>
    </dataValidation>
  </dataValidations>
  <pageMargins left="0.75" right="0.75" top="1" bottom="1" header="0.5" footer="0.5"/>
  <pageSetup paperSize="9" orientation="landscape"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671"/>
  <sheetViews>
    <sheetView topLeftCell="A31" zoomScaleNormal="100" workbookViewId="0">
      <selection activeCell="C51" sqref="C51"/>
    </sheetView>
  </sheetViews>
  <sheetFormatPr defaultRowHeight="12.5" x14ac:dyDescent="0.25"/>
  <cols>
    <col min="1" max="1" width="1.81640625" customWidth="1"/>
    <col min="2" max="2" width="58.26953125" customWidth="1"/>
    <col min="3" max="3" width="21.54296875" customWidth="1"/>
    <col min="4" max="4" width="27.7265625" customWidth="1"/>
    <col min="5" max="5" width="28.54296875" customWidth="1"/>
    <col min="6" max="6" width="15.1796875" customWidth="1"/>
    <col min="9" max="13" width="9.1796875" style="36"/>
  </cols>
  <sheetData>
    <row r="1" spans="1:36" ht="17.5" x14ac:dyDescent="0.35">
      <c r="A1" s="34"/>
      <c r="B1" s="74" t="s">
        <v>344</v>
      </c>
      <c r="C1" s="74"/>
      <c r="D1" s="74"/>
      <c r="E1" s="74"/>
      <c r="F1" s="34"/>
      <c r="G1" s="34"/>
      <c r="H1" s="34"/>
      <c r="I1" s="42"/>
      <c r="J1" s="34"/>
      <c r="K1" s="34"/>
      <c r="L1" s="34"/>
      <c r="M1" s="34"/>
      <c r="N1" s="4"/>
      <c r="O1" s="4"/>
      <c r="P1" s="4"/>
      <c r="Q1" s="4"/>
      <c r="R1" s="4"/>
      <c r="S1" s="4"/>
      <c r="T1" s="4"/>
      <c r="U1" s="4"/>
      <c r="V1" s="36"/>
      <c r="W1" s="36"/>
      <c r="X1" s="36"/>
      <c r="Y1" s="36"/>
      <c r="Z1" s="36"/>
      <c r="AA1" s="36"/>
      <c r="AB1" s="36"/>
      <c r="AC1" s="36"/>
      <c r="AD1" s="36"/>
      <c r="AE1" s="36"/>
      <c r="AF1" s="36"/>
      <c r="AG1" s="36"/>
      <c r="AH1" s="36"/>
      <c r="AI1" s="36"/>
      <c r="AJ1" s="36"/>
    </row>
    <row r="2" spans="1:36" x14ac:dyDescent="0.25">
      <c r="A2" s="59"/>
      <c r="B2" s="75" t="s">
        <v>15</v>
      </c>
      <c r="C2" s="70"/>
      <c r="D2" s="70"/>
      <c r="E2" s="70"/>
      <c r="F2" s="59"/>
      <c r="G2" s="59"/>
      <c r="H2" s="59"/>
      <c r="I2" s="43"/>
      <c r="J2" s="59"/>
      <c r="K2" s="59"/>
      <c r="L2" s="59"/>
      <c r="M2" s="59"/>
      <c r="N2" s="49"/>
      <c r="O2" s="49"/>
      <c r="P2" s="49"/>
      <c r="Q2" s="49"/>
      <c r="R2" s="49"/>
      <c r="S2" s="49"/>
      <c r="T2" s="49"/>
      <c r="U2" s="49"/>
      <c r="V2" s="36"/>
      <c r="W2" s="36"/>
      <c r="X2" s="36"/>
      <c r="Y2" s="36"/>
      <c r="Z2" s="36"/>
      <c r="AA2" s="36"/>
      <c r="AB2" s="36"/>
      <c r="AC2" s="36"/>
      <c r="AD2" s="36"/>
      <c r="AE2" s="36"/>
      <c r="AF2" s="36"/>
      <c r="AG2" s="36"/>
      <c r="AH2" s="36"/>
      <c r="AI2" s="36"/>
      <c r="AJ2" s="36"/>
    </row>
    <row r="3" spans="1:36" x14ac:dyDescent="0.25">
      <c r="A3" s="59"/>
      <c r="B3" s="77" t="s">
        <v>16</v>
      </c>
      <c r="C3" s="70"/>
      <c r="D3" s="70"/>
      <c r="E3" s="70"/>
      <c r="F3" s="59"/>
      <c r="G3" s="59"/>
      <c r="H3" s="59"/>
      <c r="I3" s="43"/>
      <c r="J3" s="59"/>
      <c r="K3" s="59"/>
      <c r="L3" s="59"/>
      <c r="M3" s="59"/>
      <c r="N3" s="49"/>
      <c r="O3" s="49"/>
      <c r="P3" s="49"/>
      <c r="Q3" s="49"/>
      <c r="R3" s="49"/>
      <c r="S3" s="49"/>
      <c r="T3" s="49"/>
      <c r="U3" s="49"/>
      <c r="V3" s="36"/>
      <c r="W3" s="36"/>
      <c r="X3" s="36"/>
      <c r="Y3" s="36"/>
      <c r="Z3" s="36"/>
      <c r="AA3" s="36"/>
      <c r="AB3" s="36"/>
      <c r="AC3" s="36"/>
      <c r="AD3" s="36"/>
      <c r="AE3" s="36"/>
      <c r="AF3" s="36"/>
      <c r="AG3" s="36"/>
      <c r="AH3" s="36"/>
      <c r="AI3" s="36"/>
      <c r="AJ3" s="36"/>
    </row>
    <row r="4" spans="1:36" x14ac:dyDescent="0.25">
      <c r="A4" s="59"/>
      <c r="B4" s="70" t="s">
        <v>170</v>
      </c>
      <c r="C4" s="70"/>
      <c r="D4" s="70"/>
      <c r="E4" s="70"/>
      <c r="F4" s="59"/>
      <c r="G4" s="59"/>
      <c r="H4" s="59"/>
      <c r="I4" s="43"/>
      <c r="J4" s="59"/>
      <c r="K4" s="59"/>
      <c r="L4" s="59"/>
      <c r="M4" s="59"/>
      <c r="N4" s="49"/>
      <c r="O4" s="49"/>
      <c r="P4" s="49"/>
      <c r="Q4" s="49"/>
      <c r="R4" s="49"/>
      <c r="S4" s="49"/>
      <c r="T4" s="49"/>
      <c r="U4" s="49"/>
      <c r="V4" s="36"/>
      <c r="W4" s="36"/>
      <c r="X4" s="36"/>
      <c r="Y4" s="36"/>
      <c r="Z4" s="36"/>
      <c r="AA4" s="36"/>
      <c r="AB4" s="36"/>
      <c r="AC4" s="36"/>
      <c r="AD4" s="36"/>
      <c r="AE4" s="36"/>
      <c r="AF4" s="36"/>
      <c r="AG4" s="36"/>
      <c r="AH4" s="36"/>
      <c r="AI4" s="36"/>
      <c r="AJ4" s="36"/>
    </row>
    <row r="5" spans="1:36" x14ac:dyDescent="0.25">
      <c r="A5" s="36"/>
      <c r="B5" s="3"/>
      <c r="C5" s="3"/>
      <c r="D5" s="3"/>
      <c r="E5" s="3"/>
      <c r="F5" s="36"/>
      <c r="G5" s="36"/>
      <c r="H5" s="36"/>
      <c r="I5" s="43"/>
      <c r="N5" s="3"/>
      <c r="O5" s="3"/>
      <c r="P5" s="3"/>
      <c r="Q5" s="3"/>
      <c r="R5" s="3"/>
      <c r="S5" s="3"/>
      <c r="T5" s="3"/>
      <c r="U5" s="3"/>
      <c r="V5" s="36"/>
      <c r="W5" s="36"/>
      <c r="X5" s="36"/>
      <c r="Y5" s="36"/>
      <c r="Z5" s="36"/>
      <c r="AA5" s="36"/>
      <c r="AB5" s="36"/>
      <c r="AC5" s="36"/>
      <c r="AD5" s="36"/>
      <c r="AE5" s="36"/>
      <c r="AF5" s="36"/>
      <c r="AG5" s="36"/>
      <c r="AH5" s="36"/>
      <c r="AI5" s="36"/>
      <c r="AJ5" s="36"/>
    </row>
    <row r="6" spans="1:36" ht="13" x14ac:dyDescent="0.3">
      <c r="A6" s="37"/>
      <c r="B6" s="6" t="s">
        <v>0</v>
      </c>
      <c r="C6" s="6"/>
      <c r="D6" s="37"/>
      <c r="E6" s="44"/>
      <c r="F6" s="37"/>
      <c r="G6" s="37"/>
      <c r="H6" s="37"/>
      <c r="I6" s="44"/>
      <c r="J6" s="37"/>
      <c r="K6" s="37"/>
      <c r="L6" s="37"/>
      <c r="M6" s="37"/>
      <c r="N6" s="2"/>
      <c r="O6" s="2"/>
      <c r="P6" s="2"/>
      <c r="Q6" s="2"/>
      <c r="R6" s="2"/>
      <c r="S6" s="2"/>
      <c r="T6" s="2"/>
      <c r="U6" s="2"/>
      <c r="V6" s="36"/>
      <c r="W6" s="36"/>
      <c r="X6" s="36"/>
      <c r="Y6" s="36"/>
      <c r="Z6" s="36"/>
      <c r="AA6" s="36"/>
      <c r="AB6" s="36"/>
      <c r="AC6" s="36"/>
      <c r="AD6" s="36"/>
      <c r="AE6" s="36"/>
      <c r="AF6" s="36"/>
      <c r="AG6" s="36"/>
      <c r="AH6" s="36"/>
      <c r="AI6" s="36"/>
      <c r="AJ6" s="36"/>
    </row>
    <row r="7" spans="1:36" x14ac:dyDescent="0.25">
      <c r="A7" s="36"/>
      <c r="B7" s="263" t="s">
        <v>167</v>
      </c>
      <c r="C7" s="264"/>
      <c r="D7" s="36"/>
      <c r="E7" s="43"/>
      <c r="F7" s="36"/>
      <c r="G7" s="36"/>
      <c r="H7" s="36"/>
      <c r="I7" s="43"/>
      <c r="N7" s="3"/>
      <c r="O7" s="3"/>
      <c r="P7" s="3"/>
      <c r="Q7" s="3"/>
      <c r="R7" s="3"/>
      <c r="S7" s="3"/>
      <c r="T7" s="3"/>
      <c r="U7" s="3"/>
      <c r="V7" s="36"/>
      <c r="W7" s="36"/>
      <c r="X7" s="36"/>
      <c r="Y7" s="36"/>
      <c r="Z7" s="36"/>
      <c r="AA7" s="36"/>
      <c r="AB7" s="36"/>
      <c r="AC7" s="36"/>
      <c r="AD7" s="36"/>
      <c r="AE7" s="36"/>
      <c r="AF7" s="36"/>
      <c r="AG7" s="36"/>
      <c r="AH7" s="36"/>
      <c r="AI7" s="36"/>
      <c r="AJ7" s="36"/>
    </row>
    <row r="8" spans="1:36" x14ac:dyDescent="0.25">
      <c r="A8" s="36"/>
      <c r="B8" s="248" t="s">
        <v>1</v>
      </c>
      <c r="C8" s="265">
        <f>C9</f>
        <v>7</v>
      </c>
      <c r="D8" s="36"/>
      <c r="E8" s="43"/>
      <c r="F8" s="36"/>
      <c r="G8" s="36"/>
      <c r="H8" s="36"/>
      <c r="I8" s="43"/>
      <c r="N8" s="3"/>
      <c r="O8" s="3"/>
      <c r="P8" s="3"/>
      <c r="Q8" s="3"/>
      <c r="R8" s="3"/>
      <c r="S8" s="3"/>
      <c r="T8" s="3"/>
      <c r="U8" s="3"/>
      <c r="V8" s="36"/>
      <c r="W8" s="36"/>
      <c r="X8" s="36"/>
      <c r="Y8" s="36"/>
      <c r="Z8" s="36"/>
      <c r="AA8" s="36"/>
      <c r="AB8" s="36"/>
      <c r="AC8" s="36"/>
      <c r="AD8" s="36"/>
      <c r="AE8" s="36"/>
      <c r="AF8" s="36"/>
      <c r="AG8" s="36"/>
      <c r="AH8" s="36"/>
      <c r="AI8" s="36"/>
      <c r="AJ8" s="36"/>
    </row>
    <row r="9" spans="1:36" x14ac:dyDescent="0.25">
      <c r="A9" s="36"/>
      <c r="B9" s="255" t="s">
        <v>281</v>
      </c>
      <c r="C9" s="291">
        <v>7</v>
      </c>
      <c r="D9" s="94"/>
      <c r="E9" s="43"/>
      <c r="F9" s="36"/>
      <c r="G9" s="36"/>
      <c r="H9" s="36"/>
      <c r="I9" s="43"/>
      <c r="N9" s="3"/>
      <c r="O9" s="3"/>
      <c r="P9" s="3"/>
      <c r="Q9" s="3"/>
      <c r="R9" s="3"/>
      <c r="S9" s="3"/>
      <c r="T9" s="3"/>
      <c r="U9" s="3"/>
      <c r="V9" s="36"/>
      <c r="W9" s="36"/>
      <c r="X9" s="36"/>
      <c r="Y9" s="36"/>
      <c r="Z9" s="36"/>
      <c r="AA9" s="36"/>
      <c r="AB9" s="36"/>
      <c r="AC9" s="36"/>
      <c r="AD9" s="36"/>
      <c r="AE9" s="36"/>
      <c r="AF9" s="36"/>
      <c r="AG9" s="36"/>
      <c r="AH9" s="36"/>
      <c r="AI9" s="36"/>
      <c r="AJ9" s="36"/>
    </row>
    <row r="10" spans="1:36" x14ac:dyDescent="0.25">
      <c r="A10" s="36"/>
      <c r="B10" s="248" t="s">
        <v>2</v>
      </c>
      <c r="C10" s="265">
        <v>3.5000000000000003E-2</v>
      </c>
      <c r="D10" s="36"/>
      <c r="E10" s="43"/>
      <c r="F10" s="36"/>
      <c r="G10" s="36"/>
      <c r="H10" s="36"/>
      <c r="I10" s="43"/>
      <c r="N10" s="3"/>
      <c r="O10" s="3"/>
      <c r="P10" s="3"/>
      <c r="Q10" s="3"/>
      <c r="R10" s="3"/>
      <c r="S10" s="3"/>
      <c r="T10" s="3"/>
      <c r="U10" s="3"/>
      <c r="V10" s="36"/>
      <c r="W10" s="36"/>
      <c r="X10" s="36"/>
      <c r="Y10" s="36"/>
      <c r="Z10" s="36"/>
      <c r="AA10" s="36"/>
      <c r="AB10" s="36"/>
      <c r="AC10" s="36"/>
      <c r="AD10" s="36"/>
      <c r="AE10" s="36"/>
      <c r="AF10" s="36"/>
      <c r="AG10" s="36"/>
      <c r="AH10" s="36"/>
      <c r="AI10" s="36"/>
      <c r="AJ10" s="36"/>
    </row>
    <row r="11" spans="1:36" x14ac:dyDescent="0.25">
      <c r="A11" s="36"/>
      <c r="B11" s="258" t="s">
        <v>324</v>
      </c>
      <c r="C11" s="322">
        <v>0.2</v>
      </c>
      <c r="D11" s="329"/>
      <c r="E11" s="43"/>
      <c r="F11" s="36"/>
      <c r="G11" s="36"/>
      <c r="H11" s="36"/>
      <c r="I11" s="43"/>
      <c r="N11" s="3"/>
      <c r="O11" s="3"/>
      <c r="P11" s="3"/>
      <c r="Q11" s="3"/>
      <c r="R11" s="3"/>
      <c r="S11" s="3"/>
      <c r="T11" s="3"/>
      <c r="U11" s="3"/>
      <c r="V11" s="36"/>
      <c r="W11" s="36"/>
      <c r="X11" s="36"/>
      <c r="Y11" s="36"/>
      <c r="Z11" s="36"/>
      <c r="AA11" s="36"/>
      <c r="AB11" s="36"/>
      <c r="AC11" s="36"/>
      <c r="AD11" s="36"/>
      <c r="AE11" s="36"/>
      <c r="AF11" s="36"/>
      <c r="AG11" s="36"/>
      <c r="AH11" s="36"/>
      <c r="AI11" s="36"/>
      <c r="AJ11" s="36"/>
    </row>
    <row r="12" spans="1:36" x14ac:dyDescent="0.25">
      <c r="A12" s="36"/>
      <c r="B12" s="258" t="s">
        <v>136</v>
      </c>
      <c r="C12" s="320">
        <v>1.15E-2</v>
      </c>
      <c r="D12" s="329"/>
      <c r="E12" s="43"/>
      <c r="F12" s="36"/>
      <c r="G12" s="36"/>
      <c r="H12" s="36"/>
      <c r="I12" s="43"/>
      <c r="N12" s="3"/>
      <c r="O12" s="3"/>
      <c r="P12" s="3"/>
      <c r="Q12" s="3"/>
      <c r="R12" s="3"/>
      <c r="S12" s="3"/>
      <c r="T12" s="3"/>
      <c r="U12" s="3"/>
      <c r="V12" s="36"/>
      <c r="W12" s="36"/>
      <c r="X12" s="36"/>
      <c r="Y12" s="36"/>
      <c r="Z12" s="36"/>
      <c r="AA12" s="36"/>
      <c r="AB12" s="36"/>
      <c r="AC12" s="36"/>
      <c r="AD12" s="36"/>
      <c r="AE12" s="36"/>
      <c r="AF12" s="36"/>
      <c r="AG12" s="36"/>
      <c r="AH12" s="36"/>
      <c r="AI12" s="36"/>
      <c r="AJ12" s="36"/>
    </row>
    <row r="13" spans="1:36" x14ac:dyDescent="0.25">
      <c r="A13" s="36"/>
      <c r="B13" s="248" t="s">
        <v>34</v>
      </c>
      <c r="C13" s="266">
        <v>0</v>
      </c>
      <c r="D13" s="94"/>
      <c r="E13" s="43"/>
      <c r="F13" s="36"/>
      <c r="G13" s="36"/>
      <c r="H13" s="36"/>
      <c r="I13" s="43"/>
      <c r="N13" s="3"/>
      <c r="O13" s="3"/>
      <c r="P13" s="3"/>
      <c r="Q13" s="3"/>
      <c r="R13" s="3"/>
      <c r="S13" s="3"/>
      <c r="T13" s="3"/>
      <c r="U13" s="3"/>
      <c r="V13" s="36"/>
      <c r="W13" s="36"/>
      <c r="X13" s="36"/>
      <c r="Y13" s="36"/>
      <c r="Z13" s="36"/>
      <c r="AA13" s="36"/>
      <c r="AB13" s="36"/>
      <c r="AC13" s="36"/>
      <c r="AD13" s="36"/>
      <c r="AE13" s="36"/>
      <c r="AF13" s="36"/>
      <c r="AG13" s="36"/>
      <c r="AH13" s="36"/>
      <c r="AI13" s="36"/>
      <c r="AJ13" s="36"/>
    </row>
    <row r="14" spans="1:36" ht="13" x14ac:dyDescent="0.3">
      <c r="A14" s="37"/>
      <c r="B14" s="19"/>
      <c r="C14" s="19"/>
      <c r="D14" s="99"/>
      <c r="E14" s="99"/>
      <c r="F14" s="99"/>
      <c r="G14" s="36"/>
      <c r="H14" s="36"/>
      <c r="I14" s="100"/>
      <c r="N14" s="3"/>
      <c r="O14" s="3"/>
      <c r="P14" s="3"/>
      <c r="Q14" s="3"/>
      <c r="R14" s="3"/>
      <c r="S14" s="3"/>
      <c r="T14" s="3"/>
      <c r="U14" s="3"/>
      <c r="V14" s="36"/>
      <c r="W14" s="36"/>
      <c r="X14" s="36"/>
      <c r="Y14" s="36"/>
      <c r="Z14" s="36"/>
      <c r="AA14" s="36"/>
      <c r="AB14" s="36"/>
      <c r="AC14" s="36"/>
      <c r="AD14" s="36"/>
      <c r="AE14" s="36"/>
      <c r="AF14" s="36"/>
      <c r="AG14" s="36"/>
      <c r="AH14" s="36"/>
      <c r="AI14" s="36"/>
      <c r="AJ14" s="36"/>
    </row>
    <row r="15" spans="1:36" ht="13" x14ac:dyDescent="0.3">
      <c r="A15" s="36"/>
      <c r="B15" s="6" t="s">
        <v>303</v>
      </c>
      <c r="C15" s="6"/>
      <c r="D15" s="6"/>
      <c r="E15" s="6"/>
      <c r="F15" s="6"/>
      <c r="G15" s="6"/>
      <c r="H15" s="6"/>
      <c r="I15" s="332"/>
      <c r="J15" s="335" t="s">
        <v>296</v>
      </c>
      <c r="K15" s="335">
        <v>50</v>
      </c>
      <c r="L15" s="317"/>
      <c r="M15" s="317"/>
      <c r="N15" s="317"/>
      <c r="O15" s="317"/>
      <c r="P15" s="317"/>
      <c r="Q15" s="317"/>
      <c r="R15" s="317"/>
      <c r="S15" s="317"/>
      <c r="T15" s="317"/>
      <c r="U15" s="317"/>
      <c r="V15" s="36"/>
      <c r="W15" s="36"/>
      <c r="X15" s="36"/>
      <c r="Y15" s="36"/>
      <c r="Z15" s="36"/>
      <c r="AA15" s="36"/>
      <c r="AB15" s="36"/>
      <c r="AC15" s="36"/>
      <c r="AD15" s="36"/>
      <c r="AE15" s="36"/>
      <c r="AF15" s="36"/>
      <c r="AG15" s="36"/>
      <c r="AH15" s="36"/>
      <c r="AI15" s="36"/>
      <c r="AJ15" s="36"/>
    </row>
    <row r="16" spans="1:36" ht="37.5" x14ac:dyDescent="0.25">
      <c r="A16" s="89"/>
      <c r="B16" s="229" t="s">
        <v>280</v>
      </c>
      <c r="C16" s="231" t="s">
        <v>300</v>
      </c>
      <c r="D16" s="231" t="s">
        <v>90</v>
      </c>
      <c r="E16" s="231" t="s">
        <v>107</v>
      </c>
      <c r="F16" s="230" t="s">
        <v>3</v>
      </c>
      <c r="G16" s="231" t="s">
        <v>50</v>
      </c>
      <c r="H16" s="231" t="s">
        <v>51</v>
      </c>
      <c r="I16" s="333" t="s">
        <v>171</v>
      </c>
      <c r="J16" s="333" t="s">
        <v>50</v>
      </c>
      <c r="K16" s="333" t="s">
        <v>51</v>
      </c>
      <c r="L16" s="314" t="s">
        <v>168</v>
      </c>
      <c r="M16" s="330" t="s">
        <v>169</v>
      </c>
      <c r="N16" s="338"/>
      <c r="O16" s="338"/>
      <c r="P16" s="338"/>
      <c r="Q16" s="338"/>
      <c r="R16" s="338"/>
      <c r="S16" s="338"/>
      <c r="T16" s="338"/>
      <c r="U16" s="338"/>
      <c r="V16" s="36"/>
      <c r="W16" s="36"/>
      <c r="X16" s="36"/>
      <c r="Y16" s="36"/>
      <c r="Z16" s="36"/>
      <c r="AA16" s="36"/>
      <c r="AB16" s="36"/>
      <c r="AC16" s="36"/>
      <c r="AD16" s="36"/>
      <c r="AE16" s="36"/>
      <c r="AF16" s="36"/>
      <c r="AG16" s="36"/>
      <c r="AH16" s="36"/>
      <c r="AI16" s="36"/>
      <c r="AJ16" s="36"/>
    </row>
    <row r="17" spans="1:36" x14ac:dyDescent="0.25">
      <c r="A17" s="36"/>
      <c r="B17" s="249"/>
      <c r="C17" s="16">
        <v>65</v>
      </c>
      <c r="D17" s="373">
        <v>27</v>
      </c>
      <c r="E17" s="198">
        <v>62</v>
      </c>
      <c r="F17" s="32">
        <v>13.5</v>
      </c>
      <c r="G17" s="262">
        <f t="shared" ref="G17:G31" si="0">IF(C17&gt;75,"För hög dBA",J17)</f>
        <v>64273.936620934452</v>
      </c>
      <c r="H17" s="262">
        <f>IF(AND(C17&gt;0,E17&gt;0,F17&gt;0),K17,0)</f>
        <v>64273.936620934452</v>
      </c>
      <c r="I17" s="335">
        <f>D17+C17-E17-M17</f>
        <v>30</v>
      </c>
      <c r="J17" s="339">
        <f>IF((C17-D17)&gt;25,(F17*(VLOOKUP(C17-D17,Bullervärdering!$E$3:$I$33,3)*(C17-D17)-VLOOKUP(C17-D17,Bullervärdering!$E$3:$I$33,3)*VLOOKUP(C17-D17,Bullervärdering!$E$3:$I$33,1)+VLOOKUP(C17-D17,Bullervärdering!$E$3:$I$33,2)-IF((C17-I17)&gt;25,(VLOOKUP(C17-I17,Bullervärdering!$E$3:$I$33,3)*(C17-I17)-VLOOKUP(C17-I17,Bullervärdering!$E$3:$I$33,3)*VLOOKUP(C17-I17,Bullervärdering!$E$3:$I$33,1)+VLOOKUP(C17-I17,Bullervärdering!$E$3:$I$33,2)),0))),0)</f>
        <v>64273.936620934452</v>
      </c>
      <c r="K17" s="339">
        <f>IF(AND(E17&gt;=50,C17&gt;45),(F17*(VLOOKUP(C17,Bullervärdering!$A$3:$I$33,8)*(C17)-VLOOKUP(C17,Bullervärdering!$A$3:$I$33,8)*VLOOKUP(C17,Bullervärdering!$A$3:$I$33,1)+VLOOKUP(C17,Bullervärdering!$A$3:$I$33,2)-(VLOOKUP(E17,Bullervärdering!$A$3:$I$33,8)*(E17)-VLOOKUP(E17,Bullervärdering!$A$3:$I$33,8)*VLOOKUP(E17,Bullervärdering!$A$3:$I$33,1)+VLOOKUP(E17,Bullervärdering!$A$3:$I$33,2)))),(F17*(VLOOKUP(C17,Bullervärdering!$A$3:$I$33,8)*(C17)-VLOOKUP(C17,Bullervärdering!$A$3:$I$33,8)*VLOOKUP(C17,Bullervärdering!$A$3:$I$33,1)+VLOOKUP(C17,Bullervärdering!$A$3:$I$33,2)-(VLOOKUP($K$15,Bullervärdering!$A$3:$I$33,8)*($K$15)-VLOOKUP($K$15,Bullervärdering!$A$3:$I$33,8)*VLOOKUP($K$15,Bullervärdering!$A$3:$I$33,1)+VLOOKUP($K$15,Bullervärdering!$A$3:$I$33,2)))))</f>
        <v>64273.936620934452</v>
      </c>
      <c r="L17" s="314">
        <f>C17-E17</f>
        <v>3</v>
      </c>
      <c r="M17" s="335">
        <f>IF(L17&lt;5,0,IF(L17&lt;20,(L17-5)/3,5))</f>
        <v>0</v>
      </c>
      <c r="N17" s="173"/>
      <c r="O17" s="173"/>
      <c r="P17" s="173"/>
      <c r="Q17" s="173"/>
      <c r="R17" s="173"/>
      <c r="S17" s="173"/>
      <c r="T17" s="173"/>
      <c r="U17" s="173"/>
      <c r="V17" s="36"/>
      <c r="W17" s="36"/>
      <c r="X17" s="36"/>
      <c r="Y17" s="36"/>
      <c r="Z17" s="36"/>
      <c r="AA17" s="36"/>
      <c r="AB17" s="36"/>
      <c r="AC17" s="36"/>
      <c r="AD17" s="36"/>
      <c r="AE17" s="36"/>
      <c r="AF17" s="36"/>
      <c r="AG17" s="36"/>
      <c r="AH17" s="36"/>
      <c r="AI17" s="36"/>
      <c r="AJ17" s="36"/>
    </row>
    <row r="18" spans="1:36" x14ac:dyDescent="0.25">
      <c r="A18" s="36"/>
      <c r="B18" s="249"/>
      <c r="C18" s="16">
        <v>60</v>
      </c>
      <c r="D18" s="373">
        <v>27</v>
      </c>
      <c r="E18" s="198">
        <v>57</v>
      </c>
      <c r="F18" s="32">
        <v>8.1</v>
      </c>
      <c r="G18" s="262">
        <f t="shared" si="0"/>
        <v>24966.209580623829</v>
      </c>
      <c r="H18" s="262">
        <f t="shared" ref="H18:H31" si="1">IF(AND(C18&gt;0,E18&gt;0,F18&gt;0),K18,0)</f>
        <v>24966.209580623829</v>
      </c>
      <c r="I18" s="335">
        <f t="shared" ref="I18:I31" si="2">D18+C18-E18-M18</f>
        <v>30</v>
      </c>
      <c r="J18" s="339">
        <f>IF((C18-D18)&gt;25,(F18*(VLOOKUP(C18-D18,Bullervärdering!$E$3:$I$33,3)*(C18-D18)-VLOOKUP(C18-D18,Bullervärdering!$E$3:$I$33,3)*VLOOKUP(C18-D18,Bullervärdering!$E$3:$I$33,1)+VLOOKUP(C18-D18,Bullervärdering!$E$3:$I$33,2)-IF((C18-I18)&gt;25,(VLOOKUP(C18-I18,Bullervärdering!$E$3:$I$33,3)*(C18-I18)-VLOOKUP(C18-I18,Bullervärdering!$E$3:$I$33,3)*VLOOKUP(C18-I18,Bullervärdering!$E$3:$I$33,1)+VLOOKUP(C18-I18,Bullervärdering!$E$3:$I$33,2)),0))),0)</f>
        <v>24966.209580623829</v>
      </c>
      <c r="K18" s="339">
        <f>IF(AND(E18&gt;=50,C18&gt;45),(F18*(VLOOKUP(C18,Bullervärdering!$A$3:$I$33,8)*(C18)-VLOOKUP(C18,Bullervärdering!$A$3:$I$33,8)*VLOOKUP(C18,Bullervärdering!$A$3:$I$33,1)+VLOOKUP(C18,Bullervärdering!$A$3:$I$33,2)-(VLOOKUP(E18,Bullervärdering!$A$3:$I$33,8)*(E18)-VLOOKUP(E18,Bullervärdering!$A$3:$I$33,8)*VLOOKUP(E18,Bullervärdering!$A$3:$I$33,1)+VLOOKUP(E18,Bullervärdering!$A$3:$I$33,2)))),(F18*(VLOOKUP(C18,Bullervärdering!$A$3:$I$33,8)*(C18)-VLOOKUP(C18,Bullervärdering!$A$3:$I$33,8)*VLOOKUP(C18,Bullervärdering!$A$3:$I$33,1)+VLOOKUP(C18,Bullervärdering!$A$3:$I$33,2)-(VLOOKUP($K$15,Bullervärdering!$A$3:$I$33,8)*($K$15)-VLOOKUP($K$15,Bullervärdering!$A$3:$I$33,8)*VLOOKUP($K$15,Bullervärdering!$A$3:$I$33,1)+VLOOKUP($K$15,Bullervärdering!$A$3:$I$33,2)))))</f>
        <v>24966.209580623829</v>
      </c>
      <c r="L18" s="314">
        <f t="shared" ref="L18:L31" si="3">C18-E18</f>
        <v>3</v>
      </c>
      <c r="M18" s="335">
        <f t="shared" ref="M18:M31" si="4">IF(L18&lt;5,0,IF(L18&lt;20,(L18-5)/3,5))</f>
        <v>0</v>
      </c>
      <c r="N18" s="173"/>
      <c r="O18" s="173"/>
      <c r="P18" s="173"/>
      <c r="Q18" s="173"/>
      <c r="R18" s="173"/>
      <c r="S18" s="173"/>
      <c r="T18" s="173"/>
      <c r="U18" s="173"/>
      <c r="V18" s="36"/>
      <c r="W18" s="36"/>
      <c r="X18" s="36"/>
      <c r="Y18" s="36"/>
      <c r="Z18" s="36"/>
      <c r="AA18" s="36"/>
      <c r="AB18" s="36"/>
      <c r="AC18" s="36"/>
      <c r="AD18" s="36"/>
      <c r="AE18" s="36"/>
      <c r="AF18" s="36"/>
      <c r="AG18" s="36"/>
      <c r="AH18" s="36"/>
      <c r="AI18" s="36"/>
      <c r="AJ18" s="36"/>
    </row>
    <row r="19" spans="1:36" x14ac:dyDescent="0.25">
      <c r="A19" s="36"/>
      <c r="B19" s="249"/>
      <c r="C19" s="16"/>
      <c r="D19" s="373">
        <v>27</v>
      </c>
      <c r="E19" s="198"/>
      <c r="F19" s="32"/>
      <c r="G19" s="262">
        <f t="shared" si="0"/>
        <v>0</v>
      </c>
      <c r="H19" s="262">
        <f t="shared" si="1"/>
        <v>0</v>
      </c>
      <c r="I19" s="335">
        <f t="shared" si="2"/>
        <v>27</v>
      </c>
      <c r="J19" s="339">
        <f>IF((C19-D19)&gt;25,(F19*(VLOOKUP(C19-D19,Bullervärdering!$E$3:$I$33,3)*(C19-D19)-VLOOKUP(C19-D19,Bullervärdering!$E$3:$I$33,3)*VLOOKUP(C19-D19,Bullervärdering!$E$3:$I$33,1)+VLOOKUP(C19-D19,Bullervärdering!$E$3:$I$33,2)-IF((C19-I19)&gt;25,(VLOOKUP(C19-I19,Bullervärdering!$E$3:$I$33,3)*(C19-I19)-VLOOKUP(C19-I19,Bullervärdering!$E$3:$I$33,3)*VLOOKUP(C19-I19,Bullervärdering!$E$3:$I$33,1)+VLOOKUP(C19-I19,Bullervärdering!$E$3:$I$33,2)),0))),0)</f>
        <v>0</v>
      </c>
      <c r="K19" s="339" t="e">
        <f>IF(AND(E19&gt;=50,C19&gt;45),(F19*(VLOOKUP(C19,Bullervärdering!$A$3:$I$33,8)*(C19)-VLOOKUP(C19,Bullervärdering!$A$3:$I$33,8)*VLOOKUP(C19,Bullervärdering!$A$3:$I$33,1)+VLOOKUP(C19,Bullervärdering!$A$3:$I$33,2)-(VLOOKUP(E19,Bullervärdering!$A$3:$I$33,8)*(E19)-VLOOKUP(E19,Bullervärdering!$A$3:$I$33,8)*VLOOKUP(E19,Bullervärdering!$A$3:$I$33,1)+VLOOKUP(E19,Bullervärdering!$A$3:$I$33,2)))),(F19*(VLOOKUP(C19,Bullervärdering!$A$3:$I$33,8)*(C19)-VLOOKUP(C19,Bullervärdering!$A$3:$I$33,8)*VLOOKUP(C19,Bullervärdering!$A$3:$I$33,1)+VLOOKUP(C19,Bullervärdering!$A$3:$I$33,2)-(VLOOKUP($K$15,Bullervärdering!$A$3:$I$33,8)*($K$15)-VLOOKUP($K$15,Bullervärdering!$A$3:$I$33,8)*VLOOKUP($K$15,Bullervärdering!$A$3:$I$33,1)+VLOOKUP($K$15,Bullervärdering!$A$3:$I$33,2)))))</f>
        <v>#N/A</v>
      </c>
      <c r="L19" s="314">
        <f t="shared" si="3"/>
        <v>0</v>
      </c>
      <c r="M19" s="335">
        <f t="shared" si="4"/>
        <v>0</v>
      </c>
      <c r="N19" s="173"/>
      <c r="O19" s="173"/>
      <c r="P19" s="173"/>
      <c r="Q19" s="173"/>
      <c r="R19" s="173"/>
      <c r="S19" s="173"/>
      <c r="T19" s="173"/>
      <c r="U19" s="173"/>
      <c r="V19" s="36"/>
      <c r="W19" s="36"/>
      <c r="X19" s="36"/>
      <c r="Y19" s="36"/>
      <c r="Z19" s="36"/>
      <c r="AA19" s="36"/>
      <c r="AB19" s="36"/>
      <c r="AC19" s="36"/>
      <c r="AD19" s="36"/>
      <c r="AE19" s="36"/>
      <c r="AF19" s="36"/>
      <c r="AG19" s="36"/>
      <c r="AH19" s="36"/>
      <c r="AI19" s="36"/>
      <c r="AJ19" s="36"/>
    </row>
    <row r="20" spans="1:36" x14ac:dyDescent="0.25">
      <c r="A20" s="36"/>
      <c r="B20" s="249"/>
      <c r="C20" s="16"/>
      <c r="D20" s="373">
        <v>27</v>
      </c>
      <c r="E20" s="198"/>
      <c r="F20" s="32"/>
      <c r="G20" s="262">
        <f>IF(C20&gt;75,"För hög dBA",J20)</f>
        <v>0</v>
      </c>
      <c r="H20" s="262">
        <f t="shared" si="1"/>
        <v>0</v>
      </c>
      <c r="I20" s="335">
        <f t="shared" si="2"/>
        <v>27</v>
      </c>
      <c r="J20" s="339">
        <f>IF((C20-D20)&gt;25,(F20*(VLOOKUP(C20-D20,Bullervärdering!$E$3:$I$33,3)*(C20-D20)-VLOOKUP(C20-D20,Bullervärdering!$E$3:$I$33,3)*VLOOKUP(C20-D20,Bullervärdering!$E$3:$I$33,1)+VLOOKUP(C20-D20,Bullervärdering!$E$3:$I$33,2)-IF((C20-I20)&gt;25,(VLOOKUP(C20-I20,Bullervärdering!$E$3:$I$33,3)*(C20-I20)-VLOOKUP(C20-I20,Bullervärdering!$E$3:$I$33,3)*VLOOKUP(C20-I20,Bullervärdering!$E$3:$I$33,1)+VLOOKUP(C20-I20,Bullervärdering!$E$3:$I$33,2)),0))),0)</f>
        <v>0</v>
      </c>
      <c r="K20" s="339" t="e">
        <f>IF(AND(E20&gt;=50,C20&gt;45),(F20*(VLOOKUP(C20,Bullervärdering!$A$3:$I$33,8)*(C20)-VLOOKUP(C20,Bullervärdering!$A$3:$I$33,8)*VLOOKUP(C20,Bullervärdering!$A$3:$I$33,1)+VLOOKUP(C20,Bullervärdering!$A$3:$I$33,2)-(VLOOKUP(E20,Bullervärdering!$A$3:$I$33,8)*(E20)-VLOOKUP(E20,Bullervärdering!$A$3:$I$33,8)*VLOOKUP(E20,Bullervärdering!$A$3:$I$33,1)+VLOOKUP(E20,Bullervärdering!$A$3:$I$33,2)))),(F20*(VLOOKUP(C20,Bullervärdering!$A$3:$I$33,8)*(C20)-VLOOKUP(C20,Bullervärdering!$A$3:$I$33,8)*VLOOKUP(C20,Bullervärdering!$A$3:$I$33,1)+VLOOKUP(C20,Bullervärdering!$A$3:$I$33,2)-(VLOOKUP($K$15,Bullervärdering!$A$3:$I$33,8)*($K$15)-VLOOKUP($K$15,Bullervärdering!$A$3:$I$33,8)*VLOOKUP($K$15,Bullervärdering!$A$3:$I$33,1)+VLOOKUP($K$15,Bullervärdering!$A$3:$I$33,2)))))</f>
        <v>#N/A</v>
      </c>
      <c r="L20" s="314">
        <f t="shared" si="3"/>
        <v>0</v>
      </c>
      <c r="M20" s="335">
        <f t="shared" si="4"/>
        <v>0</v>
      </c>
      <c r="N20" s="173"/>
      <c r="O20" s="173"/>
      <c r="P20" s="173"/>
      <c r="Q20" s="173"/>
      <c r="R20" s="173"/>
      <c r="S20" s="173"/>
      <c r="T20" s="173"/>
      <c r="U20" s="173"/>
      <c r="V20" s="36"/>
      <c r="W20" s="36"/>
      <c r="X20" s="36"/>
      <c r="Y20" s="36"/>
      <c r="Z20" s="36"/>
      <c r="AA20" s="36"/>
      <c r="AB20" s="36"/>
      <c r="AC20" s="36"/>
      <c r="AD20" s="36"/>
      <c r="AE20" s="36"/>
      <c r="AF20" s="36"/>
      <c r="AG20" s="36"/>
      <c r="AH20" s="36"/>
      <c r="AI20" s="36"/>
      <c r="AJ20" s="36"/>
    </row>
    <row r="21" spans="1:36" x14ac:dyDescent="0.25">
      <c r="A21" s="36"/>
      <c r="B21" s="249"/>
      <c r="C21" s="16"/>
      <c r="D21" s="373">
        <v>27</v>
      </c>
      <c r="E21" s="198"/>
      <c r="F21" s="32"/>
      <c r="G21" s="262">
        <f t="shared" si="0"/>
        <v>0</v>
      </c>
      <c r="H21" s="262">
        <f t="shared" si="1"/>
        <v>0</v>
      </c>
      <c r="I21" s="335">
        <f t="shared" si="2"/>
        <v>27</v>
      </c>
      <c r="J21" s="339">
        <f>IF((C21-D21)&gt;25,(F21*(VLOOKUP(C21-D21,Bullervärdering!$E$3:$I$33,3)*(C21-D21)-VLOOKUP(C21-D21,Bullervärdering!$E$3:$I$33,3)*VLOOKUP(C21-D21,Bullervärdering!$E$3:$I$33,1)+VLOOKUP(C21-D21,Bullervärdering!$E$3:$I$33,2)-IF((C21-I21)&gt;25,(VLOOKUP(C21-I21,Bullervärdering!$E$3:$I$33,3)*(C21-I21)-VLOOKUP(C21-I21,Bullervärdering!$E$3:$I$33,3)*VLOOKUP(C21-I21,Bullervärdering!$E$3:$I$33,1)+VLOOKUP(C21-I21,Bullervärdering!$E$3:$I$33,2)),0))),0)</f>
        <v>0</v>
      </c>
      <c r="K21" s="339" t="e">
        <f>IF(AND(E21&gt;=50,C21&gt;45),(F21*(VLOOKUP(C21,Bullervärdering!$A$3:$I$33,8)*(C21)-VLOOKUP(C21,Bullervärdering!$A$3:$I$33,8)*VLOOKUP(C21,Bullervärdering!$A$3:$I$33,1)+VLOOKUP(C21,Bullervärdering!$A$3:$I$33,2)-(VLOOKUP(E21,Bullervärdering!$A$3:$I$33,8)*(E21)-VLOOKUP(E21,Bullervärdering!$A$3:$I$33,8)*VLOOKUP(E21,Bullervärdering!$A$3:$I$33,1)+VLOOKUP(E21,Bullervärdering!$A$3:$I$33,2)))),(F21*(VLOOKUP(C21,Bullervärdering!$A$3:$I$33,8)*(C21)-VLOOKUP(C21,Bullervärdering!$A$3:$I$33,8)*VLOOKUP(C21,Bullervärdering!$A$3:$I$33,1)+VLOOKUP(C21,Bullervärdering!$A$3:$I$33,2)-(VLOOKUP($K$15,Bullervärdering!$A$3:$I$33,8)*($K$15)-VLOOKUP($K$15,Bullervärdering!$A$3:$I$33,8)*VLOOKUP($K$15,Bullervärdering!$A$3:$I$33,1)+VLOOKUP($K$15,Bullervärdering!$A$3:$I$33,2)))))</f>
        <v>#N/A</v>
      </c>
      <c r="L21" s="314">
        <f t="shared" si="3"/>
        <v>0</v>
      </c>
      <c r="M21" s="335">
        <f t="shared" si="4"/>
        <v>0</v>
      </c>
      <c r="N21" s="173"/>
      <c r="O21" s="173"/>
      <c r="P21" s="173"/>
      <c r="Q21" s="173"/>
      <c r="R21" s="173"/>
      <c r="S21" s="173"/>
      <c r="T21" s="173"/>
      <c r="U21" s="173"/>
      <c r="V21" s="36"/>
      <c r="W21" s="36"/>
      <c r="X21" s="36"/>
      <c r="Y21" s="36"/>
      <c r="Z21" s="36"/>
      <c r="AA21" s="36"/>
      <c r="AB21" s="36"/>
      <c r="AC21" s="36"/>
      <c r="AD21" s="36"/>
      <c r="AE21" s="36"/>
      <c r="AF21" s="36"/>
      <c r="AG21" s="36"/>
      <c r="AH21" s="36"/>
      <c r="AI21" s="36"/>
      <c r="AJ21" s="36"/>
    </row>
    <row r="22" spans="1:36" x14ac:dyDescent="0.25">
      <c r="A22" s="36"/>
      <c r="B22" s="249"/>
      <c r="C22" s="16"/>
      <c r="D22" s="373">
        <v>27</v>
      </c>
      <c r="E22" s="198"/>
      <c r="F22" s="32"/>
      <c r="G22" s="262">
        <f t="shared" si="0"/>
        <v>0</v>
      </c>
      <c r="H22" s="262">
        <f t="shared" si="1"/>
        <v>0</v>
      </c>
      <c r="I22" s="335">
        <f t="shared" si="2"/>
        <v>27</v>
      </c>
      <c r="J22" s="339">
        <f>IF((C22-D22)&gt;25,(F22*(VLOOKUP(C22-D22,Bullervärdering!$E$3:$I$33,3)*(C22-D22)-VLOOKUP(C22-D22,Bullervärdering!$E$3:$I$33,3)*VLOOKUP(C22-D22,Bullervärdering!$E$3:$I$33,1)+VLOOKUP(C22-D22,Bullervärdering!$E$3:$I$33,2)-IF((C22-I22)&gt;25,(VLOOKUP(C22-I22,Bullervärdering!$E$3:$I$33,3)*(C22-I22)-VLOOKUP(C22-I22,Bullervärdering!$E$3:$I$33,3)*VLOOKUP(C22-I22,Bullervärdering!$E$3:$I$33,1)+VLOOKUP(C22-I22,Bullervärdering!$E$3:$I$33,2)),0))),0)</f>
        <v>0</v>
      </c>
      <c r="K22" s="339" t="e">
        <f>IF(AND(E22&gt;=50,C22&gt;45),(F22*(VLOOKUP(C22,Bullervärdering!$A$3:$I$33,8)*(C22)-VLOOKUP(C22,Bullervärdering!$A$3:$I$33,8)*VLOOKUP(C22,Bullervärdering!$A$3:$I$33,1)+VLOOKUP(C22,Bullervärdering!$A$3:$I$33,2)-(VLOOKUP(E22,Bullervärdering!$A$3:$I$33,8)*(E22)-VLOOKUP(E22,Bullervärdering!$A$3:$I$33,8)*VLOOKUP(E22,Bullervärdering!$A$3:$I$33,1)+VLOOKUP(E22,Bullervärdering!$A$3:$I$33,2)))),(F22*(VLOOKUP(C22,Bullervärdering!$A$3:$I$33,8)*(C22)-VLOOKUP(C22,Bullervärdering!$A$3:$I$33,8)*VLOOKUP(C22,Bullervärdering!$A$3:$I$33,1)+VLOOKUP(C22,Bullervärdering!$A$3:$I$33,2)-(VLOOKUP($K$15,Bullervärdering!$A$3:$I$33,8)*($K$15)-VLOOKUP($K$15,Bullervärdering!$A$3:$I$33,8)*VLOOKUP($K$15,Bullervärdering!$A$3:$I$33,1)+VLOOKUP($K$15,Bullervärdering!$A$3:$I$33,2)))))</f>
        <v>#N/A</v>
      </c>
      <c r="L22" s="314">
        <f t="shared" si="3"/>
        <v>0</v>
      </c>
      <c r="M22" s="335">
        <f t="shared" si="4"/>
        <v>0</v>
      </c>
      <c r="N22" s="173"/>
      <c r="O22" s="173"/>
      <c r="P22" s="173"/>
      <c r="Q22" s="173"/>
      <c r="R22" s="173"/>
      <c r="S22" s="173"/>
      <c r="T22" s="173"/>
      <c r="U22" s="173"/>
      <c r="V22" s="36"/>
      <c r="W22" s="36"/>
      <c r="X22" s="36"/>
      <c r="Y22" s="36"/>
      <c r="Z22" s="36"/>
      <c r="AA22" s="36"/>
      <c r="AB22" s="36"/>
      <c r="AC22" s="36"/>
      <c r="AD22" s="36"/>
      <c r="AE22" s="36"/>
      <c r="AF22" s="36"/>
      <c r="AG22" s="36"/>
      <c r="AH22" s="36"/>
      <c r="AI22" s="36"/>
      <c r="AJ22" s="36"/>
    </row>
    <row r="23" spans="1:36" x14ac:dyDescent="0.25">
      <c r="A23" s="36"/>
      <c r="B23" s="249"/>
      <c r="C23" s="16"/>
      <c r="D23" s="373">
        <v>27</v>
      </c>
      <c r="E23" s="198"/>
      <c r="F23" s="32"/>
      <c r="G23" s="262">
        <f t="shared" si="0"/>
        <v>0</v>
      </c>
      <c r="H23" s="262">
        <f t="shared" si="1"/>
        <v>0</v>
      </c>
      <c r="I23" s="335">
        <f t="shared" si="2"/>
        <v>27</v>
      </c>
      <c r="J23" s="339">
        <f>IF((C23-D23)&gt;25,(F23*(VLOOKUP(C23-D23,Bullervärdering!$E$3:$I$33,3)*(C23-D23)-VLOOKUP(C23-D23,Bullervärdering!$E$3:$I$33,3)*VLOOKUP(C23-D23,Bullervärdering!$E$3:$I$33,1)+VLOOKUP(C23-D23,Bullervärdering!$E$3:$I$33,2)-IF((C23-I23)&gt;25,(VLOOKUP(C23-I23,Bullervärdering!$E$3:$I$33,3)*(C23-I23)-VLOOKUP(C23-I23,Bullervärdering!$E$3:$I$33,3)*VLOOKUP(C23-I23,Bullervärdering!$E$3:$I$33,1)+VLOOKUP(C23-I23,Bullervärdering!$E$3:$I$33,2)),0))),0)</f>
        <v>0</v>
      </c>
      <c r="K23" s="339" t="e">
        <f>IF(AND(E23&gt;=50,C23&gt;45),(F23*(VLOOKUP(C23,Bullervärdering!$A$3:$I$33,8)*(C23)-VLOOKUP(C23,Bullervärdering!$A$3:$I$33,8)*VLOOKUP(C23,Bullervärdering!$A$3:$I$33,1)+VLOOKUP(C23,Bullervärdering!$A$3:$I$33,2)-(VLOOKUP(E23,Bullervärdering!$A$3:$I$33,8)*(E23)-VLOOKUP(E23,Bullervärdering!$A$3:$I$33,8)*VLOOKUP(E23,Bullervärdering!$A$3:$I$33,1)+VLOOKUP(E23,Bullervärdering!$A$3:$I$33,2)))),(F23*(VLOOKUP(C23,Bullervärdering!$A$3:$I$33,8)*(C23)-VLOOKUP(C23,Bullervärdering!$A$3:$I$33,8)*VLOOKUP(C23,Bullervärdering!$A$3:$I$33,1)+VLOOKUP(C23,Bullervärdering!$A$3:$I$33,2)-(VLOOKUP($K$15,Bullervärdering!$A$3:$I$33,8)*($K$15)-VLOOKUP($K$15,Bullervärdering!$A$3:$I$33,8)*VLOOKUP($K$15,Bullervärdering!$A$3:$I$33,1)+VLOOKUP($K$15,Bullervärdering!$A$3:$I$33,2)))))</f>
        <v>#N/A</v>
      </c>
      <c r="L23" s="314">
        <f t="shared" si="3"/>
        <v>0</v>
      </c>
      <c r="M23" s="335">
        <f t="shared" si="4"/>
        <v>0</v>
      </c>
      <c r="N23" s="173"/>
      <c r="O23" s="173"/>
      <c r="P23" s="173"/>
      <c r="Q23" s="173"/>
      <c r="R23" s="173"/>
      <c r="S23" s="173"/>
      <c r="T23" s="173"/>
      <c r="U23" s="173"/>
      <c r="V23" s="36"/>
      <c r="W23" s="36"/>
      <c r="X23" s="36"/>
      <c r="Y23" s="36"/>
      <c r="Z23" s="36"/>
      <c r="AA23" s="36"/>
      <c r="AB23" s="36"/>
      <c r="AC23" s="36"/>
      <c r="AD23" s="36"/>
      <c r="AE23" s="36"/>
      <c r="AF23" s="36"/>
      <c r="AG23" s="36"/>
      <c r="AH23" s="36"/>
      <c r="AI23" s="36"/>
      <c r="AJ23" s="36"/>
    </row>
    <row r="24" spans="1:36" x14ac:dyDescent="0.25">
      <c r="A24" s="36"/>
      <c r="B24" s="249"/>
      <c r="C24" s="16"/>
      <c r="D24" s="373">
        <v>27</v>
      </c>
      <c r="E24" s="198"/>
      <c r="F24" s="32"/>
      <c r="G24" s="262">
        <f t="shared" si="0"/>
        <v>0</v>
      </c>
      <c r="H24" s="262">
        <f t="shared" si="1"/>
        <v>0</v>
      </c>
      <c r="I24" s="335">
        <f t="shared" si="2"/>
        <v>27</v>
      </c>
      <c r="J24" s="339">
        <f>IF((C24-D24)&gt;25,(F24*(VLOOKUP(C24-D24,Bullervärdering!$E$3:$I$33,3)*(C24-D24)-VLOOKUP(C24-D24,Bullervärdering!$E$3:$I$33,3)*VLOOKUP(C24-D24,Bullervärdering!$E$3:$I$33,1)+VLOOKUP(C24-D24,Bullervärdering!$E$3:$I$33,2)-IF((C24-I24)&gt;25,(VLOOKUP(C24-I24,Bullervärdering!$E$3:$I$33,3)*(C24-I24)-VLOOKUP(C24-I24,Bullervärdering!$E$3:$I$33,3)*VLOOKUP(C24-I24,Bullervärdering!$E$3:$I$33,1)+VLOOKUP(C24-I24,Bullervärdering!$E$3:$I$33,2)),0))),0)</f>
        <v>0</v>
      </c>
      <c r="K24" s="339" t="e">
        <f>IF(AND(E24&gt;=50,C24&gt;45),(F24*(VLOOKUP(C24,Bullervärdering!$A$3:$I$33,8)*(C24)-VLOOKUP(C24,Bullervärdering!$A$3:$I$33,8)*VLOOKUP(C24,Bullervärdering!$A$3:$I$33,1)+VLOOKUP(C24,Bullervärdering!$A$3:$I$33,2)-(VLOOKUP(E24,Bullervärdering!$A$3:$I$33,8)*(E24)-VLOOKUP(E24,Bullervärdering!$A$3:$I$33,8)*VLOOKUP(E24,Bullervärdering!$A$3:$I$33,1)+VLOOKUP(E24,Bullervärdering!$A$3:$I$33,2)))),(F24*(VLOOKUP(C24,Bullervärdering!$A$3:$I$33,8)*(C24)-VLOOKUP(C24,Bullervärdering!$A$3:$I$33,8)*VLOOKUP(C24,Bullervärdering!$A$3:$I$33,1)+VLOOKUP(C24,Bullervärdering!$A$3:$I$33,2)-(VLOOKUP($K$15,Bullervärdering!$A$3:$I$33,8)*($K$15)-VLOOKUP($K$15,Bullervärdering!$A$3:$I$33,8)*VLOOKUP($K$15,Bullervärdering!$A$3:$I$33,1)+VLOOKUP($K$15,Bullervärdering!$A$3:$I$33,2)))))</f>
        <v>#N/A</v>
      </c>
      <c r="L24" s="314">
        <f t="shared" si="3"/>
        <v>0</v>
      </c>
      <c r="M24" s="335">
        <f t="shared" si="4"/>
        <v>0</v>
      </c>
      <c r="N24" s="173"/>
      <c r="O24" s="173"/>
      <c r="P24" s="173"/>
      <c r="Q24" s="173"/>
      <c r="R24" s="173"/>
      <c r="S24" s="173"/>
      <c r="T24" s="173"/>
      <c r="U24" s="173"/>
      <c r="V24" s="36"/>
      <c r="W24" s="36"/>
      <c r="X24" s="36"/>
      <c r="Y24" s="36"/>
      <c r="Z24" s="36"/>
      <c r="AA24" s="36"/>
      <c r="AB24" s="36"/>
      <c r="AC24" s="36"/>
      <c r="AD24" s="36"/>
      <c r="AE24" s="36"/>
      <c r="AF24" s="36"/>
      <c r="AG24" s="36"/>
      <c r="AH24" s="36"/>
      <c r="AI24" s="36"/>
      <c r="AJ24" s="36"/>
    </row>
    <row r="25" spans="1:36" x14ac:dyDescent="0.25">
      <c r="A25" s="36"/>
      <c r="B25" s="249"/>
      <c r="C25" s="16"/>
      <c r="D25" s="373">
        <v>27</v>
      </c>
      <c r="E25" s="198"/>
      <c r="F25" s="32"/>
      <c r="G25" s="262">
        <f t="shared" si="0"/>
        <v>0</v>
      </c>
      <c r="H25" s="262">
        <f t="shared" si="1"/>
        <v>0</v>
      </c>
      <c r="I25" s="335">
        <f t="shared" si="2"/>
        <v>27</v>
      </c>
      <c r="J25" s="339">
        <f>IF((C25-D25)&gt;25,(F25*(VLOOKUP(C25-D25,Bullervärdering!$E$3:$I$33,3)*(C25-D25)-VLOOKUP(C25-D25,Bullervärdering!$E$3:$I$33,3)*VLOOKUP(C25-D25,Bullervärdering!$E$3:$I$33,1)+VLOOKUP(C25-D25,Bullervärdering!$E$3:$I$33,2)-IF((C25-I25)&gt;25,(VLOOKUP(C25-I25,Bullervärdering!$E$3:$I$33,3)*(C25-I25)-VLOOKUP(C25-I25,Bullervärdering!$E$3:$I$33,3)*VLOOKUP(C25-I25,Bullervärdering!$E$3:$I$33,1)+VLOOKUP(C25-I25,Bullervärdering!$E$3:$I$33,2)),0))),0)</f>
        <v>0</v>
      </c>
      <c r="K25" s="339" t="e">
        <f>IF(AND(E25&gt;=50,C25&gt;45),(F25*(VLOOKUP(C25,Bullervärdering!$A$3:$I$33,8)*(C25)-VLOOKUP(C25,Bullervärdering!$A$3:$I$33,8)*VLOOKUP(C25,Bullervärdering!$A$3:$I$33,1)+VLOOKUP(C25,Bullervärdering!$A$3:$I$33,2)-(VLOOKUP(E25,Bullervärdering!$A$3:$I$33,8)*(E25)-VLOOKUP(E25,Bullervärdering!$A$3:$I$33,8)*VLOOKUP(E25,Bullervärdering!$A$3:$I$33,1)+VLOOKUP(E25,Bullervärdering!$A$3:$I$33,2)))),(F25*(VLOOKUP(C25,Bullervärdering!$A$3:$I$33,8)*(C25)-VLOOKUP(C25,Bullervärdering!$A$3:$I$33,8)*VLOOKUP(C25,Bullervärdering!$A$3:$I$33,1)+VLOOKUP(C25,Bullervärdering!$A$3:$I$33,2)-(VLOOKUP($K$15,Bullervärdering!$A$3:$I$33,8)*($K$15)-VLOOKUP($K$15,Bullervärdering!$A$3:$I$33,8)*VLOOKUP($K$15,Bullervärdering!$A$3:$I$33,1)+VLOOKUP($K$15,Bullervärdering!$A$3:$I$33,2)))))</f>
        <v>#N/A</v>
      </c>
      <c r="L25" s="314">
        <f t="shared" si="3"/>
        <v>0</v>
      </c>
      <c r="M25" s="335">
        <f t="shared" si="4"/>
        <v>0</v>
      </c>
      <c r="N25" s="173"/>
      <c r="O25" s="173"/>
      <c r="P25" s="173"/>
      <c r="Q25" s="173"/>
      <c r="R25" s="173"/>
      <c r="S25" s="173"/>
      <c r="T25" s="173"/>
      <c r="U25" s="173"/>
      <c r="V25" s="36"/>
      <c r="W25" s="36"/>
      <c r="X25" s="36"/>
      <c r="Y25" s="36"/>
      <c r="Z25" s="36"/>
      <c r="AA25" s="36"/>
      <c r="AB25" s="36"/>
      <c r="AC25" s="36"/>
      <c r="AD25" s="36"/>
      <c r="AE25" s="36"/>
      <c r="AF25" s="36"/>
      <c r="AG25" s="36"/>
      <c r="AH25" s="36"/>
      <c r="AI25" s="36"/>
      <c r="AJ25" s="36"/>
    </row>
    <row r="26" spans="1:36" x14ac:dyDescent="0.25">
      <c r="A26" s="36"/>
      <c r="B26" s="249"/>
      <c r="C26" s="16"/>
      <c r="D26" s="373">
        <v>27</v>
      </c>
      <c r="E26" s="198"/>
      <c r="F26" s="32"/>
      <c r="G26" s="262">
        <f t="shared" si="0"/>
        <v>0</v>
      </c>
      <c r="H26" s="262">
        <f t="shared" si="1"/>
        <v>0</v>
      </c>
      <c r="I26" s="335">
        <f t="shared" si="2"/>
        <v>27</v>
      </c>
      <c r="J26" s="339">
        <f>IF((C26-D26)&gt;25,(F26*(VLOOKUP(C26-D26,Bullervärdering!$E$3:$I$33,3)*(C26-D26)-VLOOKUP(C26-D26,Bullervärdering!$E$3:$I$33,3)*VLOOKUP(C26-D26,Bullervärdering!$E$3:$I$33,1)+VLOOKUP(C26-D26,Bullervärdering!$E$3:$I$33,2)-IF((C26-I26)&gt;25,(VLOOKUP(C26-I26,Bullervärdering!$E$3:$I$33,3)*(C26-I26)-VLOOKUP(C26-I26,Bullervärdering!$E$3:$I$33,3)*VLOOKUP(C26-I26,Bullervärdering!$E$3:$I$33,1)+VLOOKUP(C26-I26,Bullervärdering!$E$3:$I$33,2)),0))),0)</f>
        <v>0</v>
      </c>
      <c r="K26" s="339" t="e">
        <f>IF(AND(E26&gt;=50,C26&gt;45),(F26*(VLOOKUP(C26,Bullervärdering!$A$3:$I$33,8)*(C26)-VLOOKUP(C26,Bullervärdering!$A$3:$I$33,8)*VLOOKUP(C26,Bullervärdering!$A$3:$I$33,1)+VLOOKUP(C26,Bullervärdering!$A$3:$I$33,2)-(VLOOKUP(E26,Bullervärdering!$A$3:$I$33,8)*(E26)-VLOOKUP(E26,Bullervärdering!$A$3:$I$33,8)*VLOOKUP(E26,Bullervärdering!$A$3:$I$33,1)+VLOOKUP(E26,Bullervärdering!$A$3:$I$33,2)))),(F26*(VLOOKUP(C26,Bullervärdering!$A$3:$I$33,8)*(C26)-VLOOKUP(C26,Bullervärdering!$A$3:$I$33,8)*VLOOKUP(C26,Bullervärdering!$A$3:$I$33,1)+VLOOKUP(C26,Bullervärdering!$A$3:$I$33,2)-(VLOOKUP($K$15,Bullervärdering!$A$3:$I$33,8)*($K$15)-VLOOKUP($K$15,Bullervärdering!$A$3:$I$33,8)*VLOOKUP($K$15,Bullervärdering!$A$3:$I$33,1)+VLOOKUP($K$15,Bullervärdering!$A$3:$I$33,2)))))</f>
        <v>#N/A</v>
      </c>
      <c r="L26" s="314">
        <f t="shared" si="3"/>
        <v>0</v>
      </c>
      <c r="M26" s="335">
        <f t="shared" si="4"/>
        <v>0</v>
      </c>
      <c r="N26" s="173"/>
      <c r="O26" s="173"/>
      <c r="P26" s="173"/>
      <c r="Q26" s="173"/>
      <c r="R26" s="173"/>
      <c r="S26" s="173"/>
      <c r="T26" s="173"/>
      <c r="U26" s="173"/>
      <c r="V26" s="36"/>
      <c r="W26" s="36"/>
      <c r="X26" s="36"/>
      <c r="Y26" s="36"/>
      <c r="Z26" s="36"/>
      <c r="AA26" s="36"/>
      <c r="AB26" s="36"/>
      <c r="AC26" s="36"/>
      <c r="AD26" s="36"/>
      <c r="AE26" s="36"/>
      <c r="AF26" s="36"/>
      <c r="AG26" s="36"/>
      <c r="AH26" s="36"/>
      <c r="AI26" s="36"/>
      <c r="AJ26" s="36"/>
    </row>
    <row r="27" spans="1:36" x14ac:dyDescent="0.25">
      <c r="A27" s="36"/>
      <c r="B27" s="249"/>
      <c r="C27" s="16"/>
      <c r="D27" s="373">
        <v>27</v>
      </c>
      <c r="E27" s="198"/>
      <c r="F27" s="32"/>
      <c r="G27" s="262">
        <f t="shared" si="0"/>
        <v>0</v>
      </c>
      <c r="H27" s="262">
        <f t="shared" si="1"/>
        <v>0</v>
      </c>
      <c r="I27" s="335">
        <f t="shared" si="2"/>
        <v>27</v>
      </c>
      <c r="J27" s="339">
        <f>IF((C27-D27)&gt;25,(F27*(VLOOKUP(C27-D27,Bullervärdering!$E$3:$I$33,3)*(C27-D27)-VLOOKUP(C27-D27,Bullervärdering!$E$3:$I$33,3)*VLOOKUP(C27-D27,Bullervärdering!$E$3:$I$33,1)+VLOOKUP(C27-D27,Bullervärdering!$E$3:$I$33,2)-IF((C27-I27)&gt;25,(VLOOKUP(C27-I27,Bullervärdering!$E$3:$I$33,3)*(C27-I27)-VLOOKUP(C27-I27,Bullervärdering!$E$3:$I$33,3)*VLOOKUP(C27-I27,Bullervärdering!$E$3:$I$33,1)+VLOOKUP(C27-I27,Bullervärdering!$E$3:$I$33,2)),0))),0)</f>
        <v>0</v>
      </c>
      <c r="K27" s="339" t="e">
        <f>IF(AND(E27&gt;=50,C27&gt;45),(F27*(VLOOKUP(C27,Bullervärdering!$A$3:$I$33,8)*(C27)-VLOOKUP(C27,Bullervärdering!$A$3:$I$33,8)*VLOOKUP(C27,Bullervärdering!$A$3:$I$33,1)+VLOOKUP(C27,Bullervärdering!$A$3:$I$33,2)-(VLOOKUP(E27,Bullervärdering!$A$3:$I$33,8)*(E27)-VLOOKUP(E27,Bullervärdering!$A$3:$I$33,8)*VLOOKUP(E27,Bullervärdering!$A$3:$I$33,1)+VLOOKUP(E27,Bullervärdering!$A$3:$I$33,2)))),(F27*(VLOOKUP(C27,Bullervärdering!$A$3:$I$33,8)*(C27)-VLOOKUP(C27,Bullervärdering!$A$3:$I$33,8)*VLOOKUP(C27,Bullervärdering!$A$3:$I$33,1)+VLOOKUP(C27,Bullervärdering!$A$3:$I$33,2)-(VLOOKUP($K$15,Bullervärdering!$A$3:$I$33,8)*($K$15)-VLOOKUP($K$15,Bullervärdering!$A$3:$I$33,8)*VLOOKUP($K$15,Bullervärdering!$A$3:$I$33,1)+VLOOKUP($K$15,Bullervärdering!$A$3:$I$33,2)))))</f>
        <v>#N/A</v>
      </c>
      <c r="L27" s="314">
        <f t="shared" si="3"/>
        <v>0</v>
      </c>
      <c r="M27" s="335">
        <f t="shared" si="4"/>
        <v>0</v>
      </c>
      <c r="N27" s="173"/>
      <c r="O27" s="173"/>
      <c r="P27" s="173"/>
      <c r="Q27" s="173"/>
      <c r="R27" s="173"/>
      <c r="S27" s="173"/>
      <c r="T27" s="173"/>
      <c r="U27" s="173"/>
      <c r="V27" s="36"/>
      <c r="W27" s="36"/>
      <c r="X27" s="36"/>
      <c r="Y27" s="36"/>
      <c r="Z27" s="36"/>
      <c r="AA27" s="36"/>
      <c r="AB27" s="36"/>
      <c r="AC27" s="36"/>
      <c r="AD27" s="36"/>
      <c r="AE27" s="36"/>
      <c r="AF27" s="36"/>
      <c r="AG27" s="36"/>
      <c r="AH27" s="36"/>
      <c r="AI27" s="36"/>
      <c r="AJ27" s="36"/>
    </row>
    <row r="28" spans="1:36" x14ac:dyDescent="0.25">
      <c r="A28" s="36"/>
      <c r="B28" s="249"/>
      <c r="C28" s="16"/>
      <c r="D28" s="373">
        <v>27</v>
      </c>
      <c r="E28" s="198"/>
      <c r="F28" s="32"/>
      <c r="G28" s="262">
        <f t="shared" si="0"/>
        <v>0</v>
      </c>
      <c r="H28" s="262">
        <f t="shared" si="1"/>
        <v>0</v>
      </c>
      <c r="I28" s="335">
        <f t="shared" si="2"/>
        <v>27</v>
      </c>
      <c r="J28" s="339">
        <f>IF((C28-D28)&gt;25,(F28*(VLOOKUP(C28-D28,Bullervärdering!$E$3:$I$33,3)*(C28-D28)-VLOOKUP(C28-D28,Bullervärdering!$E$3:$I$33,3)*VLOOKUP(C28-D28,Bullervärdering!$E$3:$I$33,1)+VLOOKUP(C28-D28,Bullervärdering!$E$3:$I$33,2)-IF((C28-I28)&gt;25,(VLOOKUP(C28-I28,Bullervärdering!$E$3:$I$33,3)*(C28-I28)-VLOOKUP(C28-I28,Bullervärdering!$E$3:$I$33,3)*VLOOKUP(C28-I28,Bullervärdering!$E$3:$I$33,1)+VLOOKUP(C28-I28,Bullervärdering!$E$3:$I$33,2)),0))),0)</f>
        <v>0</v>
      </c>
      <c r="K28" s="339" t="e">
        <f>IF(AND(E28&gt;=50,C28&gt;45),(F28*(VLOOKUP(C28,Bullervärdering!$A$3:$I$33,8)*(C28)-VLOOKUP(C28,Bullervärdering!$A$3:$I$33,8)*VLOOKUP(C28,Bullervärdering!$A$3:$I$33,1)+VLOOKUP(C28,Bullervärdering!$A$3:$I$33,2)-(VLOOKUP(E28,Bullervärdering!$A$3:$I$33,8)*(E28)-VLOOKUP(E28,Bullervärdering!$A$3:$I$33,8)*VLOOKUP(E28,Bullervärdering!$A$3:$I$33,1)+VLOOKUP(E28,Bullervärdering!$A$3:$I$33,2)))),(F28*(VLOOKUP(C28,Bullervärdering!$A$3:$I$33,8)*(C28)-VLOOKUP(C28,Bullervärdering!$A$3:$I$33,8)*VLOOKUP(C28,Bullervärdering!$A$3:$I$33,1)+VLOOKUP(C28,Bullervärdering!$A$3:$I$33,2)-(VLOOKUP($K$15,Bullervärdering!$A$3:$I$33,8)*($K$15)-VLOOKUP($K$15,Bullervärdering!$A$3:$I$33,8)*VLOOKUP($K$15,Bullervärdering!$A$3:$I$33,1)+VLOOKUP($K$15,Bullervärdering!$A$3:$I$33,2)))))</f>
        <v>#N/A</v>
      </c>
      <c r="L28" s="314">
        <f t="shared" si="3"/>
        <v>0</v>
      </c>
      <c r="M28" s="335">
        <f t="shared" si="4"/>
        <v>0</v>
      </c>
      <c r="N28" s="173"/>
      <c r="O28" s="173"/>
      <c r="P28" s="173"/>
      <c r="Q28" s="173"/>
      <c r="R28" s="173"/>
      <c r="S28" s="173"/>
      <c r="T28" s="173"/>
      <c r="U28" s="173"/>
      <c r="V28" s="36"/>
      <c r="W28" s="36"/>
      <c r="X28" s="36"/>
      <c r="Y28" s="36"/>
      <c r="Z28" s="36"/>
      <c r="AA28" s="36"/>
      <c r="AB28" s="36"/>
      <c r="AC28" s="36"/>
      <c r="AD28" s="36"/>
      <c r="AE28" s="36"/>
      <c r="AF28" s="36"/>
      <c r="AG28" s="36"/>
      <c r="AH28" s="36"/>
      <c r="AI28" s="36"/>
      <c r="AJ28" s="36"/>
    </row>
    <row r="29" spans="1:36" x14ac:dyDescent="0.25">
      <c r="A29" s="36"/>
      <c r="B29" s="249"/>
      <c r="C29" s="16"/>
      <c r="D29" s="373">
        <v>27</v>
      </c>
      <c r="E29" s="198"/>
      <c r="F29" s="32"/>
      <c r="G29" s="262">
        <f t="shared" si="0"/>
        <v>0</v>
      </c>
      <c r="H29" s="262">
        <f t="shared" si="1"/>
        <v>0</v>
      </c>
      <c r="I29" s="335">
        <f t="shared" si="2"/>
        <v>27</v>
      </c>
      <c r="J29" s="339">
        <f>IF((C29-D29)&gt;25,(F29*(VLOOKUP(C29-D29,Bullervärdering!$E$3:$I$33,3)*(C29-D29)-VLOOKUP(C29-D29,Bullervärdering!$E$3:$I$33,3)*VLOOKUP(C29-D29,Bullervärdering!$E$3:$I$33,1)+VLOOKUP(C29-D29,Bullervärdering!$E$3:$I$33,2)-IF((C29-I29)&gt;25,(VLOOKUP(C29-I29,Bullervärdering!$E$3:$I$33,3)*(C29-I29)-VLOOKUP(C29-I29,Bullervärdering!$E$3:$I$33,3)*VLOOKUP(C29-I29,Bullervärdering!$E$3:$I$33,1)+VLOOKUP(C29-I29,Bullervärdering!$E$3:$I$33,2)),0))),0)</f>
        <v>0</v>
      </c>
      <c r="K29" s="339" t="e">
        <f>IF(AND(E29&gt;=50,C29&gt;45),(F29*(VLOOKUP(C29,Bullervärdering!$A$3:$I$33,8)*(C29)-VLOOKUP(C29,Bullervärdering!$A$3:$I$33,8)*VLOOKUP(C29,Bullervärdering!$A$3:$I$33,1)+VLOOKUP(C29,Bullervärdering!$A$3:$I$33,2)-(VLOOKUP(E29,Bullervärdering!$A$3:$I$33,8)*(E29)-VLOOKUP(E29,Bullervärdering!$A$3:$I$33,8)*VLOOKUP(E29,Bullervärdering!$A$3:$I$33,1)+VLOOKUP(E29,Bullervärdering!$A$3:$I$33,2)))),(F29*(VLOOKUP(C29,Bullervärdering!$A$3:$I$33,8)*(C29)-VLOOKUP(C29,Bullervärdering!$A$3:$I$33,8)*VLOOKUP(C29,Bullervärdering!$A$3:$I$33,1)+VLOOKUP(C29,Bullervärdering!$A$3:$I$33,2)-(VLOOKUP($K$15,Bullervärdering!$A$3:$I$33,8)*($K$15)-VLOOKUP($K$15,Bullervärdering!$A$3:$I$33,8)*VLOOKUP($K$15,Bullervärdering!$A$3:$I$33,1)+VLOOKUP($K$15,Bullervärdering!$A$3:$I$33,2)))))</f>
        <v>#N/A</v>
      </c>
      <c r="L29" s="314">
        <f t="shared" si="3"/>
        <v>0</v>
      </c>
      <c r="M29" s="335">
        <f t="shared" si="4"/>
        <v>0</v>
      </c>
      <c r="N29" s="173"/>
      <c r="O29" s="173"/>
      <c r="P29" s="173"/>
      <c r="Q29" s="173"/>
      <c r="R29" s="173"/>
      <c r="S29" s="173"/>
      <c r="T29" s="173"/>
      <c r="U29" s="173"/>
      <c r="V29" s="36"/>
      <c r="W29" s="36"/>
      <c r="X29" s="36"/>
      <c r="Y29" s="36"/>
      <c r="Z29" s="36"/>
      <c r="AA29" s="36"/>
      <c r="AB29" s="36"/>
      <c r="AC29" s="36"/>
      <c r="AD29" s="36"/>
      <c r="AE29" s="36"/>
      <c r="AF29" s="36"/>
      <c r="AG29" s="36"/>
      <c r="AH29" s="36"/>
      <c r="AI29" s="36"/>
      <c r="AJ29" s="36"/>
    </row>
    <row r="30" spans="1:36" x14ac:dyDescent="0.25">
      <c r="A30" s="36"/>
      <c r="B30" s="249"/>
      <c r="C30" s="16"/>
      <c r="D30" s="373">
        <v>27</v>
      </c>
      <c r="E30" s="198"/>
      <c r="F30" s="32"/>
      <c r="G30" s="262">
        <f t="shared" si="0"/>
        <v>0</v>
      </c>
      <c r="H30" s="262">
        <f t="shared" si="1"/>
        <v>0</v>
      </c>
      <c r="I30" s="335">
        <f t="shared" si="2"/>
        <v>27</v>
      </c>
      <c r="J30" s="339">
        <f>IF((C30-D30)&gt;25,(F30*(VLOOKUP(C30-D30,Bullervärdering!$E$3:$I$33,3)*(C30-D30)-VLOOKUP(C30-D30,Bullervärdering!$E$3:$I$33,3)*VLOOKUP(C30-D30,Bullervärdering!$E$3:$I$33,1)+VLOOKUP(C30-D30,Bullervärdering!$E$3:$I$33,2)-IF((C30-I30)&gt;25,(VLOOKUP(C30-I30,Bullervärdering!$E$3:$I$33,3)*(C30-I30)-VLOOKUP(C30-I30,Bullervärdering!$E$3:$I$33,3)*VLOOKUP(C30-I30,Bullervärdering!$E$3:$I$33,1)+VLOOKUP(C30-I30,Bullervärdering!$E$3:$I$33,2)),0))),0)</f>
        <v>0</v>
      </c>
      <c r="K30" s="339" t="e">
        <f>IF(AND(E30&gt;=50,C30&gt;45),(F30*(VLOOKUP(C30,Bullervärdering!$A$3:$I$33,8)*(C30)-VLOOKUP(C30,Bullervärdering!$A$3:$I$33,8)*VLOOKUP(C30,Bullervärdering!$A$3:$I$33,1)+VLOOKUP(C30,Bullervärdering!$A$3:$I$33,2)-(VLOOKUP(E30,Bullervärdering!$A$3:$I$33,8)*(E30)-VLOOKUP(E30,Bullervärdering!$A$3:$I$33,8)*VLOOKUP(E30,Bullervärdering!$A$3:$I$33,1)+VLOOKUP(E30,Bullervärdering!$A$3:$I$33,2)))),(F30*(VLOOKUP(C30,Bullervärdering!$A$3:$I$33,8)*(C30)-VLOOKUP(C30,Bullervärdering!$A$3:$I$33,8)*VLOOKUP(C30,Bullervärdering!$A$3:$I$33,1)+VLOOKUP(C30,Bullervärdering!$A$3:$I$33,2)-(VLOOKUP($K$15,Bullervärdering!$A$3:$I$33,8)*($K$15)-VLOOKUP($K$15,Bullervärdering!$A$3:$I$33,8)*VLOOKUP($K$15,Bullervärdering!$A$3:$I$33,1)+VLOOKUP($K$15,Bullervärdering!$A$3:$I$33,2)))))</f>
        <v>#N/A</v>
      </c>
      <c r="L30" s="314">
        <f t="shared" si="3"/>
        <v>0</v>
      </c>
      <c r="M30" s="335">
        <f t="shared" si="4"/>
        <v>0</v>
      </c>
      <c r="N30" s="173"/>
      <c r="O30" s="173"/>
      <c r="P30" s="173"/>
      <c r="Q30" s="173"/>
      <c r="R30" s="173"/>
      <c r="S30" s="173"/>
      <c r="T30" s="173"/>
      <c r="U30" s="173"/>
      <c r="V30" s="36"/>
      <c r="W30" s="36"/>
      <c r="X30" s="36"/>
      <c r="Y30" s="36"/>
      <c r="Z30" s="36"/>
      <c r="AA30" s="36"/>
      <c r="AB30" s="36"/>
      <c r="AC30" s="36"/>
      <c r="AD30" s="36"/>
      <c r="AE30" s="36"/>
      <c r="AF30" s="36"/>
      <c r="AG30" s="36"/>
      <c r="AH30" s="36"/>
      <c r="AI30" s="36"/>
      <c r="AJ30" s="36"/>
    </row>
    <row r="31" spans="1:36" x14ac:dyDescent="0.25">
      <c r="A31" s="36"/>
      <c r="B31" s="249"/>
      <c r="C31" s="16"/>
      <c r="D31" s="373">
        <v>27</v>
      </c>
      <c r="E31" s="198"/>
      <c r="F31" s="32"/>
      <c r="G31" s="262">
        <f t="shared" si="0"/>
        <v>0</v>
      </c>
      <c r="H31" s="262">
        <f t="shared" si="1"/>
        <v>0</v>
      </c>
      <c r="I31" s="335">
        <f t="shared" si="2"/>
        <v>27</v>
      </c>
      <c r="J31" s="339">
        <f>IF((C31-D31)&gt;25,(F31*(VLOOKUP(C31-D31,Bullervärdering!$E$3:$I$33,3)*(C31-D31)-VLOOKUP(C31-D31,Bullervärdering!$E$3:$I$33,3)*VLOOKUP(C31-D31,Bullervärdering!$E$3:$I$33,1)+VLOOKUP(C31-D31,Bullervärdering!$E$3:$I$33,2)-IF((C31-I31)&gt;25,(VLOOKUP(C31-I31,Bullervärdering!$E$3:$I$33,3)*(C31-I31)-VLOOKUP(C31-I31,Bullervärdering!$E$3:$I$33,3)*VLOOKUP(C31-I31,Bullervärdering!$E$3:$I$33,1)+VLOOKUP(C31-I31,Bullervärdering!$E$3:$I$33,2)),0))),0)</f>
        <v>0</v>
      </c>
      <c r="K31" s="339" t="e">
        <f>IF(AND(E31&gt;=50,C31&gt;45),(F31*(VLOOKUP(C31,Bullervärdering!$A$3:$I$33,8)*(C31)-VLOOKUP(C31,Bullervärdering!$A$3:$I$33,8)*VLOOKUP(C31,Bullervärdering!$A$3:$I$33,1)+VLOOKUP(C31,Bullervärdering!$A$3:$I$33,2)-(VLOOKUP(E31,Bullervärdering!$A$3:$I$33,8)*(E31)-VLOOKUP(E31,Bullervärdering!$A$3:$I$33,8)*VLOOKUP(E31,Bullervärdering!$A$3:$I$33,1)+VLOOKUP(E31,Bullervärdering!$A$3:$I$33,2)))),(F31*(VLOOKUP(C31,Bullervärdering!$A$3:$I$33,8)*(C31)-VLOOKUP(C31,Bullervärdering!$A$3:$I$33,8)*VLOOKUP(C31,Bullervärdering!$A$3:$I$33,1)+VLOOKUP(C31,Bullervärdering!$A$3:$I$33,2)-(VLOOKUP($K$15,Bullervärdering!$A$3:$I$33,8)*($K$15)-VLOOKUP($K$15,Bullervärdering!$A$3:$I$33,8)*VLOOKUP($K$15,Bullervärdering!$A$3:$I$33,1)+VLOOKUP($K$15,Bullervärdering!$A$3:$I$33,2)))))</f>
        <v>#N/A</v>
      </c>
      <c r="L31" s="314">
        <f t="shared" si="3"/>
        <v>0</v>
      </c>
      <c r="M31" s="335">
        <f t="shared" si="4"/>
        <v>0</v>
      </c>
      <c r="N31" s="173"/>
      <c r="O31" s="173"/>
      <c r="P31" s="173"/>
      <c r="Q31" s="173"/>
      <c r="R31" s="173"/>
      <c r="S31" s="173"/>
      <c r="T31" s="173"/>
      <c r="U31" s="173"/>
      <c r="V31" s="36"/>
      <c r="W31" s="36"/>
      <c r="X31" s="36"/>
      <c r="Y31" s="36"/>
      <c r="Z31" s="36"/>
      <c r="AA31" s="36"/>
      <c r="AB31" s="36"/>
      <c r="AC31" s="36"/>
      <c r="AD31" s="36"/>
      <c r="AE31" s="36"/>
      <c r="AF31" s="36"/>
      <c r="AG31" s="36"/>
      <c r="AH31" s="36"/>
      <c r="AI31" s="36"/>
      <c r="AJ31" s="36"/>
    </row>
    <row r="32" spans="1:36" x14ac:dyDescent="0.25">
      <c r="A32" s="36"/>
      <c r="B32" s="65" t="s">
        <v>35</v>
      </c>
      <c r="C32" s="65"/>
      <c r="D32" s="65"/>
      <c r="E32" s="86"/>
      <c r="F32" s="65"/>
      <c r="G32" s="82">
        <f>SUM(G17:G31)</f>
        <v>89240.14620155828</v>
      </c>
      <c r="H32" s="82">
        <f>SUM(H17:H31)</f>
        <v>89240.14620155828</v>
      </c>
      <c r="I32" s="314"/>
      <c r="J32" s="339">
        <f>SUM(J17:J31)</f>
        <v>89240.14620155828</v>
      </c>
      <c r="K32" s="339" t="e">
        <f>SUM(K17:K31)</f>
        <v>#N/A</v>
      </c>
      <c r="L32" s="173"/>
      <c r="M32" s="173"/>
      <c r="N32" s="173"/>
      <c r="O32" s="173"/>
      <c r="P32" s="173"/>
      <c r="Q32" s="173"/>
      <c r="R32" s="173"/>
      <c r="S32" s="340"/>
      <c r="T32" s="173"/>
      <c r="U32" s="173"/>
      <c r="V32" s="36"/>
      <c r="W32" s="36"/>
      <c r="X32" s="36"/>
      <c r="Y32" s="36"/>
      <c r="Z32" s="36"/>
      <c r="AA32" s="36"/>
      <c r="AB32" s="36"/>
      <c r="AC32" s="36"/>
      <c r="AD32" s="36"/>
      <c r="AE32" s="36"/>
      <c r="AF32" s="36"/>
      <c r="AG32" s="36"/>
      <c r="AH32" s="36"/>
      <c r="AI32" s="36"/>
      <c r="AJ32" s="36"/>
    </row>
    <row r="33" spans="1:36" ht="13" x14ac:dyDescent="0.3">
      <c r="A33" s="37"/>
      <c r="B33" s="3"/>
      <c r="C33" s="3"/>
      <c r="D33" s="3"/>
      <c r="E33" s="36"/>
      <c r="F33" s="36"/>
      <c r="G33" s="36"/>
      <c r="H33" s="36"/>
      <c r="I33" s="314"/>
      <c r="J33" s="173"/>
      <c r="K33" s="173"/>
      <c r="L33" s="173"/>
      <c r="M33" s="173"/>
      <c r="N33" s="173"/>
      <c r="O33" s="173"/>
      <c r="P33" s="173"/>
      <c r="Q33" s="173"/>
      <c r="R33" s="173"/>
      <c r="S33" s="173"/>
      <c r="T33" s="173"/>
      <c r="U33" s="173"/>
      <c r="V33" s="36"/>
      <c r="W33" s="36"/>
      <c r="X33" s="36"/>
      <c r="Y33" s="36"/>
      <c r="Z33" s="36"/>
      <c r="AA33" s="36"/>
      <c r="AB33" s="36"/>
      <c r="AC33" s="36"/>
      <c r="AD33" s="36"/>
      <c r="AE33" s="36"/>
      <c r="AF33" s="36"/>
      <c r="AG33" s="36"/>
      <c r="AH33" s="36"/>
      <c r="AI33" s="36"/>
      <c r="AJ33" s="36"/>
    </row>
    <row r="34" spans="1:36" ht="13" x14ac:dyDescent="0.3">
      <c r="A34" s="36"/>
      <c r="B34" s="6" t="s">
        <v>319</v>
      </c>
      <c r="C34" s="6"/>
      <c r="D34" s="6"/>
      <c r="E34" s="37"/>
      <c r="F34" s="37"/>
      <c r="G34" s="37"/>
      <c r="H34" s="37"/>
      <c r="I34" s="332"/>
      <c r="J34" s="317"/>
      <c r="K34" s="317"/>
      <c r="L34" s="317"/>
      <c r="M34" s="317"/>
      <c r="N34" s="317"/>
      <c r="O34" s="317"/>
      <c r="P34" s="317"/>
      <c r="Q34" s="317"/>
      <c r="R34" s="317"/>
      <c r="S34" s="317"/>
      <c r="T34" s="317"/>
      <c r="U34" s="317"/>
      <c r="V34" s="36"/>
      <c r="W34" s="36"/>
      <c r="X34" s="36"/>
      <c r="Y34" s="36"/>
      <c r="Z34" s="36"/>
      <c r="AA34" s="36"/>
      <c r="AB34" s="36"/>
      <c r="AC34" s="36"/>
      <c r="AD34" s="36"/>
      <c r="AE34" s="36"/>
      <c r="AF34" s="36"/>
      <c r="AG34" s="36"/>
      <c r="AH34" s="36"/>
      <c r="AI34" s="36"/>
      <c r="AJ34" s="36"/>
    </row>
    <row r="35" spans="1:36" ht="22.5" customHeight="1" x14ac:dyDescent="0.25">
      <c r="A35" s="36"/>
      <c r="B35" s="258" t="s">
        <v>265</v>
      </c>
      <c r="C35" s="273">
        <v>2000</v>
      </c>
      <c r="D35" s="258" t="s">
        <v>266</v>
      </c>
      <c r="E35" s="36"/>
      <c r="F35" s="36"/>
      <c r="G35" s="36"/>
      <c r="H35" s="36"/>
      <c r="I35" s="43"/>
      <c r="N35" s="36"/>
      <c r="O35" s="36"/>
      <c r="P35" s="36"/>
      <c r="Q35" s="3"/>
      <c r="R35" s="3"/>
      <c r="S35" s="3"/>
      <c r="T35" s="3"/>
      <c r="U35" s="3"/>
      <c r="V35" s="36"/>
      <c r="W35" s="36"/>
      <c r="X35" s="36"/>
      <c r="Y35" s="36"/>
      <c r="Z35" s="36"/>
      <c r="AA35" s="36"/>
      <c r="AB35" s="36"/>
      <c r="AC35" s="36"/>
      <c r="AD35" s="36"/>
      <c r="AE35" s="36"/>
      <c r="AF35" s="36"/>
      <c r="AG35" s="36"/>
      <c r="AH35" s="36"/>
      <c r="AI35" s="36"/>
      <c r="AJ35" s="36"/>
    </row>
    <row r="36" spans="1:36" ht="24.75" customHeight="1" x14ac:dyDescent="0.3">
      <c r="A36" s="37"/>
      <c r="B36" s="292" t="s">
        <v>283</v>
      </c>
      <c r="C36" s="275">
        <v>33</v>
      </c>
      <c r="D36" s="248" t="s">
        <v>187</v>
      </c>
      <c r="E36" s="36"/>
      <c r="F36" s="36"/>
      <c r="G36" s="36"/>
      <c r="H36" s="36"/>
      <c r="I36" s="43"/>
      <c r="N36" s="36"/>
      <c r="O36" s="36"/>
      <c r="P36" s="36"/>
      <c r="Q36" s="3"/>
      <c r="R36" s="3"/>
      <c r="S36" s="3"/>
      <c r="T36" s="3"/>
      <c r="U36" s="3"/>
      <c r="V36" s="36"/>
      <c r="W36" s="36"/>
      <c r="X36" s="36"/>
      <c r="Y36" s="36"/>
      <c r="Z36" s="36"/>
      <c r="AA36" s="36"/>
      <c r="AB36" s="36"/>
      <c r="AC36" s="36"/>
      <c r="AD36" s="36"/>
      <c r="AE36" s="36"/>
      <c r="AF36" s="36"/>
      <c r="AG36" s="36"/>
      <c r="AH36" s="36"/>
      <c r="AI36" s="36"/>
      <c r="AJ36" s="36"/>
    </row>
    <row r="37" spans="1:36" ht="24.75" customHeight="1" x14ac:dyDescent="0.3">
      <c r="A37" s="37"/>
      <c r="B37" s="292" t="s">
        <v>278</v>
      </c>
      <c r="C37" s="275">
        <f>C35*C36</f>
        <v>66000</v>
      </c>
      <c r="D37" s="258" t="s">
        <v>10</v>
      </c>
      <c r="E37" s="36"/>
      <c r="F37" s="36"/>
      <c r="G37" s="36"/>
      <c r="H37" s="36"/>
      <c r="I37" s="43"/>
      <c r="N37" s="36"/>
      <c r="O37" s="36"/>
      <c r="P37" s="36"/>
      <c r="Q37" s="3"/>
      <c r="R37" s="3"/>
      <c r="S37" s="3"/>
      <c r="T37" s="3"/>
      <c r="U37" s="3"/>
      <c r="V37" s="36"/>
      <c r="W37" s="36"/>
      <c r="X37" s="36"/>
      <c r="Y37" s="36"/>
      <c r="Z37" s="36"/>
      <c r="AA37" s="36"/>
      <c r="AB37" s="36"/>
      <c r="AC37" s="36"/>
      <c r="AD37" s="36"/>
      <c r="AE37" s="36"/>
      <c r="AF37" s="36"/>
      <c r="AG37" s="36"/>
      <c r="AH37" s="36"/>
      <c r="AI37" s="36"/>
      <c r="AJ37" s="36"/>
    </row>
    <row r="38" spans="1:36" ht="13" x14ac:dyDescent="0.3">
      <c r="A38" s="37"/>
      <c r="B38" s="70"/>
      <c r="C38" s="199"/>
      <c r="D38" s="70"/>
      <c r="E38" s="36"/>
      <c r="F38" s="36"/>
      <c r="G38" s="36"/>
      <c r="H38" s="36"/>
      <c r="I38" s="43"/>
      <c r="N38" s="36"/>
      <c r="O38" s="36"/>
      <c r="P38" s="36"/>
      <c r="Q38" s="3"/>
      <c r="R38" s="3"/>
      <c r="S38" s="3"/>
      <c r="T38" s="3"/>
      <c r="U38" s="3"/>
      <c r="V38" s="36"/>
      <c r="W38" s="36"/>
      <c r="X38" s="36"/>
      <c r="Y38" s="36"/>
      <c r="Z38" s="36"/>
      <c r="AA38" s="36"/>
      <c r="AB38" s="36"/>
      <c r="AC38" s="36"/>
      <c r="AD38" s="36"/>
      <c r="AE38" s="36"/>
      <c r="AF38" s="36"/>
      <c r="AG38" s="36"/>
      <c r="AH38" s="36"/>
      <c r="AI38" s="36"/>
      <c r="AJ38" s="36"/>
    </row>
    <row r="39" spans="1:36" ht="13" x14ac:dyDescent="0.3">
      <c r="A39" s="36"/>
      <c r="B39" s="6" t="s">
        <v>5</v>
      </c>
      <c r="C39" s="6"/>
      <c r="D39" s="6"/>
      <c r="E39" s="36"/>
      <c r="F39" s="37"/>
      <c r="G39" s="37"/>
      <c r="H39" s="37"/>
      <c r="I39" s="44"/>
      <c r="J39" s="37"/>
      <c r="K39" s="37"/>
      <c r="L39" s="37"/>
      <c r="M39" s="37"/>
      <c r="N39" s="37"/>
      <c r="O39" s="37"/>
      <c r="P39" s="37"/>
      <c r="Q39" s="2"/>
      <c r="R39" s="2"/>
      <c r="S39" s="2"/>
      <c r="T39" s="2"/>
      <c r="U39" s="2"/>
      <c r="V39" s="36"/>
      <c r="W39" s="36"/>
      <c r="X39" s="36"/>
      <c r="Y39" s="36"/>
      <c r="Z39" s="36"/>
      <c r="AA39" s="36"/>
      <c r="AB39" s="36"/>
      <c r="AC39" s="36"/>
      <c r="AD39" s="36"/>
      <c r="AE39" s="36"/>
      <c r="AF39" s="36"/>
      <c r="AG39" s="36"/>
      <c r="AH39" s="36"/>
      <c r="AI39" s="36"/>
      <c r="AJ39" s="36"/>
    </row>
    <row r="40" spans="1:36" ht="13" x14ac:dyDescent="0.3">
      <c r="A40" s="36"/>
      <c r="B40" s="17"/>
      <c r="C40" s="22"/>
      <c r="D40" s="22"/>
      <c r="E40" s="36"/>
      <c r="F40" s="36"/>
      <c r="G40" s="36"/>
      <c r="H40" s="36"/>
      <c r="I40" s="43"/>
      <c r="N40" s="36"/>
      <c r="O40" s="36"/>
      <c r="P40" s="36"/>
      <c r="Q40" s="3"/>
      <c r="R40" s="3"/>
      <c r="S40" s="3"/>
      <c r="T40" s="3"/>
      <c r="U40" s="3"/>
      <c r="V40" s="36"/>
      <c r="W40" s="36"/>
      <c r="X40" s="36"/>
      <c r="Y40" s="36"/>
      <c r="Z40" s="36"/>
      <c r="AA40" s="36"/>
      <c r="AB40" s="36"/>
      <c r="AC40" s="36"/>
      <c r="AD40" s="36"/>
      <c r="AE40" s="36"/>
      <c r="AF40" s="36"/>
      <c r="AG40" s="36"/>
      <c r="AH40" s="36"/>
      <c r="AI40" s="36"/>
      <c r="AJ40" s="36"/>
    </row>
    <row r="41" spans="1:36" ht="25" x14ac:dyDescent="0.25">
      <c r="A41" s="36"/>
      <c r="B41" s="248"/>
      <c r="C41" s="293" t="s">
        <v>22</v>
      </c>
      <c r="D41" s="233" t="s">
        <v>331</v>
      </c>
      <c r="E41" s="36"/>
      <c r="F41" s="36"/>
      <c r="G41" s="36"/>
      <c r="H41" s="36"/>
      <c r="I41" s="43"/>
      <c r="N41" s="36"/>
      <c r="O41" s="36"/>
      <c r="P41" s="36"/>
      <c r="Q41" s="3"/>
      <c r="R41" s="3"/>
      <c r="S41" s="3"/>
      <c r="T41" s="3"/>
      <c r="U41" s="3"/>
      <c r="V41" s="36"/>
      <c r="W41" s="36"/>
      <c r="X41" s="36"/>
      <c r="Y41" s="36"/>
      <c r="Z41" s="36"/>
      <c r="AA41" s="36"/>
      <c r="AB41" s="36"/>
      <c r="AC41" s="36"/>
      <c r="AD41" s="36"/>
      <c r="AE41" s="36"/>
      <c r="AF41" s="36"/>
      <c r="AG41" s="36"/>
      <c r="AH41" s="36"/>
      <c r="AI41" s="36"/>
      <c r="AJ41" s="36"/>
    </row>
    <row r="42" spans="1:36" ht="13" x14ac:dyDescent="0.3">
      <c r="A42" s="36"/>
      <c r="B42" s="258" t="s">
        <v>277</v>
      </c>
      <c r="C42" s="379">
        <f>C37</f>
        <v>66000</v>
      </c>
      <c r="D42" s="283">
        <f>NuvLågbullerbeläggning!G64</f>
        <v>403559.90271051321</v>
      </c>
      <c r="E42" s="36"/>
      <c r="F42" s="36"/>
      <c r="G42" s="36"/>
      <c r="H42" s="36"/>
      <c r="I42" s="43"/>
      <c r="N42" s="36"/>
      <c r="O42" s="36"/>
      <c r="P42" s="36"/>
      <c r="Q42" s="3"/>
      <c r="R42" s="3"/>
      <c r="S42" s="3"/>
      <c r="T42" s="3"/>
      <c r="U42" s="3"/>
      <c r="V42" s="36"/>
      <c r="W42" s="36"/>
      <c r="X42" s="36"/>
      <c r="Y42" s="36"/>
      <c r="Z42" s="36"/>
      <c r="AA42" s="36"/>
      <c r="AB42" s="36"/>
      <c r="AC42" s="36"/>
      <c r="AD42" s="36"/>
      <c r="AE42" s="36"/>
      <c r="AF42" s="36"/>
      <c r="AG42" s="36"/>
      <c r="AH42" s="36"/>
      <c r="AI42" s="36"/>
      <c r="AJ42" s="36"/>
    </row>
    <row r="43" spans="1:36" x14ac:dyDescent="0.25">
      <c r="A43" s="36"/>
      <c r="B43" s="17"/>
      <c r="C43" s="17"/>
      <c r="D43" s="17"/>
      <c r="E43" s="36"/>
      <c r="F43" s="36"/>
      <c r="G43" s="36"/>
      <c r="H43" s="36"/>
      <c r="I43" s="43"/>
      <c r="N43" s="36"/>
      <c r="O43" s="36"/>
      <c r="P43" s="36"/>
      <c r="Q43" s="3"/>
      <c r="R43" s="3"/>
      <c r="S43" s="3"/>
      <c r="T43" s="3"/>
      <c r="U43" s="3"/>
      <c r="V43" s="36"/>
      <c r="W43" s="36"/>
      <c r="X43" s="36"/>
      <c r="Y43" s="36"/>
      <c r="Z43" s="36"/>
      <c r="AA43" s="36"/>
      <c r="AB43" s="36"/>
      <c r="AC43" s="36"/>
      <c r="AD43" s="36"/>
      <c r="AE43" s="36"/>
      <c r="AF43" s="36"/>
      <c r="AG43" s="36"/>
      <c r="AH43" s="36"/>
      <c r="AI43" s="36"/>
      <c r="AJ43" s="36"/>
    </row>
    <row r="44" spans="1:36" x14ac:dyDescent="0.25">
      <c r="A44" s="36"/>
      <c r="B44" s="248"/>
      <c r="C44" s="233" t="s">
        <v>134</v>
      </c>
      <c r="D44" s="235" t="s">
        <v>40</v>
      </c>
      <c r="E44" s="36"/>
      <c r="F44" s="43"/>
      <c r="G44" s="43"/>
      <c r="H44" s="43"/>
      <c r="I44" s="43"/>
      <c r="J44" s="43"/>
      <c r="K44" s="43"/>
      <c r="L44" s="43"/>
      <c r="M44" s="43"/>
      <c r="N44" s="40"/>
      <c r="O44" s="40"/>
      <c r="P44" s="40"/>
      <c r="Q44" s="3"/>
      <c r="R44" s="3"/>
      <c r="S44" s="3"/>
      <c r="T44" s="3"/>
      <c r="U44" s="3"/>
      <c r="V44" s="36"/>
      <c r="W44" s="36"/>
      <c r="X44" s="36"/>
      <c r="Y44" s="36"/>
      <c r="Z44" s="36"/>
      <c r="AA44" s="36"/>
      <c r="AB44" s="36"/>
      <c r="AC44" s="36"/>
      <c r="AD44" s="36"/>
      <c r="AE44" s="36"/>
      <c r="AF44" s="36"/>
      <c r="AG44" s="36"/>
      <c r="AH44" s="36"/>
      <c r="AI44" s="36"/>
      <c r="AJ44" s="36"/>
    </row>
    <row r="45" spans="1:36" ht="13" x14ac:dyDescent="0.3">
      <c r="A45" s="36"/>
      <c r="B45" s="258" t="s">
        <v>53</v>
      </c>
      <c r="C45" s="253">
        <f>G32</f>
        <v>89240.14620155828</v>
      </c>
      <c r="D45" s="277">
        <f>NuvLågbullerbeläggning!C64</f>
        <v>570451.24154086085</v>
      </c>
      <c r="E45" s="36"/>
      <c r="F45" s="43"/>
      <c r="G45" s="43"/>
      <c r="H45" s="43"/>
      <c r="I45" s="43"/>
      <c r="J45" s="43"/>
      <c r="K45" s="43"/>
      <c r="L45" s="43"/>
      <c r="M45" s="43"/>
      <c r="N45" s="40"/>
      <c r="O45" s="40"/>
      <c r="P45" s="40"/>
      <c r="Q45" s="3"/>
      <c r="R45" s="3"/>
      <c r="S45" s="3"/>
      <c r="T45" s="3"/>
      <c r="U45" s="3"/>
      <c r="V45" s="36"/>
      <c r="W45" s="36"/>
      <c r="X45" s="36"/>
      <c r="Y45" s="36"/>
      <c r="Z45" s="36"/>
      <c r="AA45" s="36"/>
      <c r="AB45" s="36"/>
      <c r="AC45" s="36"/>
      <c r="AD45" s="36"/>
      <c r="AE45" s="36"/>
      <c r="AF45" s="36"/>
      <c r="AG45" s="36"/>
      <c r="AH45" s="36"/>
      <c r="AI45" s="36"/>
      <c r="AJ45" s="36"/>
    </row>
    <row r="46" spans="1:36" ht="13" x14ac:dyDescent="0.3">
      <c r="A46" s="36"/>
      <c r="B46" s="258" t="s">
        <v>52</v>
      </c>
      <c r="C46" s="253">
        <f>H32</f>
        <v>89240.14620155828</v>
      </c>
      <c r="D46" s="277">
        <f>NuvLågbullerbeläggning!E64</f>
        <v>570451.24154086085</v>
      </c>
      <c r="E46" s="36"/>
      <c r="F46" s="43"/>
      <c r="G46" s="43"/>
      <c r="H46" s="43"/>
      <c r="I46" s="43"/>
      <c r="J46" s="43"/>
      <c r="K46" s="43"/>
      <c r="L46" s="43"/>
      <c r="M46" s="43"/>
      <c r="N46" s="40"/>
      <c r="O46" s="40"/>
      <c r="P46" s="40"/>
      <c r="Q46" s="3"/>
      <c r="R46" s="3"/>
      <c r="S46" s="3"/>
      <c r="T46" s="3"/>
      <c r="U46" s="3"/>
      <c r="V46" s="36"/>
      <c r="W46" s="36"/>
      <c r="X46" s="36"/>
      <c r="Y46" s="36"/>
      <c r="Z46" s="36"/>
      <c r="AA46" s="36"/>
      <c r="AB46" s="36"/>
      <c r="AC46" s="36"/>
      <c r="AD46" s="36"/>
      <c r="AE46" s="36"/>
      <c r="AF46" s="36"/>
      <c r="AG46" s="36"/>
      <c r="AH46" s="36"/>
      <c r="AI46" s="36"/>
      <c r="AJ46" s="36"/>
    </row>
    <row r="47" spans="1:36" ht="13" x14ac:dyDescent="0.3">
      <c r="A47" s="36"/>
      <c r="B47" s="17"/>
      <c r="C47" s="23"/>
      <c r="D47" s="24"/>
      <c r="E47" s="36"/>
      <c r="F47" s="43"/>
      <c r="G47" s="43"/>
      <c r="H47" s="43"/>
      <c r="I47" s="43"/>
      <c r="J47" s="43"/>
      <c r="K47" s="43"/>
      <c r="L47" s="43"/>
      <c r="M47" s="43"/>
      <c r="N47" s="40"/>
      <c r="O47" s="40"/>
      <c r="P47" s="40"/>
      <c r="Q47" s="3"/>
      <c r="R47" s="3"/>
      <c r="S47" s="3"/>
      <c r="T47" s="3"/>
      <c r="U47" s="3"/>
      <c r="V47" s="36"/>
      <c r="W47" s="36"/>
      <c r="X47" s="36"/>
      <c r="Y47" s="36"/>
      <c r="Z47" s="36"/>
      <c r="AA47" s="36"/>
      <c r="AB47" s="36"/>
      <c r="AC47" s="36"/>
      <c r="AD47" s="36"/>
      <c r="AE47" s="36"/>
      <c r="AF47" s="36"/>
      <c r="AG47" s="36"/>
      <c r="AH47" s="36"/>
      <c r="AI47" s="36"/>
      <c r="AJ47" s="36"/>
    </row>
    <row r="48" spans="1:36" ht="13" x14ac:dyDescent="0.3">
      <c r="A48" s="36"/>
      <c r="B48" s="248" t="s">
        <v>4</v>
      </c>
      <c r="C48" s="289">
        <f>D45+D46</f>
        <v>1140902.4830817217</v>
      </c>
      <c r="D48" s="286"/>
      <c r="E48" s="36"/>
      <c r="F48" s="43"/>
      <c r="G48" s="43"/>
      <c r="H48" s="43"/>
      <c r="I48" s="43"/>
      <c r="J48" s="43"/>
      <c r="K48" s="43"/>
      <c r="L48" s="43"/>
      <c r="M48" s="43"/>
      <c r="N48" s="40"/>
      <c r="O48" s="40"/>
      <c r="P48" s="40"/>
      <c r="Q48" s="3"/>
      <c r="R48" s="3"/>
      <c r="S48" s="3"/>
      <c r="T48" s="3"/>
      <c r="U48" s="3"/>
      <c r="V48" s="36"/>
      <c r="W48" s="36"/>
      <c r="X48" s="36"/>
      <c r="Y48" s="36"/>
      <c r="Z48" s="36"/>
      <c r="AA48" s="36"/>
      <c r="AB48" s="36"/>
      <c r="AC48" s="36"/>
      <c r="AD48" s="36"/>
      <c r="AE48" s="36"/>
      <c r="AF48" s="36"/>
      <c r="AG48" s="36"/>
      <c r="AH48" s="36"/>
      <c r="AI48" s="36"/>
      <c r="AJ48" s="36"/>
    </row>
    <row r="49" spans="1:36" ht="13" x14ac:dyDescent="0.3">
      <c r="A49" s="36"/>
      <c r="B49" s="258" t="s">
        <v>333</v>
      </c>
      <c r="C49" s="289">
        <f>D42*(1+ C11)</f>
        <v>484271.88325261581</v>
      </c>
      <c r="D49" s="286"/>
      <c r="E49" s="36"/>
      <c r="F49" s="43"/>
      <c r="G49" s="43"/>
      <c r="H49" s="43"/>
      <c r="I49" s="43"/>
      <c r="J49" s="43"/>
      <c r="K49" s="43"/>
      <c r="L49" s="43"/>
      <c r="M49" s="43"/>
      <c r="N49" s="40"/>
      <c r="O49" s="40"/>
      <c r="P49" s="40"/>
      <c r="Q49" s="3"/>
      <c r="R49" s="3"/>
      <c r="S49" s="3"/>
      <c r="T49" s="3"/>
      <c r="U49" s="3"/>
      <c r="V49" s="36"/>
      <c r="W49" s="36"/>
      <c r="X49" s="36"/>
      <c r="Y49" s="36"/>
      <c r="Z49" s="36"/>
      <c r="AA49" s="36"/>
      <c r="AB49" s="36"/>
      <c r="AC49" s="36"/>
      <c r="AD49" s="36"/>
      <c r="AE49" s="36"/>
      <c r="AF49" s="36"/>
      <c r="AG49" s="36"/>
      <c r="AH49" s="36"/>
      <c r="AI49" s="36"/>
      <c r="AJ49" s="36"/>
    </row>
    <row r="50" spans="1:36" ht="13" x14ac:dyDescent="0.3">
      <c r="A50" s="36"/>
      <c r="B50" s="258" t="s">
        <v>332</v>
      </c>
      <c r="C50" s="290">
        <f>C49/1.2</f>
        <v>403559.90271051321</v>
      </c>
      <c r="D50" s="286"/>
      <c r="E50" s="36"/>
      <c r="F50" s="36"/>
      <c r="G50" s="36"/>
      <c r="H50" s="36"/>
      <c r="I50" s="43"/>
      <c r="N50" s="36"/>
      <c r="O50" s="36"/>
      <c r="P50" s="36"/>
      <c r="Q50" s="3"/>
      <c r="R50" s="3"/>
      <c r="S50" s="3"/>
      <c r="T50" s="3"/>
      <c r="U50" s="3"/>
      <c r="V50" s="36"/>
      <c r="W50" s="36"/>
      <c r="X50" s="36"/>
      <c r="Y50" s="36"/>
      <c r="Z50" s="36"/>
      <c r="AA50" s="36"/>
      <c r="AB50" s="36"/>
      <c r="AC50" s="36"/>
      <c r="AD50" s="36"/>
      <c r="AE50" s="36"/>
      <c r="AF50" s="36"/>
      <c r="AG50" s="36"/>
      <c r="AH50" s="36"/>
      <c r="AI50" s="36"/>
      <c r="AJ50" s="36"/>
    </row>
    <row r="51" spans="1:36" x14ac:dyDescent="0.25">
      <c r="A51" s="36"/>
      <c r="B51" s="3"/>
      <c r="C51" s="3"/>
      <c r="D51" s="18"/>
      <c r="E51" s="102"/>
      <c r="F51" s="36"/>
      <c r="G51" s="36"/>
      <c r="H51" s="36"/>
      <c r="I51" s="45"/>
      <c r="N51" s="36"/>
      <c r="O51" s="36"/>
      <c r="P51" s="36"/>
      <c r="Q51" s="3"/>
      <c r="R51" s="3"/>
      <c r="S51" s="3"/>
      <c r="T51" s="3"/>
      <c r="U51" s="3"/>
      <c r="V51" s="36"/>
      <c r="W51" s="36"/>
      <c r="X51" s="36"/>
      <c r="Y51" s="36"/>
      <c r="Z51" s="36"/>
      <c r="AA51" s="36"/>
      <c r="AB51" s="36"/>
      <c r="AC51" s="36"/>
      <c r="AD51" s="36"/>
      <c r="AE51" s="36"/>
      <c r="AF51" s="36"/>
      <c r="AG51" s="36"/>
      <c r="AH51" s="36"/>
      <c r="AI51" s="36"/>
      <c r="AJ51" s="36"/>
    </row>
    <row r="52" spans="1:36" ht="17.5" x14ac:dyDescent="0.35">
      <c r="A52" s="36"/>
      <c r="B52" s="168" t="s">
        <v>260</v>
      </c>
      <c r="C52" s="159">
        <f>C48-C49</f>
        <v>656630.59982910589</v>
      </c>
      <c r="D52" s="14"/>
      <c r="E52" s="103"/>
      <c r="F52" s="34"/>
      <c r="G52" s="34"/>
      <c r="H52" s="34"/>
      <c r="I52" s="117"/>
      <c r="J52" s="34"/>
      <c r="K52" s="34"/>
      <c r="L52" s="34"/>
      <c r="M52" s="34"/>
      <c r="N52" s="34"/>
      <c r="O52" s="34"/>
      <c r="P52" s="34"/>
      <c r="Q52" s="4"/>
      <c r="R52" s="4"/>
      <c r="S52" s="4"/>
      <c r="T52" s="4"/>
      <c r="U52" s="4"/>
      <c r="V52" s="36"/>
      <c r="W52" s="36"/>
      <c r="X52" s="36"/>
      <c r="Y52" s="36"/>
      <c r="Z52" s="36"/>
      <c r="AA52" s="36"/>
      <c r="AB52" s="36"/>
      <c r="AC52" s="36"/>
      <c r="AD52" s="36"/>
      <c r="AE52" s="36"/>
      <c r="AF52" s="36"/>
      <c r="AG52" s="36"/>
      <c r="AH52" s="36"/>
      <c r="AI52" s="36"/>
      <c r="AJ52" s="36"/>
    </row>
    <row r="53" spans="1:36" x14ac:dyDescent="0.25">
      <c r="A53" s="36"/>
      <c r="B53" s="3"/>
      <c r="C53" s="3"/>
      <c r="D53" s="3"/>
      <c r="E53" s="36"/>
      <c r="F53" s="36"/>
      <c r="G53" s="36"/>
      <c r="H53" s="36"/>
      <c r="I53" s="43"/>
      <c r="N53" s="36"/>
      <c r="O53" s="36"/>
      <c r="P53" s="36"/>
      <c r="Q53" s="3"/>
      <c r="R53" s="3"/>
      <c r="S53" s="3"/>
      <c r="T53" s="3"/>
      <c r="U53" s="3"/>
      <c r="V53" s="36"/>
      <c r="W53" s="36"/>
      <c r="X53" s="36"/>
      <c r="Y53" s="36"/>
      <c r="Z53" s="36"/>
      <c r="AA53" s="36"/>
      <c r="AB53" s="36"/>
      <c r="AC53" s="36"/>
      <c r="AD53" s="36"/>
      <c r="AE53" s="36"/>
      <c r="AF53" s="36"/>
      <c r="AG53" s="36"/>
      <c r="AH53" s="36"/>
      <c r="AI53" s="36"/>
      <c r="AJ53" s="36"/>
    </row>
    <row r="54" spans="1:36" ht="17.5" x14ac:dyDescent="0.35">
      <c r="A54" s="36"/>
      <c r="B54" s="74" t="s">
        <v>261</v>
      </c>
      <c r="C54" s="160">
        <f>(C48-C49)/C50</f>
        <v>1.6270957432065014</v>
      </c>
      <c r="D54" s="3"/>
      <c r="E54" s="36"/>
      <c r="F54" s="36"/>
      <c r="G54" s="36"/>
      <c r="H54" s="36"/>
      <c r="I54" s="43"/>
      <c r="N54" s="36"/>
      <c r="O54" s="36"/>
      <c r="P54" s="36"/>
      <c r="Q54" s="3"/>
      <c r="R54" s="3"/>
      <c r="S54" s="3"/>
      <c r="T54" s="3"/>
      <c r="U54" s="3"/>
      <c r="V54" s="36"/>
      <c r="W54" s="36"/>
      <c r="X54" s="36"/>
      <c r="Y54" s="36"/>
      <c r="Z54" s="36"/>
      <c r="AA54" s="36"/>
      <c r="AB54" s="36"/>
      <c r="AC54" s="36"/>
      <c r="AD54" s="36"/>
      <c r="AE54" s="36"/>
      <c r="AF54" s="36"/>
      <c r="AG54" s="36"/>
      <c r="AH54" s="36"/>
      <c r="AI54" s="36"/>
      <c r="AJ54" s="36"/>
    </row>
    <row r="55" spans="1:36" ht="17.5" x14ac:dyDescent="0.35">
      <c r="A55" s="36"/>
      <c r="B55" s="34"/>
      <c r="C55" s="174"/>
      <c r="D55" s="3"/>
      <c r="E55" s="36"/>
      <c r="F55" s="36"/>
      <c r="G55" s="36"/>
      <c r="H55" s="36"/>
      <c r="I55" s="43"/>
      <c r="N55" s="36"/>
      <c r="O55" s="36"/>
      <c r="P55" s="36"/>
      <c r="Q55" s="3"/>
      <c r="R55" s="3"/>
      <c r="S55" s="3"/>
      <c r="T55" s="3"/>
      <c r="U55" s="3"/>
      <c r="V55" s="36"/>
      <c r="W55" s="36"/>
      <c r="X55" s="36"/>
      <c r="Y55" s="36"/>
      <c r="Z55" s="36"/>
      <c r="AA55" s="36"/>
      <c r="AB55" s="36"/>
      <c r="AC55" s="36"/>
      <c r="AD55" s="36"/>
      <c r="AE55" s="36"/>
      <c r="AF55" s="36"/>
      <c r="AG55" s="36"/>
      <c r="AH55" s="36"/>
      <c r="AI55" s="36"/>
      <c r="AJ55" s="36"/>
    </row>
    <row r="56" spans="1:36" ht="17.5" x14ac:dyDescent="0.35">
      <c r="B56" s="74" t="s">
        <v>314</v>
      </c>
      <c r="C56" s="160">
        <f>C54+1</f>
        <v>2.6270957432065014</v>
      </c>
      <c r="D56" s="36"/>
      <c r="E56" s="36"/>
      <c r="F56" s="36"/>
      <c r="G56" s="36"/>
      <c r="H56" s="36"/>
      <c r="N56" s="36"/>
      <c r="O56" s="36"/>
      <c r="P56" s="36"/>
      <c r="Q56" s="36"/>
      <c r="R56" s="36"/>
      <c r="S56" s="36"/>
      <c r="T56" s="36"/>
      <c r="U56" s="36"/>
      <c r="V56" s="36"/>
      <c r="W56" s="36"/>
      <c r="X56" s="36"/>
      <c r="Y56" s="36"/>
      <c r="Z56" s="36"/>
      <c r="AA56" s="36"/>
      <c r="AB56" s="36"/>
      <c r="AC56" s="36"/>
      <c r="AD56" s="36"/>
      <c r="AE56" s="36"/>
      <c r="AF56" s="36"/>
      <c r="AG56" s="36"/>
      <c r="AH56" s="36"/>
      <c r="AI56" s="36"/>
      <c r="AJ56" s="36"/>
    </row>
    <row r="57" spans="1:36" x14ac:dyDescent="0.25">
      <c r="B57" s="36"/>
      <c r="C57" s="36"/>
      <c r="D57" s="36"/>
      <c r="E57" s="36"/>
      <c r="F57" s="36"/>
      <c r="G57" s="36"/>
      <c r="H57" s="36"/>
      <c r="N57" s="36"/>
      <c r="O57" s="36"/>
      <c r="P57" s="36"/>
      <c r="Q57" s="36"/>
      <c r="R57" s="36"/>
      <c r="S57" s="36"/>
      <c r="T57" s="36"/>
      <c r="U57" s="36"/>
      <c r="V57" s="36"/>
      <c r="W57" s="36"/>
      <c r="X57" s="36"/>
      <c r="Y57" s="36"/>
      <c r="Z57" s="36"/>
      <c r="AA57" s="36"/>
      <c r="AB57" s="36"/>
      <c r="AC57" s="36"/>
      <c r="AD57" s="36"/>
      <c r="AE57" s="36"/>
      <c r="AF57" s="36"/>
      <c r="AG57" s="36"/>
      <c r="AH57" s="36"/>
      <c r="AI57" s="36"/>
      <c r="AJ57" s="36"/>
    </row>
    <row r="58" spans="1:36" x14ac:dyDescent="0.25">
      <c r="B58" s="36"/>
      <c r="C58" s="36"/>
      <c r="D58" s="36"/>
      <c r="E58" s="36"/>
      <c r="F58" s="36"/>
      <c r="G58" s="36"/>
      <c r="H58" s="36"/>
      <c r="N58" s="36"/>
      <c r="O58" s="36"/>
      <c r="P58" s="36"/>
      <c r="Q58" s="36"/>
      <c r="R58" s="36"/>
      <c r="S58" s="36"/>
      <c r="T58" s="36"/>
      <c r="U58" s="36"/>
      <c r="V58" s="36"/>
      <c r="W58" s="36"/>
      <c r="X58" s="36"/>
      <c r="Y58" s="36"/>
      <c r="Z58" s="36"/>
      <c r="AA58" s="36"/>
      <c r="AB58" s="36"/>
      <c r="AC58" s="36"/>
      <c r="AD58" s="36"/>
      <c r="AE58" s="36"/>
      <c r="AF58" s="36"/>
      <c r="AG58" s="36"/>
      <c r="AH58" s="36"/>
      <c r="AI58" s="36"/>
      <c r="AJ58" s="36"/>
    </row>
    <row r="59" spans="1:36" x14ac:dyDescent="0.25">
      <c r="B59" s="36"/>
      <c r="C59" s="36"/>
      <c r="D59" s="36"/>
      <c r="E59" s="36"/>
      <c r="F59" s="36"/>
      <c r="G59" s="36"/>
      <c r="H59" s="36"/>
      <c r="N59" s="36"/>
      <c r="O59" s="36"/>
      <c r="P59" s="36"/>
      <c r="Q59" s="36"/>
      <c r="R59" s="36"/>
      <c r="S59" s="36"/>
      <c r="T59" s="36"/>
      <c r="U59" s="36"/>
      <c r="V59" s="36"/>
      <c r="W59" s="36"/>
      <c r="X59" s="36"/>
      <c r="Y59" s="36"/>
      <c r="Z59" s="36"/>
      <c r="AA59" s="36"/>
      <c r="AB59" s="36"/>
      <c r="AC59" s="36"/>
      <c r="AD59" s="36"/>
      <c r="AE59" s="36"/>
      <c r="AF59" s="36"/>
      <c r="AG59" s="36"/>
      <c r="AH59" s="36"/>
      <c r="AI59" s="36"/>
      <c r="AJ59" s="36"/>
    </row>
    <row r="60" spans="1:36" x14ac:dyDescent="0.25">
      <c r="B60" s="36"/>
      <c r="C60" s="36"/>
      <c r="D60" s="36"/>
      <c r="E60" s="36"/>
      <c r="F60" s="36"/>
      <c r="G60" s="36"/>
      <c r="H60" s="36"/>
      <c r="N60" s="36"/>
      <c r="O60" s="36"/>
      <c r="P60" s="36"/>
      <c r="Q60" s="36"/>
      <c r="R60" s="36"/>
      <c r="S60" s="36"/>
      <c r="T60" s="36"/>
      <c r="U60" s="36"/>
      <c r="V60" s="36"/>
      <c r="W60" s="36"/>
      <c r="X60" s="36"/>
      <c r="Y60" s="36"/>
      <c r="Z60" s="36"/>
      <c r="AA60" s="36"/>
      <c r="AB60" s="36"/>
      <c r="AC60" s="36"/>
      <c r="AD60" s="36"/>
      <c r="AE60" s="36"/>
      <c r="AF60" s="36"/>
      <c r="AG60" s="36"/>
      <c r="AH60" s="36"/>
      <c r="AI60" s="36"/>
      <c r="AJ60" s="36"/>
    </row>
    <row r="61" spans="1:36" x14ac:dyDescent="0.25">
      <c r="B61" s="36"/>
      <c r="C61" s="36"/>
      <c r="D61" s="36"/>
      <c r="E61" s="36"/>
      <c r="F61" s="36"/>
      <c r="G61" s="36"/>
      <c r="H61" s="36"/>
      <c r="N61" s="36"/>
      <c r="O61" s="36"/>
      <c r="P61" s="36"/>
      <c r="Q61" s="36"/>
      <c r="R61" s="36"/>
      <c r="S61" s="36"/>
      <c r="T61" s="36"/>
      <c r="U61" s="36"/>
      <c r="V61" s="36"/>
      <c r="W61" s="36"/>
      <c r="X61" s="36"/>
      <c r="Y61" s="36"/>
      <c r="Z61" s="36"/>
      <c r="AA61" s="36"/>
      <c r="AB61" s="36"/>
      <c r="AC61" s="36"/>
      <c r="AD61" s="36"/>
      <c r="AE61" s="36"/>
      <c r="AF61" s="36"/>
      <c r="AG61" s="36"/>
      <c r="AH61" s="36"/>
      <c r="AI61" s="36"/>
      <c r="AJ61" s="36"/>
    </row>
    <row r="62" spans="1:36" x14ac:dyDescent="0.25">
      <c r="B62" s="36"/>
      <c r="C62" s="36"/>
      <c r="D62" s="36"/>
      <c r="E62" s="36"/>
      <c r="F62" s="36"/>
      <c r="G62" s="36"/>
      <c r="H62" s="36"/>
      <c r="N62" s="36"/>
      <c r="O62" s="36"/>
      <c r="P62" s="36"/>
      <c r="Q62" s="36"/>
      <c r="R62" s="36"/>
      <c r="S62" s="36"/>
      <c r="T62" s="36"/>
      <c r="U62" s="36"/>
      <c r="V62" s="36"/>
      <c r="W62" s="36"/>
      <c r="X62" s="36"/>
      <c r="Y62" s="36"/>
      <c r="Z62" s="36"/>
      <c r="AA62" s="36"/>
      <c r="AB62" s="36"/>
      <c r="AC62" s="36"/>
      <c r="AD62" s="36"/>
      <c r="AE62" s="36"/>
      <c r="AF62" s="36"/>
      <c r="AG62" s="36"/>
      <c r="AH62" s="36"/>
      <c r="AI62" s="36"/>
      <c r="AJ62" s="36"/>
    </row>
    <row r="63" spans="1:36" x14ac:dyDescent="0.25">
      <c r="B63" s="36"/>
      <c r="C63" s="36"/>
      <c r="D63" s="36"/>
      <c r="E63" s="36"/>
      <c r="F63" s="36"/>
      <c r="G63" s="36"/>
      <c r="H63" s="36"/>
      <c r="N63" s="36"/>
      <c r="O63" s="36"/>
      <c r="P63" s="36"/>
      <c r="Q63" s="36"/>
      <c r="R63" s="36"/>
      <c r="S63" s="36"/>
      <c r="T63" s="36"/>
      <c r="U63" s="36"/>
      <c r="V63" s="36"/>
      <c r="W63" s="36"/>
      <c r="X63" s="36"/>
      <c r="Y63" s="36"/>
      <c r="Z63" s="36"/>
      <c r="AA63" s="36"/>
      <c r="AB63" s="36"/>
      <c r="AC63" s="36"/>
      <c r="AD63" s="36"/>
      <c r="AE63" s="36"/>
      <c r="AF63" s="36"/>
      <c r="AG63" s="36"/>
      <c r="AH63" s="36"/>
      <c r="AI63" s="36"/>
      <c r="AJ63" s="36"/>
    </row>
    <row r="64" spans="1:36" x14ac:dyDescent="0.25">
      <c r="B64" s="36"/>
      <c r="C64" s="36"/>
      <c r="D64" s="36"/>
      <c r="E64" s="36"/>
      <c r="F64" s="36"/>
      <c r="G64" s="36"/>
      <c r="H64" s="36"/>
      <c r="N64" s="36"/>
      <c r="O64" s="36"/>
      <c r="P64" s="36"/>
      <c r="Q64" s="36"/>
      <c r="R64" s="36"/>
      <c r="S64" s="36"/>
      <c r="T64" s="36"/>
      <c r="U64" s="36"/>
      <c r="V64" s="36"/>
      <c r="W64" s="36"/>
      <c r="X64" s="36"/>
      <c r="Y64" s="36"/>
      <c r="Z64" s="36"/>
      <c r="AA64" s="36"/>
      <c r="AB64" s="36"/>
      <c r="AC64" s="36"/>
      <c r="AD64" s="36"/>
      <c r="AE64" s="36"/>
      <c r="AF64" s="36"/>
      <c r="AG64" s="36"/>
      <c r="AH64" s="36"/>
      <c r="AI64" s="36"/>
      <c r="AJ64" s="36"/>
    </row>
    <row r="65" spans="2:36" x14ac:dyDescent="0.25">
      <c r="B65" s="36"/>
      <c r="C65" s="36"/>
      <c r="D65" s="36"/>
      <c r="E65" s="36"/>
      <c r="F65" s="36"/>
      <c r="G65" s="36"/>
      <c r="H65" s="36"/>
      <c r="N65" s="36"/>
      <c r="O65" s="36"/>
      <c r="P65" s="36"/>
      <c r="Q65" s="36"/>
      <c r="R65" s="36"/>
      <c r="S65" s="36"/>
      <c r="T65" s="36"/>
      <c r="U65" s="36"/>
      <c r="V65" s="36"/>
      <c r="W65" s="36"/>
      <c r="X65" s="36"/>
      <c r="Y65" s="36"/>
      <c r="Z65" s="36"/>
      <c r="AA65" s="36"/>
      <c r="AB65" s="36"/>
      <c r="AC65" s="36"/>
      <c r="AD65" s="36"/>
      <c r="AE65" s="36"/>
      <c r="AF65" s="36"/>
      <c r="AG65" s="36"/>
      <c r="AH65" s="36"/>
      <c r="AI65" s="36"/>
      <c r="AJ65" s="36"/>
    </row>
    <row r="66" spans="2:36" x14ac:dyDescent="0.25">
      <c r="B66" s="36"/>
      <c r="C66" s="36"/>
      <c r="D66" s="36"/>
      <c r="E66" s="36"/>
      <c r="F66" s="36"/>
      <c r="G66" s="36"/>
      <c r="H66" s="36"/>
      <c r="N66" s="36"/>
      <c r="O66" s="36"/>
      <c r="P66" s="36"/>
      <c r="Q66" s="36"/>
      <c r="R66" s="36"/>
      <c r="S66" s="36"/>
      <c r="T66" s="36"/>
      <c r="U66" s="36"/>
      <c r="V66" s="36"/>
      <c r="W66" s="36"/>
      <c r="X66" s="36"/>
      <c r="Y66" s="36"/>
      <c r="Z66" s="36"/>
      <c r="AA66" s="36"/>
      <c r="AB66" s="36"/>
      <c r="AC66" s="36"/>
      <c r="AD66" s="36"/>
      <c r="AE66" s="36"/>
      <c r="AF66" s="36"/>
      <c r="AG66" s="36"/>
      <c r="AH66" s="36"/>
      <c r="AI66" s="36"/>
      <c r="AJ66" s="36"/>
    </row>
    <row r="67" spans="2:36" x14ac:dyDescent="0.25">
      <c r="B67" s="36"/>
      <c r="C67" s="36"/>
      <c r="D67" s="36"/>
      <c r="E67" s="36"/>
      <c r="F67" s="36"/>
      <c r="G67" s="36"/>
      <c r="H67" s="36"/>
      <c r="N67" s="36"/>
      <c r="O67" s="36"/>
      <c r="P67" s="36"/>
      <c r="Q67" s="36"/>
      <c r="R67" s="36"/>
      <c r="S67" s="36"/>
      <c r="T67" s="36"/>
      <c r="U67" s="36"/>
      <c r="V67" s="36"/>
      <c r="W67" s="36"/>
      <c r="X67" s="36"/>
      <c r="Y67" s="36"/>
      <c r="Z67" s="36"/>
      <c r="AA67" s="36"/>
      <c r="AB67" s="36"/>
      <c r="AC67" s="36"/>
      <c r="AD67" s="36"/>
      <c r="AE67" s="36"/>
      <c r="AF67" s="36"/>
      <c r="AG67" s="36"/>
      <c r="AH67" s="36"/>
      <c r="AI67" s="36"/>
      <c r="AJ67" s="36"/>
    </row>
    <row r="68" spans="2:36" x14ac:dyDescent="0.25">
      <c r="B68" s="36"/>
      <c r="C68" s="36"/>
      <c r="D68" s="36"/>
      <c r="E68" s="36"/>
      <c r="F68" s="36"/>
      <c r="G68" s="36"/>
      <c r="H68" s="36"/>
      <c r="N68" s="36"/>
      <c r="O68" s="36"/>
      <c r="P68" s="36"/>
      <c r="Q68" s="36"/>
      <c r="R68" s="36"/>
      <c r="S68" s="36"/>
      <c r="T68" s="36"/>
      <c r="U68" s="36"/>
      <c r="V68" s="36"/>
      <c r="W68" s="36"/>
      <c r="X68" s="36"/>
      <c r="Y68" s="36"/>
      <c r="Z68" s="36"/>
      <c r="AA68" s="36"/>
      <c r="AB68" s="36"/>
      <c r="AC68" s="36"/>
      <c r="AD68" s="36"/>
      <c r="AE68" s="36"/>
      <c r="AF68" s="36"/>
      <c r="AG68" s="36"/>
      <c r="AH68" s="36"/>
      <c r="AI68" s="36"/>
      <c r="AJ68" s="36"/>
    </row>
    <row r="69" spans="2:36" x14ac:dyDescent="0.25">
      <c r="B69" s="36"/>
      <c r="C69" s="36"/>
      <c r="D69" s="36"/>
      <c r="E69" s="36"/>
      <c r="F69" s="36"/>
      <c r="G69" s="36"/>
      <c r="H69" s="36"/>
      <c r="N69" s="36"/>
      <c r="O69" s="36"/>
      <c r="P69" s="36"/>
      <c r="Q69" s="36"/>
      <c r="R69" s="36"/>
      <c r="S69" s="36"/>
      <c r="T69" s="36"/>
      <c r="U69" s="36"/>
      <c r="V69" s="36"/>
      <c r="W69" s="36"/>
      <c r="X69" s="36"/>
      <c r="Y69" s="36"/>
      <c r="Z69" s="36"/>
      <c r="AA69" s="36"/>
      <c r="AB69" s="36"/>
      <c r="AC69" s="36"/>
      <c r="AD69" s="36"/>
      <c r="AE69" s="36"/>
      <c r="AF69" s="36"/>
      <c r="AG69" s="36"/>
      <c r="AH69" s="36"/>
      <c r="AI69" s="36"/>
      <c r="AJ69" s="36"/>
    </row>
    <row r="70" spans="2:36" x14ac:dyDescent="0.25">
      <c r="B70" s="36"/>
      <c r="C70" s="36"/>
      <c r="D70" s="36"/>
      <c r="E70" s="36"/>
      <c r="F70" s="36"/>
      <c r="G70" s="36"/>
      <c r="H70" s="36"/>
      <c r="N70" s="36"/>
      <c r="O70" s="36"/>
      <c r="P70" s="36"/>
      <c r="Q70" s="36"/>
      <c r="R70" s="36"/>
      <c r="S70" s="36"/>
      <c r="T70" s="36"/>
      <c r="U70" s="36"/>
      <c r="V70" s="36"/>
      <c r="W70" s="36"/>
      <c r="X70" s="36"/>
      <c r="Y70" s="36"/>
      <c r="Z70" s="36"/>
      <c r="AA70" s="36"/>
      <c r="AB70" s="36"/>
      <c r="AC70" s="36"/>
      <c r="AD70" s="36"/>
      <c r="AE70" s="36"/>
      <c r="AF70" s="36"/>
      <c r="AG70" s="36"/>
      <c r="AH70" s="36"/>
      <c r="AI70" s="36"/>
      <c r="AJ70" s="36"/>
    </row>
    <row r="71" spans="2:36" x14ac:dyDescent="0.25">
      <c r="B71" s="36"/>
      <c r="C71" s="36"/>
      <c r="D71" s="36"/>
      <c r="E71" s="36"/>
      <c r="F71" s="36"/>
      <c r="G71" s="36"/>
      <c r="H71" s="36"/>
      <c r="N71" s="36"/>
      <c r="O71" s="36"/>
      <c r="P71" s="36"/>
      <c r="Q71" s="36"/>
      <c r="R71" s="36"/>
      <c r="S71" s="36"/>
      <c r="T71" s="36"/>
      <c r="U71" s="36"/>
      <c r="V71" s="36"/>
      <c r="W71" s="36"/>
      <c r="X71" s="36"/>
      <c r="Y71" s="36"/>
      <c r="Z71" s="36"/>
      <c r="AA71" s="36"/>
      <c r="AB71" s="36"/>
      <c r="AC71" s="36"/>
      <c r="AD71" s="36"/>
      <c r="AE71" s="36"/>
      <c r="AF71" s="36"/>
      <c r="AG71" s="36"/>
      <c r="AH71" s="36"/>
      <c r="AI71" s="36"/>
      <c r="AJ71" s="36"/>
    </row>
    <row r="72" spans="2:36" x14ac:dyDescent="0.25">
      <c r="B72" s="36"/>
      <c r="C72" s="36"/>
      <c r="D72" s="36"/>
      <c r="E72" s="36"/>
      <c r="F72" s="36"/>
      <c r="G72" s="36"/>
      <c r="H72" s="36"/>
      <c r="N72" s="36"/>
      <c r="O72" s="36"/>
      <c r="P72" s="36"/>
      <c r="Q72" s="36"/>
      <c r="R72" s="36"/>
      <c r="S72" s="36"/>
      <c r="T72" s="36"/>
      <c r="U72" s="36"/>
      <c r="V72" s="36"/>
      <c r="W72" s="36"/>
      <c r="X72" s="36"/>
      <c r="Y72" s="36"/>
      <c r="Z72" s="36"/>
      <c r="AA72" s="36"/>
      <c r="AB72" s="36"/>
      <c r="AC72" s="36"/>
      <c r="AD72" s="36"/>
      <c r="AE72" s="36"/>
      <c r="AF72" s="36"/>
      <c r="AG72" s="36"/>
      <c r="AH72" s="36"/>
      <c r="AI72" s="36"/>
      <c r="AJ72" s="36"/>
    </row>
    <row r="73" spans="2:36" x14ac:dyDescent="0.25">
      <c r="B73" s="36"/>
      <c r="C73" s="36"/>
      <c r="D73" s="36"/>
      <c r="E73" s="36"/>
      <c r="F73" s="36"/>
      <c r="G73" s="36"/>
      <c r="H73" s="36"/>
      <c r="N73" s="36"/>
      <c r="O73" s="36"/>
      <c r="P73" s="36"/>
      <c r="Q73" s="36"/>
      <c r="R73" s="36"/>
      <c r="S73" s="36"/>
      <c r="T73" s="36"/>
      <c r="U73" s="36"/>
      <c r="V73" s="36"/>
      <c r="W73" s="36"/>
      <c r="X73" s="36"/>
      <c r="Y73" s="36"/>
      <c r="Z73" s="36"/>
      <c r="AA73" s="36"/>
      <c r="AB73" s="36"/>
      <c r="AC73" s="36"/>
      <c r="AD73" s="36"/>
      <c r="AE73" s="36"/>
      <c r="AF73" s="36"/>
      <c r="AG73" s="36"/>
      <c r="AH73" s="36"/>
      <c r="AI73" s="36"/>
      <c r="AJ73" s="36"/>
    </row>
    <row r="74" spans="2:36" x14ac:dyDescent="0.25">
      <c r="B74" s="36"/>
      <c r="C74" s="36"/>
      <c r="D74" s="36"/>
      <c r="E74" s="36"/>
      <c r="F74" s="36"/>
      <c r="G74" s="36"/>
      <c r="H74" s="36"/>
      <c r="N74" s="36"/>
      <c r="O74" s="36"/>
      <c r="P74" s="36"/>
      <c r="Q74" s="36"/>
      <c r="R74" s="36"/>
      <c r="S74" s="36"/>
      <c r="T74" s="36"/>
      <c r="U74" s="36"/>
      <c r="V74" s="36"/>
      <c r="W74" s="36"/>
      <c r="X74" s="36"/>
      <c r="Y74" s="36"/>
      <c r="Z74" s="36"/>
      <c r="AA74" s="36"/>
      <c r="AB74" s="36"/>
      <c r="AC74" s="36"/>
      <c r="AD74" s="36"/>
      <c r="AE74" s="36"/>
      <c r="AF74" s="36"/>
      <c r="AG74" s="36"/>
      <c r="AH74" s="36"/>
      <c r="AI74" s="36"/>
      <c r="AJ74" s="36"/>
    </row>
    <row r="75" spans="2:36" x14ac:dyDescent="0.25">
      <c r="B75" s="36"/>
      <c r="C75" s="36"/>
      <c r="D75" s="36"/>
      <c r="E75" s="36"/>
      <c r="F75" s="36"/>
      <c r="G75" s="36"/>
      <c r="H75" s="36"/>
      <c r="N75" s="36"/>
      <c r="O75" s="36"/>
      <c r="P75" s="36"/>
      <c r="Q75" s="36"/>
      <c r="R75" s="36"/>
      <c r="S75" s="36"/>
      <c r="T75" s="36"/>
      <c r="U75" s="36"/>
      <c r="V75" s="36"/>
      <c r="W75" s="36"/>
      <c r="X75" s="36"/>
      <c r="Y75" s="36"/>
      <c r="Z75" s="36"/>
      <c r="AA75" s="36"/>
      <c r="AB75" s="36"/>
      <c r="AC75" s="36"/>
      <c r="AD75" s="36"/>
      <c r="AE75" s="36"/>
      <c r="AF75" s="36"/>
      <c r="AG75" s="36"/>
      <c r="AH75" s="36"/>
      <c r="AI75" s="36"/>
      <c r="AJ75" s="36"/>
    </row>
    <row r="76" spans="2:36" x14ac:dyDescent="0.25">
      <c r="B76" s="36"/>
      <c r="C76" s="36"/>
      <c r="D76" s="36"/>
      <c r="E76" s="36"/>
      <c r="F76" s="36"/>
      <c r="G76" s="36"/>
      <c r="H76" s="36"/>
      <c r="N76" s="36"/>
      <c r="O76" s="36"/>
      <c r="P76" s="36"/>
      <c r="Q76" s="36"/>
      <c r="R76" s="36"/>
      <c r="S76" s="36"/>
      <c r="T76" s="36"/>
      <c r="U76" s="36"/>
      <c r="V76" s="36"/>
      <c r="W76" s="36"/>
      <c r="X76" s="36"/>
      <c r="Y76" s="36"/>
      <c r="Z76" s="36"/>
      <c r="AA76" s="36"/>
      <c r="AB76" s="36"/>
      <c r="AC76" s="36"/>
      <c r="AD76" s="36"/>
      <c r="AE76" s="36"/>
      <c r="AF76" s="36"/>
      <c r="AG76" s="36"/>
      <c r="AH76" s="36"/>
      <c r="AI76" s="36"/>
      <c r="AJ76" s="36"/>
    </row>
    <row r="77" spans="2:36" x14ac:dyDescent="0.25">
      <c r="B77" s="36"/>
      <c r="C77" s="36"/>
      <c r="D77" s="36"/>
      <c r="E77" s="36"/>
      <c r="F77" s="36"/>
      <c r="G77" s="36"/>
      <c r="H77" s="36"/>
      <c r="N77" s="36"/>
      <c r="O77" s="36"/>
      <c r="P77" s="36"/>
      <c r="Q77" s="36"/>
      <c r="R77" s="36"/>
      <c r="S77" s="36"/>
      <c r="T77" s="36"/>
      <c r="U77" s="36"/>
      <c r="V77" s="36"/>
      <c r="W77" s="36"/>
      <c r="X77" s="36"/>
      <c r="Y77" s="36"/>
      <c r="Z77" s="36"/>
      <c r="AA77" s="36"/>
      <c r="AB77" s="36"/>
      <c r="AC77" s="36"/>
      <c r="AD77" s="36"/>
      <c r="AE77" s="36"/>
      <c r="AF77" s="36"/>
      <c r="AG77" s="36"/>
      <c r="AH77" s="36"/>
      <c r="AI77" s="36"/>
      <c r="AJ77" s="36"/>
    </row>
    <row r="78" spans="2:36" x14ac:dyDescent="0.25">
      <c r="B78" s="36"/>
      <c r="C78" s="36"/>
      <c r="D78" s="36"/>
      <c r="E78" s="36"/>
      <c r="F78" s="36"/>
      <c r="G78" s="36"/>
      <c r="H78" s="36"/>
      <c r="N78" s="36"/>
      <c r="O78" s="36"/>
      <c r="P78" s="36"/>
      <c r="Q78" s="36"/>
      <c r="R78" s="36"/>
      <c r="S78" s="36"/>
      <c r="T78" s="36"/>
      <c r="U78" s="36"/>
      <c r="V78" s="36"/>
      <c r="W78" s="36"/>
      <c r="X78" s="36"/>
      <c r="Y78" s="36"/>
      <c r="Z78" s="36"/>
      <c r="AA78" s="36"/>
      <c r="AB78" s="36"/>
      <c r="AC78" s="36"/>
      <c r="AD78" s="36"/>
      <c r="AE78" s="36"/>
      <c r="AF78" s="36"/>
      <c r="AG78" s="36"/>
      <c r="AH78" s="36"/>
      <c r="AI78" s="36"/>
      <c r="AJ78" s="36"/>
    </row>
    <row r="79" spans="2:36" x14ac:dyDescent="0.25">
      <c r="B79" s="36"/>
      <c r="C79" s="36"/>
      <c r="D79" s="36"/>
      <c r="E79" s="36"/>
      <c r="F79" s="36"/>
      <c r="G79" s="36"/>
      <c r="H79" s="36"/>
      <c r="N79" s="36"/>
      <c r="O79" s="36"/>
      <c r="P79" s="36"/>
      <c r="Q79" s="36"/>
      <c r="R79" s="36"/>
      <c r="S79" s="36"/>
      <c r="T79" s="36"/>
      <c r="U79" s="36"/>
      <c r="V79" s="36"/>
      <c r="W79" s="36"/>
      <c r="X79" s="36"/>
      <c r="Y79" s="36"/>
      <c r="Z79" s="36"/>
      <c r="AA79" s="36"/>
      <c r="AB79" s="36"/>
      <c r="AC79" s="36"/>
      <c r="AD79" s="36"/>
      <c r="AE79" s="36"/>
      <c r="AF79" s="36"/>
      <c r="AG79" s="36"/>
      <c r="AH79" s="36"/>
      <c r="AI79" s="36"/>
      <c r="AJ79" s="36"/>
    </row>
    <row r="80" spans="2:36" x14ac:dyDescent="0.25">
      <c r="B80" s="36"/>
      <c r="C80" s="36"/>
      <c r="D80" s="36"/>
      <c r="E80" s="36"/>
      <c r="F80" s="36"/>
      <c r="G80" s="36"/>
      <c r="H80" s="36"/>
      <c r="N80" s="36"/>
      <c r="O80" s="36"/>
      <c r="P80" s="36"/>
      <c r="Q80" s="36"/>
      <c r="R80" s="36"/>
      <c r="S80" s="36"/>
      <c r="T80" s="36"/>
      <c r="U80" s="36"/>
      <c r="V80" s="36"/>
      <c r="W80" s="36"/>
      <c r="X80" s="36"/>
      <c r="Y80" s="36"/>
      <c r="Z80" s="36"/>
      <c r="AA80" s="36"/>
      <c r="AB80" s="36"/>
      <c r="AC80" s="36"/>
      <c r="AD80" s="36"/>
      <c r="AE80" s="36"/>
      <c r="AF80" s="36"/>
      <c r="AG80" s="36"/>
      <c r="AH80" s="36"/>
      <c r="AI80" s="36"/>
      <c r="AJ80" s="36"/>
    </row>
    <row r="81" spans="2:36" x14ac:dyDescent="0.25">
      <c r="B81" s="36"/>
      <c r="C81" s="36"/>
      <c r="D81" s="36"/>
      <c r="E81" s="36"/>
      <c r="F81" s="36"/>
      <c r="G81" s="36"/>
      <c r="H81" s="36"/>
      <c r="N81" s="36"/>
      <c r="O81" s="36"/>
      <c r="P81" s="36"/>
      <c r="Q81" s="36"/>
      <c r="R81" s="36"/>
      <c r="S81" s="36"/>
      <c r="T81" s="36"/>
      <c r="U81" s="36"/>
      <c r="V81" s="36"/>
      <c r="W81" s="36"/>
      <c r="X81" s="36"/>
      <c r="Y81" s="36"/>
      <c r="Z81" s="36"/>
      <c r="AA81" s="36"/>
      <c r="AB81" s="36"/>
      <c r="AC81" s="36"/>
      <c r="AD81" s="36"/>
      <c r="AE81" s="36"/>
      <c r="AF81" s="36"/>
      <c r="AG81" s="36"/>
      <c r="AH81" s="36"/>
      <c r="AI81" s="36"/>
      <c r="AJ81" s="36"/>
    </row>
    <row r="82" spans="2:36" x14ac:dyDescent="0.25">
      <c r="B82" s="36"/>
      <c r="C82" s="36"/>
      <c r="D82" s="36"/>
      <c r="E82" s="36"/>
      <c r="F82" s="36"/>
      <c r="G82" s="36"/>
      <c r="H82" s="36"/>
      <c r="N82" s="36"/>
      <c r="O82" s="36"/>
      <c r="P82" s="36"/>
      <c r="Q82" s="36"/>
      <c r="R82" s="36"/>
      <c r="S82" s="36"/>
      <c r="T82" s="36"/>
      <c r="U82" s="36"/>
      <c r="V82" s="36"/>
      <c r="W82" s="36"/>
      <c r="X82" s="36"/>
      <c r="Y82" s="36"/>
      <c r="Z82" s="36"/>
      <c r="AA82" s="36"/>
      <c r="AB82" s="36"/>
      <c r="AC82" s="36"/>
      <c r="AD82" s="36"/>
      <c r="AE82" s="36"/>
      <c r="AF82" s="36"/>
      <c r="AG82" s="36"/>
      <c r="AH82" s="36"/>
      <c r="AI82" s="36"/>
      <c r="AJ82" s="36"/>
    </row>
    <row r="83" spans="2:36" x14ac:dyDescent="0.25">
      <c r="B83" s="36"/>
      <c r="C83" s="36"/>
      <c r="D83" s="36"/>
      <c r="E83" s="36"/>
      <c r="F83" s="36"/>
      <c r="G83" s="36"/>
      <c r="H83" s="36"/>
      <c r="N83" s="36"/>
      <c r="O83" s="36"/>
      <c r="P83" s="36"/>
      <c r="Q83" s="36"/>
      <c r="R83" s="36"/>
      <c r="S83" s="36"/>
      <c r="T83" s="36"/>
      <c r="U83" s="36"/>
      <c r="V83" s="36"/>
      <c r="W83" s="36"/>
      <c r="X83" s="36"/>
      <c r="Y83" s="36"/>
      <c r="Z83" s="36"/>
      <c r="AA83" s="36"/>
      <c r="AB83" s="36"/>
      <c r="AC83" s="36"/>
      <c r="AD83" s="36"/>
      <c r="AE83" s="36"/>
      <c r="AF83" s="36"/>
      <c r="AG83" s="36"/>
      <c r="AH83" s="36"/>
      <c r="AI83" s="36"/>
      <c r="AJ83" s="36"/>
    </row>
    <row r="84" spans="2:36" x14ac:dyDescent="0.25">
      <c r="B84" s="36"/>
      <c r="C84" s="36"/>
      <c r="D84" s="36"/>
      <c r="E84" s="36"/>
      <c r="F84" s="36"/>
      <c r="G84" s="36"/>
      <c r="H84" s="36"/>
      <c r="N84" s="36"/>
      <c r="O84" s="36"/>
      <c r="P84" s="36"/>
      <c r="Q84" s="36"/>
      <c r="R84" s="36"/>
      <c r="S84" s="36"/>
      <c r="T84" s="36"/>
      <c r="U84" s="36"/>
      <c r="V84" s="36"/>
      <c r="W84" s="36"/>
      <c r="X84" s="36"/>
      <c r="Y84" s="36"/>
      <c r="Z84" s="36"/>
      <c r="AA84" s="36"/>
      <c r="AB84" s="36"/>
      <c r="AC84" s="36"/>
      <c r="AD84" s="36"/>
      <c r="AE84" s="36"/>
      <c r="AF84" s="36"/>
      <c r="AG84" s="36"/>
      <c r="AH84" s="36"/>
      <c r="AI84" s="36"/>
      <c r="AJ84" s="36"/>
    </row>
    <row r="85" spans="2:36" x14ac:dyDescent="0.25">
      <c r="B85" s="36"/>
      <c r="C85" s="36"/>
      <c r="D85" s="36"/>
      <c r="E85" s="36"/>
      <c r="F85" s="36"/>
      <c r="G85" s="36"/>
      <c r="H85" s="36"/>
      <c r="N85" s="36"/>
      <c r="O85" s="36"/>
      <c r="P85" s="36"/>
      <c r="Q85" s="36"/>
      <c r="R85" s="36"/>
      <c r="S85" s="36"/>
      <c r="T85" s="36"/>
      <c r="U85" s="36"/>
      <c r="V85" s="36"/>
      <c r="W85" s="36"/>
      <c r="X85" s="36"/>
      <c r="Y85" s="36"/>
      <c r="Z85" s="36"/>
      <c r="AA85" s="36"/>
      <c r="AB85" s="36"/>
      <c r="AC85" s="36"/>
      <c r="AD85" s="36"/>
      <c r="AE85" s="36"/>
      <c r="AF85" s="36"/>
      <c r="AG85" s="36"/>
      <c r="AH85" s="36"/>
      <c r="AI85" s="36"/>
      <c r="AJ85" s="36"/>
    </row>
    <row r="86" spans="2:36" x14ac:dyDescent="0.25">
      <c r="B86" s="36"/>
      <c r="C86" s="36"/>
      <c r="D86" s="36"/>
      <c r="E86" s="36"/>
      <c r="F86" s="36"/>
      <c r="G86" s="36"/>
      <c r="H86" s="36"/>
      <c r="N86" s="36"/>
      <c r="O86" s="36"/>
      <c r="P86" s="36"/>
      <c r="Q86" s="36"/>
      <c r="R86" s="36"/>
      <c r="S86" s="36"/>
      <c r="T86" s="36"/>
      <c r="U86" s="36"/>
      <c r="V86" s="36"/>
      <c r="W86" s="36"/>
      <c r="X86" s="36"/>
      <c r="Y86" s="36"/>
      <c r="Z86" s="36"/>
      <c r="AA86" s="36"/>
      <c r="AB86" s="36"/>
      <c r="AC86" s="36"/>
      <c r="AD86" s="36"/>
      <c r="AE86" s="36"/>
      <c r="AF86" s="36"/>
      <c r="AG86" s="36"/>
      <c r="AH86" s="36"/>
      <c r="AI86" s="36"/>
      <c r="AJ86" s="36"/>
    </row>
    <row r="87" spans="2:36" x14ac:dyDescent="0.25">
      <c r="B87" s="36"/>
      <c r="C87" s="36"/>
      <c r="D87" s="36"/>
      <c r="E87" s="36"/>
      <c r="F87" s="36"/>
      <c r="G87" s="36"/>
      <c r="H87" s="36"/>
      <c r="N87" s="36"/>
      <c r="O87" s="36"/>
      <c r="P87" s="36"/>
      <c r="Q87" s="36"/>
      <c r="R87" s="36"/>
      <c r="S87" s="36"/>
      <c r="T87" s="36"/>
      <c r="U87" s="36"/>
      <c r="V87" s="36"/>
      <c r="W87" s="36"/>
      <c r="X87" s="36"/>
      <c r="Y87" s="36"/>
      <c r="Z87" s="36"/>
      <c r="AA87" s="36"/>
      <c r="AB87" s="36"/>
      <c r="AC87" s="36"/>
      <c r="AD87" s="36"/>
      <c r="AE87" s="36"/>
      <c r="AF87" s="36"/>
      <c r="AG87" s="36"/>
      <c r="AH87" s="36"/>
      <c r="AI87" s="36"/>
      <c r="AJ87" s="36"/>
    </row>
    <row r="88" spans="2:36" x14ac:dyDescent="0.25">
      <c r="B88" s="36"/>
      <c r="C88" s="36"/>
      <c r="D88" s="36"/>
      <c r="E88" s="36"/>
      <c r="F88" s="36"/>
      <c r="G88" s="36"/>
      <c r="H88" s="36"/>
      <c r="N88" s="36"/>
      <c r="O88" s="36"/>
      <c r="P88" s="36"/>
      <c r="Q88" s="36"/>
      <c r="R88" s="36"/>
      <c r="S88" s="36"/>
      <c r="T88" s="36"/>
      <c r="U88" s="36"/>
      <c r="V88" s="36"/>
      <c r="W88" s="36"/>
      <c r="X88" s="36"/>
      <c r="Y88" s="36"/>
      <c r="Z88" s="36"/>
      <c r="AA88" s="36"/>
      <c r="AB88" s="36"/>
      <c r="AC88" s="36"/>
      <c r="AD88" s="36"/>
      <c r="AE88" s="36"/>
      <c r="AF88" s="36"/>
      <c r="AG88" s="36"/>
      <c r="AH88" s="36"/>
      <c r="AI88" s="36"/>
      <c r="AJ88" s="36"/>
    </row>
    <row r="89" spans="2:36" x14ac:dyDescent="0.25">
      <c r="B89" s="36"/>
      <c r="C89" s="36"/>
      <c r="D89" s="36"/>
      <c r="E89" s="36"/>
      <c r="F89" s="36"/>
      <c r="G89" s="36"/>
      <c r="H89" s="36"/>
      <c r="N89" s="36"/>
      <c r="O89" s="36"/>
      <c r="P89" s="36"/>
      <c r="Q89" s="36"/>
      <c r="R89" s="36"/>
      <c r="S89" s="36"/>
      <c r="T89" s="36"/>
      <c r="U89" s="36"/>
      <c r="V89" s="36"/>
      <c r="W89" s="36"/>
      <c r="X89" s="36"/>
      <c r="Y89" s="36"/>
      <c r="Z89" s="36"/>
      <c r="AA89" s="36"/>
      <c r="AB89" s="36"/>
      <c r="AC89" s="36"/>
      <c r="AD89" s="36"/>
      <c r="AE89" s="36"/>
      <c r="AF89" s="36"/>
      <c r="AG89" s="36"/>
      <c r="AH89" s="36"/>
      <c r="AI89" s="36"/>
      <c r="AJ89" s="36"/>
    </row>
    <row r="90" spans="2:36" x14ac:dyDescent="0.25">
      <c r="B90" s="36"/>
      <c r="C90" s="36"/>
      <c r="D90" s="36"/>
      <c r="E90" s="36"/>
      <c r="F90" s="36"/>
      <c r="G90" s="36"/>
      <c r="H90" s="36"/>
      <c r="N90" s="36"/>
      <c r="O90" s="36"/>
      <c r="P90" s="36"/>
      <c r="Q90" s="36"/>
      <c r="R90" s="36"/>
      <c r="S90" s="36"/>
      <c r="T90" s="36"/>
      <c r="U90" s="36"/>
      <c r="V90" s="36"/>
      <c r="W90" s="36"/>
      <c r="X90" s="36"/>
      <c r="Y90" s="36"/>
      <c r="Z90" s="36"/>
      <c r="AA90" s="36"/>
      <c r="AB90" s="36"/>
      <c r="AC90" s="36"/>
      <c r="AD90" s="36"/>
      <c r="AE90" s="36"/>
      <c r="AF90" s="36"/>
      <c r="AG90" s="36"/>
      <c r="AH90" s="36"/>
      <c r="AI90" s="36"/>
      <c r="AJ90" s="36"/>
    </row>
    <row r="91" spans="2:36" x14ac:dyDescent="0.25">
      <c r="B91" s="36"/>
      <c r="C91" s="36"/>
      <c r="D91" s="36"/>
      <c r="E91" s="36"/>
      <c r="F91" s="36"/>
      <c r="G91" s="36"/>
      <c r="H91" s="36"/>
      <c r="N91" s="36"/>
      <c r="O91" s="36"/>
      <c r="P91" s="36"/>
      <c r="Q91" s="36"/>
      <c r="R91" s="36"/>
      <c r="S91" s="36"/>
      <c r="T91" s="36"/>
      <c r="U91" s="36"/>
      <c r="V91" s="36"/>
      <c r="W91" s="36"/>
      <c r="X91" s="36"/>
      <c r="Y91" s="36"/>
      <c r="Z91" s="36"/>
      <c r="AA91" s="36"/>
      <c r="AB91" s="36"/>
      <c r="AC91" s="36"/>
      <c r="AD91" s="36"/>
      <c r="AE91" s="36"/>
      <c r="AF91" s="36"/>
      <c r="AG91" s="36"/>
      <c r="AH91" s="36"/>
      <c r="AI91" s="36"/>
      <c r="AJ91" s="36"/>
    </row>
    <row r="92" spans="2:36" x14ac:dyDescent="0.25">
      <c r="B92" s="36"/>
      <c r="C92" s="36"/>
      <c r="D92" s="36"/>
      <c r="E92" s="36"/>
      <c r="F92" s="36"/>
      <c r="G92" s="36"/>
      <c r="H92" s="36"/>
      <c r="N92" s="36"/>
      <c r="O92" s="36"/>
      <c r="P92" s="36"/>
      <c r="Q92" s="36"/>
      <c r="R92" s="36"/>
      <c r="S92" s="36"/>
      <c r="T92" s="36"/>
      <c r="U92" s="36"/>
      <c r="V92" s="36"/>
      <c r="W92" s="36"/>
      <c r="X92" s="36"/>
      <c r="Y92" s="36"/>
      <c r="Z92" s="36"/>
      <c r="AA92" s="36"/>
      <c r="AB92" s="36"/>
      <c r="AC92" s="36"/>
      <c r="AD92" s="36"/>
      <c r="AE92" s="36"/>
      <c r="AF92" s="36"/>
      <c r="AG92" s="36"/>
      <c r="AH92" s="36"/>
      <c r="AI92" s="36"/>
      <c r="AJ92" s="36"/>
    </row>
    <row r="93" spans="2:36" x14ac:dyDescent="0.25">
      <c r="B93" s="36"/>
      <c r="C93" s="36"/>
      <c r="D93" s="36"/>
      <c r="E93" s="36"/>
      <c r="F93" s="36"/>
      <c r="G93" s="36"/>
      <c r="H93" s="36"/>
      <c r="N93" s="36"/>
      <c r="O93" s="36"/>
      <c r="P93" s="36"/>
      <c r="Q93" s="36"/>
      <c r="R93" s="36"/>
      <c r="S93" s="36"/>
      <c r="T93" s="36"/>
      <c r="U93" s="36"/>
      <c r="V93" s="36"/>
      <c r="W93" s="36"/>
      <c r="X93" s="36"/>
      <c r="Y93" s="36"/>
      <c r="Z93" s="36"/>
      <c r="AA93" s="36"/>
      <c r="AB93" s="36"/>
      <c r="AC93" s="36"/>
      <c r="AD93" s="36"/>
      <c r="AE93" s="36"/>
      <c r="AF93" s="36"/>
      <c r="AG93" s="36"/>
      <c r="AH93" s="36"/>
      <c r="AI93" s="36"/>
      <c r="AJ93" s="36"/>
    </row>
    <row r="94" spans="2:36" x14ac:dyDescent="0.25">
      <c r="B94" s="36"/>
      <c r="C94" s="36"/>
      <c r="D94" s="36"/>
      <c r="E94" s="36"/>
      <c r="F94" s="36"/>
      <c r="G94" s="36"/>
      <c r="H94" s="36"/>
      <c r="N94" s="36"/>
      <c r="O94" s="36"/>
      <c r="P94" s="36"/>
      <c r="Q94" s="36"/>
      <c r="R94" s="36"/>
      <c r="S94" s="36"/>
      <c r="T94" s="36"/>
      <c r="U94" s="36"/>
      <c r="V94" s="36"/>
      <c r="W94" s="36"/>
      <c r="X94" s="36"/>
      <c r="Y94" s="36"/>
      <c r="Z94" s="36"/>
      <c r="AA94" s="36"/>
      <c r="AB94" s="36"/>
      <c r="AC94" s="36"/>
      <c r="AD94" s="36"/>
      <c r="AE94" s="36"/>
      <c r="AF94" s="36"/>
      <c r="AG94" s="36"/>
      <c r="AH94" s="36"/>
      <c r="AI94" s="36"/>
      <c r="AJ94" s="36"/>
    </row>
    <row r="95" spans="2:36" x14ac:dyDescent="0.25">
      <c r="B95" s="36"/>
      <c r="C95" s="36"/>
      <c r="D95" s="36"/>
      <c r="E95" s="36"/>
      <c r="F95" s="36"/>
      <c r="G95" s="36"/>
      <c r="H95" s="36"/>
      <c r="N95" s="36"/>
      <c r="O95" s="36"/>
      <c r="P95" s="36"/>
      <c r="Q95" s="36"/>
      <c r="R95" s="36"/>
      <c r="S95" s="36"/>
      <c r="T95" s="36"/>
      <c r="U95" s="36"/>
      <c r="V95" s="36"/>
      <c r="W95" s="36"/>
      <c r="X95" s="36"/>
      <c r="Y95" s="36"/>
      <c r="Z95" s="36"/>
      <c r="AA95" s="36"/>
      <c r="AB95" s="36"/>
      <c r="AC95" s="36"/>
      <c r="AD95" s="36"/>
      <c r="AE95" s="36"/>
      <c r="AF95" s="36"/>
      <c r="AG95" s="36"/>
      <c r="AH95" s="36"/>
      <c r="AI95" s="36"/>
      <c r="AJ95" s="36"/>
    </row>
    <row r="96" spans="2:36" x14ac:dyDescent="0.25">
      <c r="B96" s="36"/>
      <c r="C96" s="36"/>
      <c r="D96" s="36"/>
      <c r="E96" s="36"/>
      <c r="F96" s="36"/>
      <c r="G96" s="36"/>
      <c r="H96" s="36"/>
      <c r="N96" s="36"/>
      <c r="O96" s="36"/>
      <c r="P96" s="36"/>
      <c r="Q96" s="36"/>
      <c r="R96" s="36"/>
      <c r="S96" s="36"/>
      <c r="T96" s="36"/>
      <c r="U96" s="36"/>
      <c r="V96" s="36"/>
      <c r="W96" s="36"/>
      <c r="X96" s="36"/>
      <c r="Y96" s="36"/>
      <c r="Z96" s="36"/>
      <c r="AA96" s="36"/>
      <c r="AB96" s="36"/>
      <c r="AC96" s="36"/>
      <c r="AD96" s="36"/>
      <c r="AE96" s="36"/>
      <c r="AF96" s="36"/>
      <c r="AG96" s="36"/>
      <c r="AH96" s="36"/>
      <c r="AI96" s="36"/>
      <c r="AJ96" s="36"/>
    </row>
    <row r="97" spans="2:36" x14ac:dyDescent="0.25">
      <c r="B97" s="36"/>
      <c r="C97" s="36"/>
      <c r="D97" s="36"/>
      <c r="E97" s="36"/>
      <c r="F97" s="36"/>
      <c r="G97" s="36"/>
      <c r="H97" s="36"/>
      <c r="N97" s="36"/>
      <c r="O97" s="36"/>
      <c r="P97" s="36"/>
      <c r="Q97" s="36"/>
      <c r="R97" s="36"/>
      <c r="S97" s="36"/>
      <c r="T97" s="36"/>
      <c r="U97" s="36"/>
      <c r="V97" s="36"/>
      <c r="W97" s="36"/>
      <c r="X97" s="36"/>
      <c r="Y97" s="36"/>
      <c r="Z97" s="36"/>
      <c r="AA97" s="36"/>
      <c r="AB97" s="36"/>
      <c r="AC97" s="36"/>
      <c r="AD97" s="36"/>
      <c r="AE97" s="36"/>
      <c r="AF97" s="36"/>
      <c r="AG97" s="36"/>
      <c r="AH97" s="36"/>
      <c r="AI97" s="36"/>
      <c r="AJ97" s="36"/>
    </row>
    <row r="98" spans="2:36" x14ac:dyDescent="0.25">
      <c r="B98" s="36"/>
      <c r="C98" s="36"/>
      <c r="D98" s="36"/>
      <c r="E98" s="36"/>
      <c r="F98" s="36"/>
      <c r="G98" s="36"/>
      <c r="H98" s="36"/>
      <c r="N98" s="36"/>
      <c r="O98" s="36"/>
      <c r="P98" s="36"/>
      <c r="Q98" s="36"/>
      <c r="R98" s="36"/>
      <c r="S98" s="36"/>
      <c r="T98" s="36"/>
      <c r="U98" s="36"/>
      <c r="V98" s="36"/>
      <c r="W98" s="36"/>
      <c r="X98" s="36"/>
      <c r="Y98" s="36"/>
      <c r="Z98" s="36"/>
      <c r="AA98" s="36"/>
      <c r="AB98" s="36"/>
      <c r="AC98" s="36"/>
      <c r="AD98" s="36"/>
      <c r="AE98" s="36"/>
      <c r="AF98" s="36"/>
      <c r="AG98" s="36"/>
      <c r="AH98" s="36"/>
      <c r="AI98" s="36"/>
      <c r="AJ98" s="36"/>
    </row>
    <row r="99" spans="2:36" x14ac:dyDescent="0.25">
      <c r="B99" s="36"/>
      <c r="C99" s="36"/>
      <c r="D99" s="36"/>
      <c r="E99" s="36"/>
      <c r="F99" s="36"/>
      <c r="G99" s="36"/>
      <c r="H99" s="36"/>
      <c r="N99" s="36"/>
      <c r="O99" s="36"/>
      <c r="P99" s="36"/>
      <c r="Q99" s="36"/>
      <c r="R99" s="36"/>
      <c r="S99" s="36"/>
      <c r="T99" s="36"/>
      <c r="U99" s="36"/>
      <c r="V99" s="36"/>
      <c r="W99" s="36"/>
      <c r="X99" s="36"/>
      <c r="Y99" s="36"/>
      <c r="Z99" s="36"/>
      <c r="AA99" s="36"/>
      <c r="AB99" s="36"/>
      <c r="AC99" s="36"/>
      <c r="AD99" s="36"/>
      <c r="AE99" s="36"/>
      <c r="AF99" s="36"/>
      <c r="AG99" s="36"/>
      <c r="AH99" s="36"/>
      <c r="AI99" s="36"/>
      <c r="AJ99" s="36"/>
    </row>
    <row r="100" spans="2:36" x14ac:dyDescent="0.25">
      <c r="B100" s="36"/>
      <c r="C100" s="36"/>
      <c r="D100" s="36"/>
      <c r="E100" s="36"/>
      <c r="F100" s="36"/>
      <c r="G100" s="36"/>
      <c r="H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row>
    <row r="101" spans="2:36" x14ac:dyDescent="0.25">
      <c r="B101" s="36"/>
      <c r="C101" s="36"/>
      <c r="D101" s="36"/>
      <c r="E101" s="36"/>
      <c r="F101" s="36"/>
      <c r="G101" s="36"/>
      <c r="H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row>
    <row r="102" spans="2:36" x14ac:dyDescent="0.25">
      <c r="B102" s="36"/>
      <c r="C102" s="36"/>
      <c r="D102" s="36"/>
      <c r="E102" s="36"/>
      <c r="F102" s="36"/>
      <c r="G102" s="36"/>
      <c r="H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row>
    <row r="103" spans="2:36" x14ac:dyDescent="0.25">
      <c r="B103" s="36"/>
      <c r="C103" s="36"/>
      <c r="D103" s="36"/>
      <c r="E103" s="36"/>
      <c r="F103" s="36"/>
      <c r="G103" s="36"/>
      <c r="H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row>
    <row r="104" spans="2:36" x14ac:dyDescent="0.25">
      <c r="B104" s="36"/>
      <c r="C104" s="36"/>
      <c r="D104" s="36"/>
      <c r="E104" s="36"/>
      <c r="F104" s="36"/>
      <c r="G104" s="36"/>
      <c r="H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row>
    <row r="105" spans="2:36" x14ac:dyDescent="0.25">
      <c r="B105" s="36"/>
      <c r="C105" s="36"/>
      <c r="D105" s="36"/>
      <c r="E105" s="36"/>
      <c r="F105" s="36"/>
      <c r="G105" s="36"/>
      <c r="H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row>
    <row r="106" spans="2:36" x14ac:dyDescent="0.25">
      <c r="B106" s="36"/>
      <c r="C106" s="36"/>
      <c r="D106" s="36"/>
      <c r="E106" s="36"/>
      <c r="F106" s="36"/>
      <c r="G106" s="36"/>
      <c r="H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row>
    <row r="107" spans="2:36" x14ac:dyDescent="0.25">
      <c r="B107" s="36"/>
      <c r="C107" s="36"/>
      <c r="D107" s="36"/>
      <c r="E107" s="36"/>
      <c r="F107" s="36"/>
      <c r="G107" s="36"/>
      <c r="H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row>
    <row r="108" spans="2:36" x14ac:dyDescent="0.25">
      <c r="B108" s="36"/>
      <c r="C108" s="36"/>
      <c r="D108" s="36"/>
      <c r="E108" s="36"/>
      <c r="F108" s="36"/>
      <c r="G108" s="36"/>
      <c r="H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row>
    <row r="109" spans="2:36" x14ac:dyDescent="0.25">
      <c r="B109" s="36"/>
      <c r="C109" s="36"/>
      <c r="D109" s="36"/>
      <c r="E109" s="36"/>
      <c r="F109" s="36"/>
      <c r="G109" s="36"/>
      <c r="H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row>
    <row r="110" spans="2:36" x14ac:dyDescent="0.25">
      <c r="B110" s="36"/>
      <c r="C110" s="36"/>
      <c r="D110" s="36"/>
      <c r="E110" s="36"/>
      <c r="F110" s="36"/>
      <c r="G110" s="36"/>
      <c r="H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row>
    <row r="111" spans="2:36" x14ac:dyDescent="0.25">
      <c r="B111" s="36"/>
      <c r="C111" s="36"/>
      <c r="D111" s="36"/>
      <c r="E111" s="36"/>
      <c r="F111" s="36"/>
      <c r="G111" s="36"/>
      <c r="H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row>
    <row r="112" spans="2:36" x14ac:dyDescent="0.25">
      <c r="B112" s="36"/>
      <c r="C112" s="36"/>
      <c r="D112" s="36"/>
      <c r="E112" s="36"/>
      <c r="F112" s="36"/>
      <c r="G112" s="36"/>
      <c r="H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row>
    <row r="113" spans="2:36" x14ac:dyDescent="0.25">
      <c r="B113" s="36"/>
      <c r="C113" s="36"/>
      <c r="D113" s="36"/>
      <c r="E113" s="36"/>
      <c r="F113" s="36"/>
      <c r="G113" s="36"/>
      <c r="H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row>
    <row r="114" spans="2:36" x14ac:dyDescent="0.25">
      <c r="B114" s="36"/>
      <c r="C114" s="36"/>
      <c r="D114" s="36"/>
      <c r="E114" s="36"/>
      <c r="F114" s="36"/>
      <c r="G114" s="36"/>
      <c r="H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row>
    <row r="115" spans="2:36" x14ac:dyDescent="0.25">
      <c r="B115" s="36"/>
      <c r="C115" s="36"/>
      <c r="D115" s="36"/>
      <c r="E115" s="36"/>
      <c r="F115" s="36"/>
      <c r="G115" s="36"/>
      <c r="H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row>
    <row r="116" spans="2:36" x14ac:dyDescent="0.25">
      <c r="B116" s="36"/>
      <c r="C116" s="36"/>
      <c r="D116" s="36"/>
      <c r="E116" s="36"/>
      <c r="F116" s="36"/>
      <c r="G116" s="36"/>
      <c r="H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row>
    <row r="117" spans="2:36" x14ac:dyDescent="0.25">
      <c r="B117" s="36"/>
      <c r="C117" s="36"/>
      <c r="D117" s="36"/>
      <c r="E117" s="36"/>
      <c r="F117" s="36"/>
      <c r="G117" s="36"/>
      <c r="H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row>
    <row r="118" spans="2:36" x14ac:dyDescent="0.25">
      <c r="B118" s="36"/>
      <c r="C118" s="36"/>
      <c r="D118" s="36"/>
      <c r="E118" s="36"/>
      <c r="F118" s="36"/>
      <c r="G118" s="36"/>
      <c r="H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row>
    <row r="119" spans="2:36" x14ac:dyDescent="0.25">
      <c r="B119" s="36"/>
      <c r="C119" s="36"/>
      <c r="D119" s="36"/>
      <c r="E119" s="36"/>
      <c r="F119" s="36"/>
      <c r="G119" s="36"/>
      <c r="H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row>
    <row r="120" spans="2:36" x14ac:dyDescent="0.25">
      <c r="B120" s="36"/>
      <c r="C120" s="36"/>
      <c r="D120" s="36"/>
      <c r="E120" s="36"/>
      <c r="F120" s="36"/>
      <c r="G120" s="36"/>
      <c r="H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row>
    <row r="121" spans="2:36" x14ac:dyDescent="0.25">
      <c r="B121" s="36"/>
      <c r="C121" s="36"/>
      <c r="D121" s="36"/>
      <c r="E121" s="36"/>
      <c r="F121" s="36"/>
      <c r="G121" s="36"/>
      <c r="H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row>
    <row r="122" spans="2:36" x14ac:dyDescent="0.25">
      <c r="B122" s="36"/>
      <c r="C122" s="36"/>
      <c r="D122" s="36"/>
      <c r="E122" s="36"/>
      <c r="F122" s="36"/>
      <c r="G122" s="36"/>
      <c r="H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row>
    <row r="123" spans="2:36" x14ac:dyDescent="0.25">
      <c r="B123" s="36"/>
      <c r="C123" s="36"/>
      <c r="D123" s="36"/>
      <c r="E123" s="36"/>
      <c r="F123" s="36"/>
      <c r="G123" s="36"/>
      <c r="H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row>
    <row r="124" spans="2:36" x14ac:dyDescent="0.25">
      <c r="B124" s="36"/>
      <c r="C124" s="36"/>
      <c r="D124" s="36"/>
      <c r="E124" s="36"/>
      <c r="F124" s="36"/>
      <c r="G124" s="36"/>
      <c r="H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row>
    <row r="125" spans="2:36" x14ac:dyDescent="0.25">
      <c r="B125" s="36"/>
      <c r="C125" s="36"/>
      <c r="D125" s="36"/>
      <c r="E125" s="36"/>
      <c r="F125" s="36"/>
      <c r="G125" s="36"/>
      <c r="H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row>
    <row r="126" spans="2:36" x14ac:dyDescent="0.25">
      <c r="B126" s="36"/>
      <c r="C126" s="36"/>
      <c r="D126" s="36"/>
      <c r="E126" s="36"/>
      <c r="F126" s="36"/>
      <c r="G126" s="36"/>
      <c r="H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row>
    <row r="127" spans="2:36" x14ac:dyDescent="0.25">
      <c r="B127" s="36"/>
      <c r="C127" s="36"/>
      <c r="D127" s="36"/>
      <c r="E127" s="36"/>
      <c r="F127" s="36"/>
      <c r="G127" s="36"/>
      <c r="H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row>
    <row r="128" spans="2:36" x14ac:dyDescent="0.25">
      <c r="B128" s="36"/>
      <c r="C128" s="36"/>
      <c r="D128" s="36"/>
      <c r="E128" s="36"/>
      <c r="F128" s="36"/>
      <c r="G128" s="36"/>
      <c r="H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row>
    <row r="129" spans="2:36" x14ac:dyDescent="0.25">
      <c r="B129" s="36"/>
      <c r="C129" s="36"/>
      <c r="D129" s="36"/>
      <c r="E129" s="36"/>
      <c r="F129" s="36"/>
      <c r="G129" s="36"/>
      <c r="H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row>
    <row r="130" spans="2:36" x14ac:dyDescent="0.25">
      <c r="B130" s="36"/>
      <c r="C130" s="36"/>
      <c r="D130" s="36"/>
      <c r="E130" s="36"/>
      <c r="F130" s="36"/>
      <c r="G130" s="36"/>
      <c r="H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row>
    <row r="131" spans="2:36" x14ac:dyDescent="0.25">
      <c r="B131" s="36"/>
      <c r="C131" s="36"/>
      <c r="D131" s="36"/>
      <c r="E131" s="36"/>
      <c r="F131" s="36"/>
      <c r="G131" s="36"/>
      <c r="H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row>
    <row r="132" spans="2:36" x14ac:dyDescent="0.25">
      <c r="B132" s="36"/>
      <c r="C132" s="36"/>
      <c r="D132" s="36"/>
      <c r="E132" s="36"/>
      <c r="F132" s="36"/>
      <c r="G132" s="36"/>
      <c r="H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row>
    <row r="133" spans="2:36" x14ac:dyDescent="0.25">
      <c r="B133" s="36"/>
      <c r="C133" s="36"/>
      <c r="D133" s="36"/>
      <c r="E133" s="36"/>
      <c r="F133" s="36"/>
      <c r="G133" s="36"/>
      <c r="H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row>
    <row r="134" spans="2:36" x14ac:dyDescent="0.25">
      <c r="B134" s="36"/>
      <c r="C134" s="36"/>
      <c r="D134" s="36"/>
      <c r="E134" s="36"/>
      <c r="F134" s="36"/>
      <c r="G134" s="36"/>
      <c r="H134" s="36"/>
      <c r="N134" s="36"/>
      <c r="O134" s="36"/>
      <c r="P134" s="36"/>
      <c r="Q134" s="36"/>
      <c r="R134" s="36"/>
      <c r="S134" s="36"/>
      <c r="T134" s="36"/>
      <c r="U134" s="36"/>
      <c r="V134" s="36"/>
      <c r="W134" s="36"/>
      <c r="X134" s="36"/>
      <c r="Y134" s="36"/>
      <c r="Z134" s="36"/>
      <c r="AA134" s="36"/>
      <c r="AB134" s="36"/>
      <c r="AC134" s="36"/>
      <c r="AD134" s="36"/>
      <c r="AE134" s="36"/>
      <c r="AF134" s="36"/>
      <c r="AG134" s="36"/>
      <c r="AH134" s="36"/>
      <c r="AI134" s="36"/>
      <c r="AJ134" s="36"/>
    </row>
    <row r="135" spans="2:36" x14ac:dyDescent="0.25">
      <c r="B135" s="36"/>
      <c r="C135" s="36"/>
      <c r="D135" s="36"/>
      <c r="E135" s="36"/>
      <c r="F135" s="36"/>
      <c r="G135" s="36"/>
      <c r="H135" s="36"/>
      <c r="N135" s="36"/>
      <c r="O135" s="36"/>
      <c r="P135" s="36"/>
      <c r="Q135" s="36"/>
      <c r="R135" s="36"/>
      <c r="S135" s="36"/>
      <c r="T135" s="36"/>
      <c r="U135" s="36"/>
      <c r="V135" s="36"/>
      <c r="W135" s="36"/>
      <c r="X135" s="36"/>
      <c r="Y135" s="36"/>
      <c r="Z135" s="36"/>
      <c r="AA135" s="36"/>
      <c r="AB135" s="36"/>
      <c r="AC135" s="36"/>
      <c r="AD135" s="36"/>
      <c r="AE135" s="36"/>
      <c r="AF135" s="36"/>
      <c r="AG135" s="36"/>
      <c r="AH135" s="36"/>
      <c r="AI135" s="36"/>
      <c r="AJ135" s="36"/>
    </row>
    <row r="136" spans="2:36" x14ac:dyDescent="0.25">
      <c r="B136" s="36"/>
      <c r="C136" s="36"/>
      <c r="D136" s="36"/>
      <c r="E136" s="36"/>
      <c r="F136" s="36"/>
      <c r="G136" s="36"/>
      <c r="H136" s="36"/>
      <c r="N136" s="36"/>
      <c r="O136" s="36"/>
      <c r="P136" s="36"/>
      <c r="Q136" s="36"/>
      <c r="R136" s="36"/>
      <c r="S136" s="36"/>
      <c r="T136" s="36"/>
      <c r="U136" s="36"/>
      <c r="V136" s="36"/>
      <c r="W136" s="36"/>
      <c r="X136" s="36"/>
      <c r="Y136" s="36"/>
      <c r="Z136" s="36"/>
      <c r="AA136" s="36"/>
      <c r="AB136" s="36"/>
      <c r="AC136" s="36"/>
      <c r="AD136" s="36"/>
      <c r="AE136" s="36"/>
      <c r="AF136" s="36"/>
      <c r="AG136" s="36"/>
      <c r="AH136" s="36"/>
      <c r="AI136" s="36"/>
      <c r="AJ136" s="36"/>
    </row>
    <row r="137" spans="2:36" x14ac:dyDescent="0.25">
      <c r="B137" s="36"/>
      <c r="C137" s="36"/>
      <c r="D137" s="36"/>
      <c r="E137" s="36"/>
      <c r="F137" s="36"/>
      <c r="G137" s="36"/>
      <c r="H137" s="36"/>
      <c r="N137" s="36"/>
      <c r="O137" s="36"/>
      <c r="P137" s="36"/>
      <c r="Q137" s="36"/>
      <c r="R137" s="36"/>
      <c r="S137" s="36"/>
      <c r="T137" s="36"/>
      <c r="U137" s="36"/>
      <c r="V137" s="36"/>
      <c r="W137" s="36"/>
      <c r="X137" s="36"/>
      <c r="Y137" s="36"/>
      <c r="Z137" s="36"/>
      <c r="AA137" s="36"/>
      <c r="AB137" s="36"/>
      <c r="AC137" s="36"/>
      <c r="AD137" s="36"/>
      <c r="AE137" s="36"/>
      <c r="AF137" s="36"/>
      <c r="AG137" s="36"/>
      <c r="AH137" s="36"/>
      <c r="AI137" s="36"/>
      <c r="AJ137" s="36"/>
    </row>
    <row r="138" spans="2:36" x14ac:dyDescent="0.25">
      <c r="B138" s="36"/>
      <c r="C138" s="36"/>
      <c r="D138" s="36"/>
      <c r="E138" s="36"/>
      <c r="F138" s="36"/>
      <c r="G138" s="36"/>
      <c r="H138" s="36"/>
      <c r="N138" s="36"/>
      <c r="O138" s="36"/>
      <c r="P138" s="36"/>
      <c r="Q138" s="36"/>
      <c r="R138" s="36"/>
      <c r="S138" s="36"/>
      <c r="T138" s="36"/>
      <c r="U138" s="36"/>
      <c r="V138" s="36"/>
      <c r="W138" s="36"/>
      <c r="X138" s="36"/>
      <c r="Y138" s="36"/>
      <c r="Z138" s="36"/>
      <c r="AA138" s="36"/>
      <c r="AB138" s="36"/>
      <c r="AC138" s="36"/>
      <c r="AD138" s="36"/>
      <c r="AE138" s="36"/>
      <c r="AF138" s="36"/>
      <c r="AG138" s="36"/>
      <c r="AH138" s="36"/>
      <c r="AI138" s="36"/>
      <c r="AJ138" s="36"/>
    </row>
    <row r="139" spans="2:36" x14ac:dyDescent="0.25">
      <c r="B139" s="36"/>
      <c r="C139" s="36"/>
      <c r="D139" s="36"/>
      <c r="E139" s="36"/>
      <c r="F139" s="36"/>
      <c r="G139" s="36"/>
      <c r="H139" s="36"/>
      <c r="N139" s="36"/>
      <c r="O139" s="36"/>
      <c r="P139" s="36"/>
      <c r="Q139" s="36"/>
      <c r="R139" s="36"/>
      <c r="S139" s="36"/>
      <c r="T139" s="36"/>
      <c r="U139" s="36"/>
      <c r="V139" s="36"/>
      <c r="W139" s="36"/>
      <c r="X139" s="36"/>
      <c r="Y139" s="36"/>
      <c r="Z139" s="36"/>
      <c r="AA139" s="36"/>
      <c r="AB139" s="36"/>
      <c r="AC139" s="36"/>
      <c r="AD139" s="36"/>
      <c r="AE139" s="36"/>
      <c r="AF139" s="36"/>
      <c r="AG139" s="36"/>
      <c r="AH139" s="36"/>
      <c r="AI139" s="36"/>
      <c r="AJ139" s="36"/>
    </row>
    <row r="140" spans="2:36" x14ac:dyDescent="0.25">
      <c r="B140" s="36"/>
      <c r="C140" s="36"/>
      <c r="D140" s="36"/>
      <c r="E140" s="36"/>
      <c r="F140" s="36"/>
      <c r="G140" s="36"/>
      <c r="H140" s="36"/>
      <c r="N140" s="36"/>
      <c r="O140" s="36"/>
      <c r="P140" s="36"/>
      <c r="Q140" s="36"/>
      <c r="R140" s="36"/>
      <c r="S140" s="36"/>
      <c r="T140" s="36"/>
      <c r="U140" s="36"/>
      <c r="V140" s="36"/>
      <c r="W140" s="36"/>
      <c r="X140" s="36"/>
      <c r="Y140" s="36"/>
      <c r="Z140" s="36"/>
      <c r="AA140" s="36"/>
      <c r="AB140" s="36"/>
      <c r="AC140" s="36"/>
      <c r="AD140" s="36"/>
      <c r="AE140" s="36"/>
      <c r="AF140" s="36"/>
      <c r="AG140" s="36"/>
      <c r="AH140" s="36"/>
      <c r="AI140" s="36"/>
      <c r="AJ140" s="36"/>
    </row>
    <row r="141" spans="2:36" x14ac:dyDescent="0.25">
      <c r="B141" s="36"/>
      <c r="C141" s="36"/>
      <c r="D141" s="36"/>
      <c r="E141" s="36"/>
      <c r="F141" s="36"/>
      <c r="G141" s="36"/>
      <c r="H141" s="36"/>
      <c r="N141" s="36"/>
      <c r="O141" s="36"/>
      <c r="P141" s="36"/>
      <c r="Q141" s="36"/>
      <c r="R141" s="36"/>
      <c r="S141" s="36"/>
      <c r="T141" s="36"/>
      <c r="U141" s="36"/>
      <c r="V141" s="36"/>
      <c r="W141" s="36"/>
      <c r="X141" s="36"/>
      <c r="Y141" s="36"/>
      <c r="Z141" s="36"/>
      <c r="AA141" s="36"/>
      <c r="AB141" s="36"/>
      <c r="AC141" s="36"/>
      <c r="AD141" s="36"/>
      <c r="AE141" s="36"/>
      <c r="AF141" s="36"/>
      <c r="AG141" s="36"/>
      <c r="AH141" s="36"/>
      <c r="AI141" s="36"/>
      <c r="AJ141" s="36"/>
    </row>
    <row r="142" spans="2:36" x14ac:dyDescent="0.25">
      <c r="B142" s="36"/>
      <c r="C142" s="36"/>
      <c r="D142" s="36"/>
      <c r="E142" s="36"/>
      <c r="F142" s="36"/>
      <c r="G142" s="36"/>
      <c r="H142" s="36"/>
      <c r="N142" s="36"/>
      <c r="O142" s="36"/>
      <c r="P142" s="36"/>
      <c r="Q142" s="36"/>
      <c r="R142" s="36"/>
      <c r="S142" s="36"/>
      <c r="T142" s="36"/>
      <c r="U142" s="36"/>
      <c r="V142" s="36"/>
      <c r="W142" s="36"/>
      <c r="X142" s="36"/>
      <c r="Y142" s="36"/>
      <c r="Z142" s="36"/>
      <c r="AA142" s="36"/>
      <c r="AB142" s="36"/>
      <c r="AC142" s="36"/>
      <c r="AD142" s="36"/>
      <c r="AE142" s="36"/>
      <c r="AF142" s="36"/>
      <c r="AG142" s="36"/>
      <c r="AH142" s="36"/>
      <c r="AI142" s="36"/>
      <c r="AJ142" s="36"/>
    </row>
    <row r="143" spans="2:36" x14ac:dyDescent="0.25">
      <c r="B143" s="36"/>
      <c r="C143" s="36"/>
      <c r="D143" s="36"/>
      <c r="E143" s="36"/>
      <c r="F143" s="36"/>
      <c r="G143" s="36"/>
      <c r="H143" s="36"/>
      <c r="N143" s="36"/>
      <c r="O143" s="36"/>
      <c r="P143" s="36"/>
      <c r="Q143" s="36"/>
      <c r="R143" s="36"/>
      <c r="S143" s="36"/>
      <c r="T143" s="36"/>
      <c r="U143" s="36"/>
      <c r="V143" s="36"/>
      <c r="W143" s="36"/>
      <c r="X143" s="36"/>
      <c r="Y143" s="36"/>
      <c r="Z143" s="36"/>
      <c r="AA143" s="36"/>
      <c r="AB143" s="36"/>
      <c r="AC143" s="36"/>
      <c r="AD143" s="36"/>
      <c r="AE143" s="36"/>
      <c r="AF143" s="36"/>
      <c r="AG143" s="36"/>
      <c r="AH143" s="36"/>
      <c r="AI143" s="36"/>
      <c r="AJ143" s="36"/>
    </row>
    <row r="144" spans="2:36" x14ac:dyDescent="0.25">
      <c r="B144" s="36"/>
      <c r="C144" s="36"/>
      <c r="D144" s="36"/>
      <c r="E144" s="36"/>
      <c r="F144" s="36"/>
      <c r="G144" s="36"/>
      <c r="H144" s="36"/>
      <c r="N144" s="36"/>
      <c r="O144" s="36"/>
      <c r="P144" s="36"/>
      <c r="Q144" s="36"/>
      <c r="R144" s="36"/>
      <c r="S144" s="36"/>
      <c r="T144" s="36"/>
      <c r="U144" s="36"/>
      <c r="V144" s="36"/>
      <c r="W144" s="36"/>
      <c r="X144" s="36"/>
      <c r="Y144" s="36"/>
      <c r="Z144" s="36"/>
      <c r="AA144" s="36"/>
      <c r="AB144" s="36"/>
      <c r="AC144" s="36"/>
      <c r="AD144" s="36"/>
      <c r="AE144" s="36"/>
      <c r="AF144" s="36"/>
      <c r="AG144" s="36"/>
      <c r="AH144" s="36"/>
      <c r="AI144" s="36"/>
      <c r="AJ144" s="36"/>
    </row>
    <row r="145" spans="2:36" x14ac:dyDescent="0.25">
      <c r="B145" s="36"/>
      <c r="C145" s="36"/>
      <c r="D145" s="36"/>
      <c r="E145" s="36"/>
      <c r="F145" s="36"/>
      <c r="G145" s="36"/>
      <c r="H145" s="36"/>
      <c r="N145" s="36"/>
      <c r="O145" s="36"/>
      <c r="P145" s="36"/>
      <c r="Q145" s="36"/>
      <c r="R145" s="36"/>
      <c r="S145" s="36"/>
      <c r="T145" s="36"/>
      <c r="U145" s="36"/>
      <c r="V145" s="36"/>
      <c r="W145" s="36"/>
      <c r="X145" s="36"/>
      <c r="Y145" s="36"/>
      <c r="Z145" s="36"/>
      <c r="AA145" s="36"/>
      <c r="AB145" s="36"/>
      <c r="AC145" s="36"/>
      <c r="AD145" s="36"/>
      <c r="AE145" s="36"/>
      <c r="AF145" s="36"/>
      <c r="AG145" s="36"/>
      <c r="AH145" s="36"/>
      <c r="AI145" s="36"/>
      <c r="AJ145" s="36"/>
    </row>
    <row r="146" spans="2:36" x14ac:dyDescent="0.25">
      <c r="B146" s="36"/>
      <c r="C146" s="36"/>
      <c r="D146" s="36"/>
      <c r="E146" s="36"/>
      <c r="F146" s="36"/>
      <c r="G146" s="36"/>
      <c r="H146" s="36"/>
      <c r="N146" s="36"/>
      <c r="O146" s="36"/>
      <c r="P146" s="36"/>
      <c r="Q146" s="36"/>
      <c r="R146" s="36"/>
      <c r="S146" s="36"/>
      <c r="T146" s="36"/>
      <c r="U146" s="36"/>
      <c r="V146" s="36"/>
      <c r="W146" s="36"/>
      <c r="X146" s="36"/>
      <c r="Y146" s="36"/>
      <c r="Z146" s="36"/>
      <c r="AA146" s="36"/>
      <c r="AB146" s="36"/>
      <c r="AC146" s="36"/>
      <c r="AD146" s="36"/>
      <c r="AE146" s="36"/>
      <c r="AF146" s="36"/>
      <c r="AG146" s="36"/>
      <c r="AH146" s="36"/>
      <c r="AI146" s="36"/>
      <c r="AJ146" s="36"/>
    </row>
    <row r="147" spans="2:36" x14ac:dyDescent="0.25">
      <c r="B147" s="36"/>
      <c r="C147" s="36"/>
      <c r="D147" s="36"/>
      <c r="E147" s="36"/>
      <c r="F147" s="36"/>
      <c r="G147" s="36"/>
      <c r="H147" s="36"/>
      <c r="N147" s="36"/>
      <c r="O147" s="36"/>
      <c r="P147" s="36"/>
      <c r="Q147" s="36"/>
      <c r="R147" s="36"/>
      <c r="S147" s="36"/>
      <c r="T147" s="36"/>
      <c r="U147" s="36"/>
      <c r="V147" s="36"/>
      <c r="W147" s="36"/>
      <c r="X147" s="36"/>
      <c r="Y147" s="36"/>
      <c r="Z147" s="36"/>
      <c r="AA147" s="36"/>
      <c r="AB147" s="36"/>
      <c r="AC147" s="36"/>
      <c r="AD147" s="36"/>
      <c r="AE147" s="36"/>
      <c r="AF147" s="36"/>
      <c r="AG147" s="36"/>
      <c r="AH147" s="36"/>
      <c r="AI147" s="36"/>
      <c r="AJ147" s="36"/>
    </row>
    <row r="148" spans="2:36" x14ac:dyDescent="0.25">
      <c r="B148" s="36"/>
      <c r="C148" s="36"/>
      <c r="D148" s="36"/>
      <c r="E148" s="36"/>
      <c r="F148" s="36"/>
      <c r="G148" s="36"/>
      <c r="H148" s="36"/>
      <c r="N148" s="36"/>
      <c r="O148" s="36"/>
      <c r="P148" s="36"/>
      <c r="Q148" s="36"/>
      <c r="R148" s="36"/>
      <c r="S148" s="36"/>
      <c r="T148" s="36"/>
      <c r="U148" s="36"/>
      <c r="V148" s="36"/>
      <c r="W148" s="36"/>
      <c r="X148" s="36"/>
      <c r="Y148" s="36"/>
      <c r="Z148" s="36"/>
      <c r="AA148" s="36"/>
      <c r="AB148" s="36"/>
      <c r="AC148" s="36"/>
      <c r="AD148" s="36"/>
      <c r="AE148" s="36"/>
      <c r="AF148" s="36"/>
      <c r="AG148" s="36"/>
      <c r="AH148" s="36"/>
      <c r="AI148" s="36"/>
      <c r="AJ148" s="36"/>
    </row>
    <row r="149" spans="2:36" x14ac:dyDescent="0.25">
      <c r="B149" s="36"/>
      <c r="C149" s="36"/>
      <c r="D149" s="36"/>
      <c r="E149" s="36"/>
      <c r="F149" s="36"/>
      <c r="G149" s="36"/>
      <c r="H149" s="36"/>
      <c r="N149" s="36"/>
      <c r="O149" s="36"/>
      <c r="P149" s="36"/>
      <c r="Q149" s="36"/>
      <c r="R149" s="36"/>
      <c r="S149" s="36"/>
      <c r="T149" s="36"/>
      <c r="U149" s="36"/>
      <c r="V149" s="36"/>
      <c r="W149" s="36"/>
      <c r="X149" s="36"/>
      <c r="Y149" s="36"/>
      <c r="Z149" s="36"/>
      <c r="AA149" s="36"/>
      <c r="AB149" s="36"/>
      <c r="AC149" s="36"/>
      <c r="AD149" s="36"/>
      <c r="AE149" s="36"/>
      <c r="AF149" s="36"/>
      <c r="AG149" s="36"/>
      <c r="AH149" s="36"/>
      <c r="AI149" s="36"/>
      <c r="AJ149" s="36"/>
    </row>
    <row r="150" spans="2:36" x14ac:dyDescent="0.25">
      <c r="B150" s="36"/>
      <c r="C150" s="36"/>
      <c r="D150" s="36"/>
      <c r="E150" s="36"/>
      <c r="F150" s="36"/>
      <c r="G150" s="36"/>
      <c r="H150" s="36"/>
      <c r="N150" s="36"/>
      <c r="O150" s="36"/>
      <c r="P150" s="36"/>
      <c r="Q150" s="36"/>
      <c r="R150" s="36"/>
      <c r="S150" s="36"/>
      <c r="T150" s="36"/>
      <c r="U150" s="36"/>
      <c r="V150" s="36"/>
      <c r="W150" s="36"/>
      <c r="X150" s="36"/>
      <c r="Y150" s="36"/>
      <c r="Z150" s="36"/>
      <c r="AA150" s="36"/>
      <c r="AB150" s="36"/>
      <c r="AC150" s="36"/>
      <c r="AD150" s="36"/>
      <c r="AE150" s="36"/>
      <c r="AF150" s="36"/>
      <c r="AG150" s="36"/>
      <c r="AH150" s="36"/>
      <c r="AI150" s="36"/>
      <c r="AJ150" s="36"/>
    </row>
    <row r="151" spans="2:36" x14ac:dyDescent="0.25">
      <c r="B151" s="36"/>
      <c r="C151" s="36"/>
      <c r="D151" s="36"/>
      <c r="E151" s="36"/>
      <c r="F151" s="36"/>
      <c r="G151" s="36"/>
      <c r="H151" s="36"/>
      <c r="N151" s="36"/>
      <c r="O151" s="36"/>
      <c r="P151" s="36"/>
      <c r="Q151" s="36"/>
      <c r="R151" s="36"/>
      <c r="S151" s="36"/>
      <c r="T151" s="36"/>
      <c r="U151" s="36"/>
      <c r="V151" s="36"/>
      <c r="W151" s="36"/>
      <c r="X151" s="36"/>
      <c r="Y151" s="36"/>
      <c r="Z151" s="36"/>
      <c r="AA151" s="36"/>
      <c r="AB151" s="36"/>
      <c r="AC151" s="36"/>
      <c r="AD151" s="36"/>
      <c r="AE151" s="36"/>
      <c r="AF151" s="36"/>
      <c r="AG151" s="36"/>
      <c r="AH151" s="36"/>
      <c r="AI151" s="36"/>
      <c r="AJ151" s="36"/>
    </row>
    <row r="152" spans="2:36" x14ac:dyDescent="0.25">
      <c r="B152" s="36"/>
      <c r="C152" s="36"/>
      <c r="D152" s="36"/>
      <c r="E152" s="36"/>
      <c r="F152" s="36"/>
      <c r="G152" s="36"/>
      <c r="H152" s="36"/>
      <c r="N152" s="36"/>
      <c r="O152" s="36"/>
      <c r="P152" s="36"/>
      <c r="Q152" s="36"/>
      <c r="R152" s="36"/>
      <c r="S152" s="36"/>
      <c r="T152" s="36"/>
      <c r="U152" s="36"/>
      <c r="V152" s="36"/>
      <c r="W152" s="36"/>
      <c r="X152" s="36"/>
      <c r="Y152" s="36"/>
      <c r="Z152" s="36"/>
      <c r="AA152" s="36"/>
      <c r="AB152" s="36"/>
      <c r="AC152" s="36"/>
      <c r="AD152" s="36"/>
      <c r="AE152" s="36"/>
      <c r="AF152" s="36"/>
      <c r="AG152" s="36"/>
      <c r="AH152" s="36"/>
      <c r="AI152" s="36"/>
      <c r="AJ152" s="36"/>
    </row>
    <row r="153" spans="2:36" x14ac:dyDescent="0.25">
      <c r="B153" s="36"/>
      <c r="C153" s="36"/>
      <c r="D153" s="36"/>
      <c r="E153" s="36"/>
      <c r="F153" s="36"/>
      <c r="G153" s="36"/>
      <c r="H153" s="36"/>
      <c r="N153" s="36"/>
      <c r="O153" s="36"/>
      <c r="P153" s="36"/>
      <c r="Q153" s="36"/>
      <c r="R153" s="36"/>
      <c r="S153" s="36"/>
      <c r="T153" s="36"/>
      <c r="U153" s="36"/>
      <c r="V153" s="36"/>
      <c r="W153" s="36"/>
      <c r="X153" s="36"/>
      <c r="Y153" s="36"/>
      <c r="Z153" s="36"/>
      <c r="AA153" s="36"/>
      <c r="AB153" s="36"/>
      <c r="AC153" s="36"/>
      <c r="AD153" s="36"/>
      <c r="AE153" s="36"/>
      <c r="AF153" s="36"/>
      <c r="AG153" s="36"/>
      <c r="AH153" s="36"/>
      <c r="AI153" s="36"/>
      <c r="AJ153" s="36"/>
    </row>
    <row r="154" spans="2:36" x14ac:dyDescent="0.25">
      <c r="B154" s="36"/>
      <c r="C154" s="36"/>
      <c r="D154" s="36"/>
      <c r="E154" s="36"/>
      <c r="F154" s="36"/>
      <c r="G154" s="36"/>
      <c r="H154" s="36"/>
      <c r="N154" s="36"/>
      <c r="O154" s="36"/>
      <c r="P154" s="36"/>
      <c r="Q154" s="36"/>
      <c r="R154" s="36"/>
      <c r="S154" s="36"/>
      <c r="T154" s="36"/>
      <c r="U154" s="36"/>
      <c r="V154" s="36"/>
      <c r="W154" s="36"/>
      <c r="X154" s="36"/>
      <c r="Y154" s="36"/>
      <c r="Z154" s="36"/>
      <c r="AA154" s="36"/>
      <c r="AB154" s="36"/>
      <c r="AC154" s="36"/>
      <c r="AD154" s="36"/>
      <c r="AE154" s="36"/>
      <c r="AF154" s="36"/>
      <c r="AG154" s="36"/>
      <c r="AH154" s="36"/>
      <c r="AI154" s="36"/>
      <c r="AJ154" s="36"/>
    </row>
    <row r="155" spans="2:36" x14ac:dyDescent="0.25">
      <c r="B155" s="36"/>
      <c r="C155" s="36"/>
      <c r="D155" s="36"/>
      <c r="E155" s="36"/>
      <c r="F155" s="36"/>
      <c r="G155" s="36"/>
      <c r="H155" s="36"/>
      <c r="N155" s="36"/>
      <c r="O155" s="36"/>
      <c r="P155" s="36"/>
      <c r="Q155" s="36"/>
      <c r="R155" s="36"/>
      <c r="S155" s="36"/>
      <c r="T155" s="36"/>
      <c r="U155" s="36"/>
      <c r="V155" s="36"/>
      <c r="W155" s="36"/>
      <c r="X155" s="36"/>
      <c r="Y155" s="36"/>
      <c r="Z155" s="36"/>
      <c r="AA155" s="36"/>
      <c r="AB155" s="36"/>
      <c r="AC155" s="36"/>
      <c r="AD155" s="36"/>
      <c r="AE155" s="36"/>
      <c r="AF155" s="36"/>
      <c r="AG155" s="36"/>
      <c r="AH155" s="36"/>
      <c r="AI155" s="36"/>
      <c r="AJ155" s="36"/>
    </row>
    <row r="156" spans="2:36" x14ac:dyDescent="0.25">
      <c r="B156" s="36"/>
      <c r="C156" s="36"/>
      <c r="D156" s="36"/>
      <c r="E156" s="36"/>
      <c r="F156" s="36"/>
      <c r="G156" s="36"/>
      <c r="H156" s="36"/>
      <c r="N156" s="36"/>
      <c r="O156" s="36"/>
      <c r="P156" s="36"/>
      <c r="Q156" s="36"/>
      <c r="R156" s="36"/>
      <c r="S156" s="36"/>
      <c r="T156" s="36"/>
      <c r="U156" s="36"/>
      <c r="V156" s="36"/>
      <c r="W156" s="36"/>
      <c r="X156" s="36"/>
      <c r="Y156" s="36"/>
      <c r="Z156" s="36"/>
      <c r="AA156" s="36"/>
      <c r="AB156" s="36"/>
      <c r="AC156" s="36"/>
      <c r="AD156" s="36"/>
      <c r="AE156" s="36"/>
      <c r="AF156" s="36"/>
      <c r="AG156" s="36"/>
      <c r="AH156" s="36"/>
      <c r="AI156" s="36"/>
      <c r="AJ156" s="36"/>
    </row>
    <row r="157" spans="2:36" x14ac:dyDescent="0.25">
      <c r="B157" s="36"/>
      <c r="C157" s="36"/>
      <c r="D157" s="36"/>
      <c r="E157" s="36"/>
      <c r="F157" s="36"/>
      <c r="G157" s="36"/>
      <c r="H157" s="36"/>
      <c r="N157" s="36"/>
      <c r="O157" s="36"/>
      <c r="P157" s="36"/>
      <c r="Q157" s="36"/>
      <c r="R157" s="36"/>
      <c r="S157" s="36"/>
      <c r="T157" s="36"/>
      <c r="U157" s="36"/>
      <c r="V157" s="36"/>
      <c r="W157" s="36"/>
      <c r="X157" s="36"/>
      <c r="Y157" s="36"/>
      <c r="Z157" s="36"/>
      <c r="AA157" s="36"/>
      <c r="AB157" s="36"/>
      <c r="AC157" s="36"/>
      <c r="AD157" s="36"/>
      <c r="AE157" s="36"/>
      <c r="AF157" s="36"/>
      <c r="AG157" s="36"/>
      <c r="AH157" s="36"/>
      <c r="AI157" s="36"/>
      <c r="AJ157" s="36"/>
    </row>
    <row r="158" spans="2:36" x14ac:dyDescent="0.25">
      <c r="B158" s="36"/>
      <c r="C158" s="36"/>
      <c r="D158" s="36"/>
      <c r="E158" s="36"/>
      <c r="F158" s="36"/>
      <c r="G158" s="36"/>
      <c r="H158" s="36"/>
      <c r="N158" s="36"/>
      <c r="O158" s="36"/>
      <c r="P158" s="36"/>
      <c r="Q158" s="36"/>
      <c r="R158" s="36"/>
      <c r="S158" s="36"/>
      <c r="T158" s="36"/>
      <c r="U158" s="36"/>
      <c r="V158" s="36"/>
      <c r="W158" s="36"/>
      <c r="X158" s="36"/>
      <c r="Y158" s="36"/>
      <c r="Z158" s="36"/>
      <c r="AA158" s="36"/>
      <c r="AB158" s="36"/>
      <c r="AC158" s="36"/>
      <c r="AD158" s="36"/>
      <c r="AE158" s="36"/>
      <c r="AF158" s="36"/>
      <c r="AG158" s="36"/>
      <c r="AH158" s="36"/>
      <c r="AI158" s="36"/>
      <c r="AJ158" s="36"/>
    </row>
    <row r="159" spans="2:36" x14ac:dyDescent="0.25">
      <c r="B159" s="36"/>
      <c r="C159" s="36"/>
      <c r="D159" s="36"/>
      <c r="E159" s="36"/>
      <c r="F159" s="36"/>
      <c r="G159" s="36"/>
      <c r="H159" s="36"/>
      <c r="N159" s="36"/>
      <c r="O159" s="36"/>
      <c r="P159" s="36"/>
      <c r="Q159" s="36"/>
      <c r="R159" s="36"/>
      <c r="S159" s="36"/>
      <c r="T159" s="36"/>
      <c r="U159" s="36"/>
      <c r="V159" s="36"/>
      <c r="W159" s="36"/>
      <c r="X159" s="36"/>
      <c r="Y159" s="36"/>
      <c r="Z159" s="36"/>
      <c r="AA159" s="36"/>
      <c r="AB159" s="36"/>
      <c r="AC159" s="36"/>
      <c r="AD159" s="36"/>
      <c r="AE159" s="36"/>
      <c r="AF159" s="36"/>
      <c r="AG159" s="36"/>
      <c r="AH159" s="36"/>
      <c r="AI159" s="36"/>
      <c r="AJ159" s="36"/>
    </row>
    <row r="160" spans="2:36" x14ac:dyDescent="0.25">
      <c r="B160" s="36"/>
      <c r="C160" s="36"/>
      <c r="D160" s="36"/>
      <c r="E160" s="36"/>
      <c r="F160" s="36"/>
      <c r="G160" s="36"/>
      <c r="H160" s="36"/>
      <c r="N160" s="36"/>
      <c r="O160" s="36"/>
      <c r="P160" s="36"/>
      <c r="Q160" s="36"/>
      <c r="R160" s="36"/>
      <c r="S160" s="36"/>
      <c r="T160" s="36"/>
      <c r="U160" s="36"/>
      <c r="V160" s="36"/>
      <c r="W160" s="36"/>
      <c r="X160" s="36"/>
      <c r="Y160" s="36"/>
      <c r="Z160" s="36"/>
      <c r="AA160" s="36"/>
      <c r="AB160" s="36"/>
      <c r="AC160" s="36"/>
      <c r="AD160" s="36"/>
      <c r="AE160" s="36"/>
      <c r="AF160" s="36"/>
      <c r="AG160" s="36"/>
      <c r="AH160" s="36"/>
      <c r="AI160" s="36"/>
      <c r="AJ160" s="36"/>
    </row>
    <row r="161" spans="2:36" x14ac:dyDescent="0.25">
      <c r="B161" s="36"/>
      <c r="C161" s="36"/>
      <c r="D161" s="36"/>
      <c r="E161" s="36"/>
      <c r="F161" s="36"/>
      <c r="G161" s="36"/>
      <c r="H161" s="36"/>
      <c r="N161" s="36"/>
      <c r="O161" s="36"/>
      <c r="P161" s="36"/>
      <c r="Q161" s="36"/>
      <c r="R161" s="36"/>
      <c r="S161" s="36"/>
      <c r="T161" s="36"/>
      <c r="U161" s="36"/>
      <c r="V161" s="36"/>
      <c r="W161" s="36"/>
      <c r="X161" s="36"/>
      <c r="Y161" s="36"/>
      <c r="Z161" s="36"/>
      <c r="AA161" s="36"/>
      <c r="AB161" s="36"/>
      <c r="AC161" s="36"/>
      <c r="AD161" s="36"/>
      <c r="AE161" s="36"/>
      <c r="AF161" s="36"/>
      <c r="AG161" s="36"/>
      <c r="AH161" s="36"/>
      <c r="AI161" s="36"/>
      <c r="AJ161" s="36"/>
    </row>
    <row r="162" spans="2:36" x14ac:dyDescent="0.25">
      <c r="B162" s="36"/>
      <c r="C162" s="36"/>
      <c r="D162" s="36"/>
      <c r="E162" s="36"/>
      <c r="F162" s="36"/>
      <c r="G162" s="36"/>
      <c r="H162" s="36"/>
      <c r="N162" s="36"/>
      <c r="O162" s="36"/>
      <c r="P162" s="36"/>
      <c r="Q162" s="36"/>
      <c r="R162" s="36"/>
      <c r="S162" s="36"/>
      <c r="T162" s="36"/>
      <c r="U162" s="36"/>
      <c r="V162" s="36"/>
      <c r="W162" s="36"/>
      <c r="X162" s="36"/>
      <c r="Y162" s="36"/>
      <c r="Z162" s="36"/>
      <c r="AA162" s="36"/>
      <c r="AB162" s="36"/>
      <c r="AC162" s="36"/>
      <c r="AD162" s="36"/>
      <c r="AE162" s="36"/>
      <c r="AF162" s="36"/>
      <c r="AG162" s="36"/>
      <c r="AH162" s="36"/>
      <c r="AI162" s="36"/>
      <c r="AJ162" s="36"/>
    </row>
    <row r="163" spans="2:36" x14ac:dyDescent="0.25">
      <c r="B163" s="36"/>
      <c r="C163" s="36"/>
      <c r="D163" s="36"/>
      <c r="E163" s="36"/>
      <c r="F163" s="36"/>
      <c r="G163" s="36"/>
      <c r="H163" s="36"/>
      <c r="N163" s="36"/>
      <c r="O163" s="36"/>
      <c r="P163" s="36"/>
      <c r="Q163" s="36"/>
      <c r="R163" s="36"/>
      <c r="S163" s="36"/>
      <c r="T163" s="36"/>
      <c r="U163" s="36"/>
      <c r="V163" s="36"/>
      <c r="W163" s="36"/>
      <c r="X163" s="36"/>
      <c r="Y163" s="36"/>
      <c r="Z163" s="36"/>
      <c r="AA163" s="36"/>
      <c r="AB163" s="36"/>
      <c r="AC163" s="36"/>
      <c r="AD163" s="36"/>
      <c r="AE163" s="36"/>
      <c r="AF163" s="36"/>
      <c r="AG163" s="36"/>
      <c r="AH163" s="36"/>
      <c r="AI163" s="36"/>
      <c r="AJ163" s="36"/>
    </row>
    <row r="164" spans="2:36" x14ac:dyDescent="0.25">
      <c r="B164" s="36"/>
      <c r="C164" s="36"/>
      <c r="D164" s="36"/>
      <c r="E164" s="36"/>
      <c r="F164" s="36"/>
      <c r="G164" s="36"/>
      <c r="H164" s="36"/>
      <c r="N164" s="36"/>
      <c r="O164" s="36"/>
      <c r="P164" s="36"/>
      <c r="Q164" s="36"/>
      <c r="R164" s="36"/>
      <c r="S164" s="36"/>
      <c r="T164" s="36"/>
      <c r="U164" s="36"/>
      <c r="V164" s="36"/>
      <c r="W164" s="36"/>
      <c r="X164" s="36"/>
      <c r="Y164" s="36"/>
      <c r="Z164" s="36"/>
      <c r="AA164" s="36"/>
      <c r="AB164" s="36"/>
      <c r="AC164" s="36"/>
      <c r="AD164" s="36"/>
      <c r="AE164" s="36"/>
      <c r="AF164" s="36"/>
      <c r="AG164" s="36"/>
      <c r="AH164" s="36"/>
      <c r="AI164" s="36"/>
      <c r="AJ164" s="36"/>
    </row>
    <row r="165" spans="2:36" x14ac:dyDescent="0.25">
      <c r="B165" s="36"/>
      <c r="C165" s="36"/>
      <c r="D165" s="36"/>
      <c r="E165" s="36"/>
      <c r="F165" s="36"/>
      <c r="G165" s="36"/>
      <c r="H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row>
    <row r="166" spans="2:36" x14ac:dyDescent="0.25">
      <c r="B166" s="36"/>
      <c r="C166" s="36"/>
      <c r="D166" s="36"/>
      <c r="E166" s="36"/>
      <c r="F166" s="36"/>
      <c r="G166" s="36"/>
      <c r="H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row>
    <row r="167" spans="2:36" x14ac:dyDescent="0.25">
      <c r="B167" s="36"/>
      <c r="C167" s="36"/>
      <c r="D167" s="36"/>
      <c r="E167" s="36"/>
      <c r="F167" s="36"/>
      <c r="G167" s="36"/>
      <c r="H167" s="36"/>
      <c r="N167" s="36"/>
      <c r="O167" s="36"/>
      <c r="P167" s="36"/>
      <c r="Q167" s="36"/>
      <c r="R167" s="36"/>
      <c r="S167" s="36"/>
      <c r="T167" s="36"/>
      <c r="U167" s="36"/>
      <c r="V167" s="36"/>
      <c r="W167" s="36"/>
      <c r="X167" s="36"/>
      <c r="Y167" s="36"/>
      <c r="Z167" s="36"/>
      <c r="AA167" s="36"/>
      <c r="AB167" s="36"/>
      <c r="AC167" s="36"/>
      <c r="AD167" s="36"/>
      <c r="AE167" s="36"/>
      <c r="AF167" s="36"/>
      <c r="AG167" s="36"/>
      <c r="AH167" s="36"/>
      <c r="AI167" s="36"/>
      <c r="AJ167" s="36"/>
    </row>
    <row r="168" spans="2:36" x14ac:dyDescent="0.25">
      <c r="B168" s="36"/>
      <c r="C168" s="36"/>
      <c r="D168" s="36"/>
      <c r="E168" s="36"/>
      <c r="F168" s="36"/>
      <c r="G168" s="36"/>
      <c r="H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row>
    <row r="169" spans="2:36" x14ac:dyDescent="0.25">
      <c r="B169" s="36"/>
      <c r="C169" s="36"/>
      <c r="D169" s="36"/>
      <c r="E169" s="36"/>
      <c r="F169" s="36"/>
      <c r="G169" s="36"/>
      <c r="H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row>
    <row r="170" spans="2:36" x14ac:dyDescent="0.25">
      <c r="B170" s="36"/>
      <c r="C170" s="36"/>
      <c r="D170" s="36"/>
      <c r="E170" s="36"/>
      <c r="F170" s="36"/>
      <c r="G170" s="36"/>
      <c r="H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row>
    <row r="171" spans="2:36" x14ac:dyDescent="0.25">
      <c r="B171" s="36"/>
      <c r="C171" s="36"/>
      <c r="D171" s="36"/>
      <c r="E171" s="36"/>
      <c r="F171" s="36"/>
      <c r="G171" s="36"/>
      <c r="H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row>
    <row r="172" spans="2:36" x14ac:dyDescent="0.25">
      <c r="B172" s="36"/>
      <c r="C172" s="36"/>
      <c r="D172" s="36"/>
      <c r="E172" s="36"/>
      <c r="F172" s="36"/>
      <c r="G172" s="36"/>
      <c r="H172" s="36"/>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row>
    <row r="173" spans="2:36" x14ac:dyDescent="0.25">
      <c r="B173" s="36"/>
      <c r="C173" s="36"/>
      <c r="D173" s="36"/>
      <c r="E173" s="36"/>
      <c r="F173" s="36"/>
      <c r="G173" s="36"/>
      <c r="H173" s="36"/>
      <c r="N173" s="36"/>
      <c r="O173" s="36"/>
      <c r="P173" s="36"/>
      <c r="Q173" s="36"/>
      <c r="R173" s="36"/>
      <c r="S173" s="36"/>
      <c r="T173" s="36"/>
      <c r="U173" s="36"/>
      <c r="V173" s="36"/>
      <c r="W173" s="36"/>
      <c r="X173" s="36"/>
      <c r="Y173" s="36"/>
      <c r="Z173" s="36"/>
      <c r="AA173" s="36"/>
      <c r="AB173" s="36"/>
      <c r="AC173" s="36"/>
      <c r="AD173" s="36"/>
      <c r="AE173" s="36"/>
      <c r="AF173" s="36"/>
      <c r="AG173" s="36"/>
      <c r="AH173" s="36"/>
      <c r="AI173" s="36"/>
      <c r="AJ173" s="36"/>
    </row>
    <row r="174" spans="2:36" x14ac:dyDescent="0.25">
      <c r="B174" s="36"/>
      <c r="C174" s="36"/>
      <c r="D174" s="36"/>
      <c r="E174" s="36"/>
      <c r="F174" s="36"/>
      <c r="G174" s="36"/>
      <c r="H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row>
    <row r="175" spans="2:36" x14ac:dyDescent="0.25">
      <c r="B175" s="36"/>
      <c r="C175" s="36"/>
      <c r="D175" s="36"/>
      <c r="E175" s="36"/>
      <c r="F175" s="36"/>
      <c r="G175" s="36"/>
      <c r="H175" s="36"/>
      <c r="N175" s="36"/>
      <c r="O175" s="36"/>
      <c r="P175" s="36"/>
      <c r="Q175" s="36"/>
      <c r="R175" s="36"/>
      <c r="S175" s="36"/>
      <c r="T175" s="36"/>
      <c r="U175" s="36"/>
      <c r="V175" s="36"/>
      <c r="W175" s="36"/>
      <c r="X175" s="36"/>
      <c r="Y175" s="36"/>
      <c r="Z175" s="36"/>
      <c r="AA175" s="36"/>
      <c r="AB175" s="36"/>
      <c r="AC175" s="36"/>
      <c r="AD175" s="36"/>
      <c r="AE175" s="36"/>
      <c r="AF175" s="36"/>
      <c r="AG175" s="36"/>
      <c r="AH175" s="36"/>
      <c r="AI175" s="36"/>
      <c r="AJ175" s="36"/>
    </row>
    <row r="176" spans="2:36" x14ac:dyDescent="0.25">
      <c r="B176" s="36"/>
      <c r="C176" s="36"/>
      <c r="D176" s="36"/>
      <c r="E176" s="36"/>
      <c r="F176" s="36"/>
      <c r="G176" s="36"/>
      <c r="H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row>
    <row r="177" spans="2:36" x14ac:dyDescent="0.25">
      <c r="B177" s="36"/>
      <c r="C177" s="36"/>
      <c r="D177" s="36"/>
      <c r="E177" s="36"/>
      <c r="F177" s="36"/>
      <c r="G177" s="36"/>
      <c r="H177" s="36"/>
      <c r="N177" s="36"/>
      <c r="O177" s="36"/>
      <c r="P177" s="36"/>
      <c r="Q177" s="36"/>
      <c r="R177" s="36"/>
      <c r="S177" s="36"/>
      <c r="T177" s="36"/>
      <c r="U177" s="36"/>
      <c r="V177" s="36"/>
      <c r="W177" s="36"/>
      <c r="X177" s="36"/>
      <c r="Y177" s="36"/>
      <c r="Z177" s="36"/>
      <c r="AA177" s="36"/>
      <c r="AB177" s="36"/>
      <c r="AC177" s="36"/>
      <c r="AD177" s="36"/>
      <c r="AE177" s="36"/>
      <c r="AF177" s="36"/>
      <c r="AG177" s="36"/>
      <c r="AH177" s="36"/>
      <c r="AI177" s="36"/>
      <c r="AJ177" s="36"/>
    </row>
    <row r="178" spans="2:36" x14ac:dyDescent="0.25">
      <c r="B178" s="36"/>
      <c r="C178" s="36"/>
      <c r="D178" s="36"/>
      <c r="E178" s="36"/>
      <c r="F178" s="36"/>
      <c r="G178" s="36"/>
      <c r="H178" s="36"/>
      <c r="N178" s="36"/>
      <c r="O178" s="36"/>
      <c r="P178" s="36"/>
      <c r="Q178" s="36"/>
      <c r="R178" s="36"/>
      <c r="S178" s="36"/>
      <c r="T178" s="36"/>
      <c r="U178" s="36"/>
      <c r="V178" s="36"/>
      <c r="W178" s="36"/>
      <c r="X178" s="36"/>
      <c r="Y178" s="36"/>
      <c r="Z178" s="36"/>
      <c r="AA178" s="36"/>
      <c r="AB178" s="36"/>
      <c r="AC178" s="36"/>
      <c r="AD178" s="36"/>
      <c r="AE178" s="36"/>
      <c r="AF178" s="36"/>
      <c r="AG178" s="36"/>
      <c r="AH178" s="36"/>
      <c r="AI178" s="36"/>
      <c r="AJ178" s="36"/>
    </row>
    <row r="179" spans="2:36" x14ac:dyDescent="0.25">
      <c r="B179" s="36"/>
      <c r="C179" s="36"/>
      <c r="D179" s="36"/>
      <c r="E179" s="36"/>
      <c r="F179" s="36"/>
      <c r="G179" s="36"/>
      <c r="H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row>
    <row r="180" spans="2:36" x14ac:dyDescent="0.25">
      <c r="B180" s="36"/>
      <c r="C180" s="36"/>
      <c r="D180" s="36"/>
      <c r="E180" s="36"/>
      <c r="F180" s="36"/>
      <c r="G180" s="36"/>
      <c r="H180" s="36"/>
      <c r="N180" s="36"/>
      <c r="O180" s="36"/>
      <c r="P180" s="36"/>
      <c r="Q180" s="36"/>
      <c r="R180" s="36"/>
      <c r="S180" s="36"/>
      <c r="T180" s="36"/>
      <c r="U180" s="36"/>
      <c r="V180" s="36"/>
      <c r="W180" s="36"/>
      <c r="X180" s="36"/>
      <c r="Y180" s="36"/>
      <c r="Z180" s="36"/>
      <c r="AA180" s="36"/>
      <c r="AB180" s="36"/>
      <c r="AC180" s="36"/>
      <c r="AD180" s="36"/>
      <c r="AE180" s="36"/>
      <c r="AF180" s="36"/>
      <c r="AG180" s="36"/>
      <c r="AH180" s="36"/>
      <c r="AI180" s="36"/>
      <c r="AJ180" s="36"/>
    </row>
    <row r="181" spans="2:36" x14ac:dyDescent="0.25">
      <c r="B181" s="36"/>
      <c r="C181" s="36"/>
      <c r="D181" s="36"/>
      <c r="E181" s="36"/>
      <c r="F181" s="36"/>
      <c r="G181" s="36"/>
      <c r="H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row>
    <row r="182" spans="2:36" x14ac:dyDescent="0.25">
      <c r="B182" s="36"/>
      <c r="C182" s="36"/>
      <c r="D182" s="36"/>
      <c r="E182" s="36"/>
      <c r="F182" s="36"/>
      <c r="G182" s="36"/>
      <c r="H182" s="36"/>
      <c r="N182" s="36"/>
      <c r="O182" s="36"/>
      <c r="P182" s="36"/>
      <c r="Q182" s="36"/>
      <c r="R182" s="36"/>
      <c r="S182" s="36"/>
      <c r="T182" s="36"/>
      <c r="U182" s="36"/>
      <c r="V182" s="36"/>
      <c r="W182" s="36"/>
      <c r="X182" s="36"/>
      <c r="Y182" s="36"/>
      <c r="Z182" s="36"/>
      <c r="AA182" s="36"/>
      <c r="AB182" s="36"/>
      <c r="AC182" s="36"/>
      <c r="AD182" s="36"/>
      <c r="AE182" s="36"/>
      <c r="AF182" s="36"/>
      <c r="AG182" s="36"/>
      <c r="AH182" s="36"/>
      <c r="AI182" s="36"/>
      <c r="AJ182" s="36"/>
    </row>
    <row r="183" spans="2:36" x14ac:dyDescent="0.25">
      <c r="B183" s="36"/>
      <c r="C183" s="36"/>
      <c r="D183" s="36"/>
      <c r="E183" s="36"/>
      <c r="F183" s="36"/>
      <c r="G183" s="36"/>
      <c r="H183" s="36"/>
      <c r="N183" s="36"/>
      <c r="O183" s="36"/>
      <c r="P183" s="36"/>
      <c r="Q183" s="36"/>
      <c r="R183" s="36"/>
      <c r="S183" s="36"/>
      <c r="T183" s="36"/>
      <c r="U183" s="36"/>
      <c r="V183" s="36"/>
      <c r="W183" s="36"/>
      <c r="X183" s="36"/>
      <c r="Y183" s="36"/>
      <c r="Z183" s="36"/>
      <c r="AA183" s="36"/>
      <c r="AB183" s="36"/>
      <c r="AC183" s="36"/>
      <c r="AD183" s="36"/>
      <c r="AE183" s="36"/>
      <c r="AF183" s="36"/>
      <c r="AG183" s="36"/>
      <c r="AH183" s="36"/>
      <c r="AI183" s="36"/>
      <c r="AJ183" s="36"/>
    </row>
    <row r="184" spans="2:36" x14ac:dyDescent="0.25">
      <c r="B184" s="36"/>
      <c r="C184" s="36"/>
      <c r="D184" s="36"/>
      <c r="E184" s="36"/>
      <c r="F184" s="36"/>
      <c r="G184" s="36"/>
      <c r="H184" s="36"/>
      <c r="N184" s="36"/>
      <c r="O184" s="36"/>
      <c r="P184" s="36"/>
      <c r="Q184" s="36"/>
      <c r="R184" s="36"/>
      <c r="S184" s="36"/>
      <c r="T184" s="36"/>
      <c r="U184" s="36"/>
      <c r="V184" s="36"/>
      <c r="W184" s="36"/>
      <c r="X184" s="36"/>
      <c r="Y184" s="36"/>
      <c r="Z184" s="36"/>
      <c r="AA184" s="36"/>
      <c r="AB184" s="36"/>
      <c r="AC184" s="36"/>
      <c r="AD184" s="36"/>
      <c r="AE184" s="36"/>
      <c r="AF184" s="36"/>
      <c r="AG184" s="36"/>
      <c r="AH184" s="36"/>
      <c r="AI184" s="36"/>
      <c r="AJ184" s="36"/>
    </row>
    <row r="185" spans="2:36" x14ac:dyDescent="0.25">
      <c r="B185" s="36"/>
      <c r="C185" s="36"/>
      <c r="D185" s="36"/>
      <c r="E185" s="36"/>
      <c r="F185" s="36"/>
      <c r="G185" s="36"/>
      <c r="H185" s="36"/>
      <c r="N185" s="36"/>
      <c r="O185" s="36"/>
      <c r="P185" s="36"/>
      <c r="Q185" s="36"/>
      <c r="R185" s="36"/>
      <c r="S185" s="36"/>
      <c r="T185" s="36"/>
      <c r="U185" s="36"/>
      <c r="V185" s="36"/>
      <c r="W185" s="36"/>
      <c r="X185" s="36"/>
      <c r="Y185" s="36"/>
      <c r="Z185" s="36"/>
      <c r="AA185" s="36"/>
      <c r="AB185" s="36"/>
      <c r="AC185" s="36"/>
      <c r="AD185" s="36"/>
      <c r="AE185" s="36"/>
      <c r="AF185" s="36"/>
      <c r="AG185" s="36"/>
      <c r="AH185" s="36"/>
      <c r="AI185" s="36"/>
      <c r="AJ185" s="36"/>
    </row>
    <row r="186" spans="2:36" x14ac:dyDescent="0.25">
      <c r="B186" s="36"/>
      <c r="C186" s="36"/>
      <c r="D186" s="36"/>
      <c r="E186" s="36"/>
      <c r="F186" s="36"/>
      <c r="G186" s="36"/>
      <c r="H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row>
    <row r="187" spans="2:36" x14ac:dyDescent="0.25">
      <c r="B187" s="36"/>
      <c r="C187" s="36"/>
      <c r="D187" s="36"/>
      <c r="E187" s="36"/>
      <c r="F187" s="36"/>
      <c r="G187" s="36"/>
      <c r="H187" s="36"/>
      <c r="N187" s="36"/>
      <c r="O187" s="36"/>
      <c r="P187" s="36"/>
      <c r="Q187" s="36"/>
      <c r="R187" s="36"/>
      <c r="S187" s="36"/>
      <c r="T187" s="36"/>
      <c r="U187" s="36"/>
      <c r="V187" s="36"/>
      <c r="W187" s="36"/>
      <c r="X187" s="36"/>
      <c r="Y187" s="36"/>
      <c r="Z187" s="36"/>
      <c r="AA187" s="36"/>
      <c r="AB187" s="36"/>
      <c r="AC187" s="36"/>
      <c r="AD187" s="36"/>
      <c r="AE187" s="36"/>
      <c r="AF187" s="36"/>
      <c r="AG187" s="36"/>
      <c r="AH187" s="36"/>
      <c r="AI187" s="36"/>
      <c r="AJ187" s="36"/>
    </row>
    <row r="188" spans="2:36" x14ac:dyDescent="0.25">
      <c r="B188" s="36"/>
      <c r="C188" s="36"/>
      <c r="D188" s="36"/>
      <c r="E188" s="36"/>
      <c r="F188" s="36"/>
      <c r="G188" s="36"/>
      <c r="H188" s="36"/>
      <c r="N188" s="36"/>
      <c r="O188" s="36"/>
      <c r="P188" s="36"/>
      <c r="Q188" s="36"/>
      <c r="R188" s="36"/>
      <c r="S188" s="36"/>
      <c r="T188" s="36"/>
      <c r="U188" s="36"/>
      <c r="V188" s="36"/>
      <c r="W188" s="36"/>
      <c r="X188" s="36"/>
      <c r="Y188" s="36"/>
      <c r="Z188" s="36"/>
      <c r="AA188" s="36"/>
      <c r="AB188" s="36"/>
      <c r="AC188" s="36"/>
      <c r="AD188" s="36"/>
      <c r="AE188" s="36"/>
      <c r="AF188" s="36"/>
      <c r="AG188" s="36"/>
      <c r="AH188" s="36"/>
      <c r="AI188" s="36"/>
      <c r="AJ188" s="36"/>
    </row>
    <row r="189" spans="2:36" x14ac:dyDescent="0.25">
      <c r="B189" s="36"/>
      <c r="C189" s="36"/>
      <c r="D189" s="36"/>
      <c r="E189" s="36"/>
      <c r="F189" s="36"/>
      <c r="G189" s="36"/>
      <c r="H189" s="36"/>
      <c r="N189" s="36"/>
      <c r="O189" s="36"/>
      <c r="P189" s="36"/>
      <c r="Q189" s="36"/>
      <c r="R189" s="36"/>
      <c r="S189" s="36"/>
      <c r="T189" s="36"/>
      <c r="U189" s="36"/>
      <c r="V189" s="36"/>
      <c r="W189" s="36"/>
      <c r="X189" s="36"/>
      <c r="Y189" s="36"/>
      <c r="Z189" s="36"/>
      <c r="AA189" s="36"/>
      <c r="AB189" s="36"/>
      <c r="AC189" s="36"/>
      <c r="AD189" s="36"/>
      <c r="AE189" s="36"/>
      <c r="AF189" s="36"/>
      <c r="AG189" s="36"/>
      <c r="AH189" s="36"/>
      <c r="AI189" s="36"/>
      <c r="AJ189" s="36"/>
    </row>
    <row r="190" spans="2:36" x14ac:dyDescent="0.25">
      <c r="B190" s="36"/>
      <c r="C190" s="36"/>
      <c r="D190" s="36"/>
      <c r="E190" s="36"/>
      <c r="F190" s="36"/>
      <c r="G190" s="36"/>
      <c r="H190" s="36"/>
      <c r="N190" s="36"/>
      <c r="O190" s="36"/>
      <c r="P190" s="36"/>
      <c r="Q190" s="36"/>
      <c r="R190" s="36"/>
      <c r="S190" s="36"/>
      <c r="T190" s="36"/>
      <c r="U190" s="36"/>
      <c r="V190" s="36"/>
      <c r="W190" s="36"/>
      <c r="X190" s="36"/>
      <c r="Y190" s="36"/>
      <c r="Z190" s="36"/>
      <c r="AA190" s="36"/>
      <c r="AB190" s="36"/>
      <c r="AC190" s="36"/>
      <c r="AD190" s="36"/>
      <c r="AE190" s="36"/>
      <c r="AF190" s="36"/>
      <c r="AG190" s="36"/>
      <c r="AH190" s="36"/>
      <c r="AI190" s="36"/>
      <c r="AJ190" s="36"/>
    </row>
    <row r="191" spans="2:36" x14ac:dyDescent="0.25">
      <c r="B191" s="36"/>
      <c r="C191" s="36"/>
      <c r="D191" s="36"/>
      <c r="E191" s="36"/>
      <c r="F191" s="36"/>
      <c r="G191" s="36"/>
      <c r="H191" s="36"/>
      <c r="N191" s="36"/>
      <c r="O191" s="36"/>
      <c r="P191" s="36"/>
      <c r="Q191" s="36"/>
      <c r="R191" s="36"/>
      <c r="S191" s="36"/>
      <c r="T191" s="36"/>
      <c r="U191" s="36"/>
      <c r="V191" s="36"/>
      <c r="W191" s="36"/>
      <c r="X191" s="36"/>
      <c r="Y191" s="36"/>
      <c r="Z191" s="36"/>
      <c r="AA191" s="36"/>
      <c r="AB191" s="36"/>
      <c r="AC191" s="36"/>
      <c r="AD191" s="36"/>
      <c r="AE191" s="36"/>
      <c r="AF191" s="36"/>
      <c r="AG191" s="36"/>
      <c r="AH191" s="36"/>
      <c r="AI191" s="36"/>
      <c r="AJ191" s="36"/>
    </row>
    <row r="192" spans="2:36" x14ac:dyDescent="0.25">
      <c r="B192" s="36"/>
      <c r="C192" s="36"/>
      <c r="D192" s="36"/>
      <c r="E192" s="36"/>
      <c r="F192" s="36"/>
      <c r="G192" s="36"/>
      <c r="H192" s="36"/>
      <c r="N192" s="36"/>
      <c r="O192" s="36"/>
      <c r="P192" s="36"/>
      <c r="Q192" s="36"/>
      <c r="R192" s="36"/>
      <c r="S192" s="36"/>
      <c r="T192" s="36"/>
      <c r="U192" s="36"/>
      <c r="V192" s="36"/>
      <c r="W192" s="36"/>
      <c r="X192" s="36"/>
      <c r="Y192" s="36"/>
      <c r="Z192" s="36"/>
      <c r="AA192" s="36"/>
      <c r="AB192" s="36"/>
      <c r="AC192" s="36"/>
      <c r="AD192" s="36"/>
      <c r="AE192" s="36"/>
      <c r="AF192" s="36"/>
      <c r="AG192" s="36"/>
      <c r="AH192" s="36"/>
      <c r="AI192" s="36"/>
      <c r="AJ192" s="36"/>
    </row>
    <row r="193" spans="2:36" x14ac:dyDescent="0.25">
      <c r="B193" s="36"/>
      <c r="C193" s="36"/>
      <c r="D193" s="36"/>
      <c r="E193" s="36"/>
      <c r="F193" s="36"/>
      <c r="G193" s="36"/>
      <c r="H193" s="36"/>
      <c r="N193" s="36"/>
      <c r="O193" s="36"/>
      <c r="P193" s="36"/>
      <c r="Q193" s="36"/>
      <c r="R193" s="36"/>
      <c r="S193" s="36"/>
      <c r="T193" s="36"/>
      <c r="U193" s="36"/>
      <c r="V193" s="36"/>
      <c r="W193" s="36"/>
      <c r="X193" s="36"/>
      <c r="Y193" s="36"/>
      <c r="Z193" s="36"/>
      <c r="AA193" s="36"/>
      <c r="AB193" s="36"/>
      <c r="AC193" s="36"/>
      <c r="AD193" s="36"/>
      <c r="AE193" s="36"/>
      <c r="AF193" s="36"/>
      <c r="AG193" s="36"/>
      <c r="AH193" s="36"/>
      <c r="AI193" s="36"/>
      <c r="AJ193" s="36"/>
    </row>
    <row r="194" spans="2:36" x14ac:dyDescent="0.25">
      <c r="B194" s="36"/>
      <c r="C194" s="36"/>
      <c r="D194" s="36"/>
      <c r="E194" s="36"/>
      <c r="F194" s="36"/>
      <c r="G194" s="36"/>
      <c r="H194" s="36"/>
      <c r="N194" s="36"/>
      <c r="O194" s="36"/>
      <c r="P194" s="36"/>
      <c r="Q194" s="36"/>
      <c r="R194" s="36"/>
      <c r="S194" s="36"/>
      <c r="T194" s="36"/>
      <c r="U194" s="36"/>
      <c r="V194" s="36"/>
      <c r="W194" s="36"/>
      <c r="X194" s="36"/>
      <c r="Y194" s="36"/>
      <c r="Z194" s="36"/>
      <c r="AA194" s="36"/>
      <c r="AB194" s="36"/>
      <c r="AC194" s="36"/>
      <c r="AD194" s="36"/>
      <c r="AE194" s="36"/>
      <c r="AF194" s="36"/>
      <c r="AG194" s="36"/>
      <c r="AH194" s="36"/>
      <c r="AI194" s="36"/>
      <c r="AJ194" s="36"/>
    </row>
    <row r="195" spans="2:36" x14ac:dyDescent="0.25">
      <c r="B195" s="36"/>
      <c r="C195" s="36"/>
      <c r="D195" s="36"/>
      <c r="E195" s="36"/>
      <c r="F195" s="36"/>
      <c r="G195" s="36"/>
      <c r="H195" s="36"/>
      <c r="N195" s="36"/>
      <c r="O195" s="36"/>
      <c r="P195" s="36"/>
      <c r="Q195" s="36"/>
      <c r="R195" s="36"/>
      <c r="S195" s="36"/>
      <c r="T195" s="36"/>
      <c r="U195" s="36"/>
      <c r="V195" s="36"/>
      <c r="W195" s="36"/>
      <c r="X195" s="36"/>
      <c r="Y195" s="36"/>
      <c r="Z195" s="36"/>
      <c r="AA195" s="36"/>
      <c r="AB195" s="36"/>
      <c r="AC195" s="36"/>
      <c r="AD195" s="36"/>
      <c r="AE195" s="36"/>
      <c r="AF195" s="36"/>
      <c r="AG195" s="36"/>
      <c r="AH195" s="36"/>
      <c r="AI195" s="36"/>
      <c r="AJ195" s="36"/>
    </row>
    <row r="196" spans="2:36" x14ac:dyDescent="0.25">
      <c r="B196" s="36"/>
      <c r="C196" s="36"/>
      <c r="D196" s="36"/>
      <c r="E196" s="36"/>
      <c r="F196" s="36"/>
      <c r="G196" s="36"/>
      <c r="H196" s="36"/>
      <c r="N196" s="36"/>
      <c r="O196" s="36"/>
      <c r="P196" s="36"/>
      <c r="Q196" s="36"/>
      <c r="R196" s="36"/>
      <c r="S196" s="36"/>
      <c r="T196" s="36"/>
      <c r="U196" s="36"/>
      <c r="V196" s="36"/>
      <c r="W196" s="36"/>
      <c r="X196" s="36"/>
      <c r="Y196" s="36"/>
      <c r="Z196" s="36"/>
      <c r="AA196" s="36"/>
      <c r="AB196" s="36"/>
      <c r="AC196" s="36"/>
      <c r="AD196" s="36"/>
      <c r="AE196" s="36"/>
      <c r="AF196" s="36"/>
      <c r="AG196" s="36"/>
      <c r="AH196" s="36"/>
      <c r="AI196" s="36"/>
      <c r="AJ196" s="36"/>
    </row>
    <row r="197" spans="2:36" x14ac:dyDescent="0.25">
      <c r="B197" s="36"/>
      <c r="C197" s="36"/>
      <c r="D197" s="36"/>
      <c r="E197" s="36"/>
      <c r="F197" s="36"/>
      <c r="G197" s="36"/>
      <c r="H197" s="36"/>
      <c r="N197" s="36"/>
      <c r="O197" s="36"/>
      <c r="P197" s="36"/>
      <c r="Q197" s="36"/>
      <c r="R197" s="36"/>
      <c r="S197" s="36"/>
      <c r="T197" s="36"/>
      <c r="U197" s="36"/>
      <c r="V197" s="36"/>
      <c r="W197" s="36"/>
      <c r="X197" s="36"/>
      <c r="Y197" s="36"/>
      <c r="Z197" s="36"/>
      <c r="AA197" s="36"/>
      <c r="AB197" s="36"/>
      <c r="AC197" s="36"/>
      <c r="AD197" s="36"/>
      <c r="AE197" s="36"/>
      <c r="AF197" s="36"/>
      <c r="AG197" s="36"/>
      <c r="AH197" s="36"/>
      <c r="AI197" s="36"/>
      <c r="AJ197" s="36"/>
    </row>
    <row r="198" spans="2:36" x14ac:dyDescent="0.25">
      <c r="B198" s="36"/>
      <c r="C198" s="36"/>
      <c r="D198" s="36"/>
      <c r="E198" s="36"/>
      <c r="F198" s="36"/>
      <c r="G198" s="36"/>
      <c r="H198" s="36"/>
      <c r="N198" s="36"/>
      <c r="O198" s="36"/>
      <c r="P198" s="36"/>
      <c r="Q198" s="36"/>
      <c r="R198" s="36"/>
      <c r="S198" s="36"/>
      <c r="T198" s="36"/>
      <c r="U198" s="36"/>
      <c r="V198" s="36"/>
      <c r="W198" s="36"/>
      <c r="X198" s="36"/>
      <c r="Y198" s="36"/>
      <c r="Z198" s="36"/>
      <c r="AA198" s="36"/>
      <c r="AB198" s="36"/>
      <c r="AC198" s="36"/>
      <c r="AD198" s="36"/>
      <c r="AE198" s="36"/>
      <c r="AF198" s="36"/>
      <c r="AG198" s="36"/>
      <c r="AH198" s="36"/>
      <c r="AI198" s="36"/>
      <c r="AJ198" s="36"/>
    </row>
    <row r="199" spans="2:36" x14ac:dyDescent="0.25">
      <c r="B199" s="36"/>
      <c r="C199" s="36"/>
      <c r="D199" s="36"/>
      <c r="E199" s="36"/>
      <c r="F199" s="36"/>
      <c r="G199" s="36"/>
      <c r="H199" s="36"/>
      <c r="N199" s="36"/>
      <c r="O199" s="36"/>
      <c r="P199" s="36"/>
      <c r="Q199" s="36"/>
      <c r="R199" s="36"/>
      <c r="S199" s="36"/>
      <c r="T199" s="36"/>
      <c r="U199" s="36"/>
      <c r="V199" s="36"/>
      <c r="W199" s="36"/>
      <c r="X199" s="36"/>
      <c r="Y199" s="36"/>
      <c r="Z199" s="36"/>
      <c r="AA199" s="36"/>
      <c r="AB199" s="36"/>
      <c r="AC199" s="36"/>
      <c r="AD199" s="36"/>
      <c r="AE199" s="36"/>
      <c r="AF199" s="36"/>
      <c r="AG199" s="36"/>
      <c r="AH199" s="36"/>
      <c r="AI199" s="36"/>
      <c r="AJ199" s="36"/>
    </row>
    <row r="200" spans="2:36" x14ac:dyDescent="0.25">
      <c r="B200" s="36"/>
      <c r="C200" s="36"/>
      <c r="D200" s="36"/>
      <c r="E200" s="36"/>
      <c r="F200" s="36"/>
      <c r="G200" s="36"/>
      <c r="H200" s="36"/>
      <c r="N200" s="36"/>
      <c r="O200" s="36"/>
      <c r="P200" s="36"/>
      <c r="Q200" s="36"/>
      <c r="R200" s="36"/>
      <c r="S200" s="36"/>
      <c r="T200" s="36"/>
      <c r="U200" s="36"/>
      <c r="V200" s="36"/>
      <c r="W200" s="36"/>
      <c r="X200" s="36"/>
      <c r="Y200" s="36"/>
      <c r="Z200" s="36"/>
      <c r="AA200" s="36"/>
      <c r="AB200" s="36"/>
      <c r="AC200" s="36"/>
      <c r="AD200" s="36"/>
      <c r="AE200" s="36"/>
      <c r="AF200" s="36"/>
      <c r="AG200" s="36"/>
      <c r="AH200" s="36"/>
      <c r="AI200" s="36"/>
      <c r="AJ200" s="36"/>
    </row>
    <row r="201" spans="2:36" x14ac:dyDescent="0.25">
      <c r="B201" s="36"/>
      <c r="C201" s="36"/>
      <c r="D201" s="36"/>
      <c r="E201" s="36"/>
      <c r="F201" s="36"/>
      <c r="G201" s="36"/>
      <c r="H201" s="36"/>
      <c r="N201" s="36"/>
      <c r="O201" s="36"/>
      <c r="P201" s="36"/>
      <c r="Q201" s="36"/>
      <c r="R201" s="36"/>
      <c r="S201" s="36"/>
      <c r="T201" s="36"/>
      <c r="U201" s="36"/>
      <c r="V201" s="36"/>
      <c r="W201" s="36"/>
      <c r="X201" s="36"/>
      <c r="Y201" s="36"/>
      <c r="Z201" s="36"/>
      <c r="AA201" s="36"/>
      <c r="AB201" s="36"/>
      <c r="AC201" s="36"/>
      <c r="AD201" s="36"/>
      <c r="AE201" s="36"/>
      <c r="AF201" s="36"/>
      <c r="AG201" s="36"/>
      <c r="AH201" s="36"/>
      <c r="AI201" s="36"/>
      <c r="AJ201" s="36"/>
    </row>
    <row r="202" spans="2:36" x14ac:dyDescent="0.25">
      <c r="B202" s="36"/>
      <c r="C202" s="36"/>
      <c r="D202" s="36"/>
      <c r="E202" s="36"/>
      <c r="F202" s="36"/>
      <c r="G202" s="36"/>
      <c r="H202" s="36"/>
      <c r="N202" s="36"/>
      <c r="O202" s="36"/>
      <c r="P202" s="36"/>
      <c r="Q202" s="36"/>
      <c r="R202" s="36"/>
      <c r="S202" s="36"/>
      <c r="T202" s="36"/>
      <c r="U202" s="36"/>
      <c r="V202" s="36"/>
      <c r="W202" s="36"/>
      <c r="X202" s="36"/>
      <c r="Y202" s="36"/>
      <c r="Z202" s="36"/>
      <c r="AA202" s="36"/>
      <c r="AB202" s="36"/>
      <c r="AC202" s="36"/>
      <c r="AD202" s="36"/>
      <c r="AE202" s="36"/>
      <c r="AF202" s="36"/>
      <c r="AG202" s="36"/>
      <c r="AH202" s="36"/>
      <c r="AI202" s="36"/>
      <c r="AJ202" s="36"/>
    </row>
    <row r="203" spans="2:36" x14ac:dyDescent="0.25">
      <c r="B203" s="36"/>
      <c r="C203" s="36"/>
      <c r="D203" s="36"/>
      <c r="E203" s="36"/>
      <c r="F203" s="36"/>
      <c r="G203" s="36"/>
      <c r="H203" s="36"/>
      <c r="N203" s="36"/>
      <c r="O203" s="36"/>
      <c r="P203" s="36"/>
      <c r="Q203" s="36"/>
      <c r="R203" s="36"/>
      <c r="S203" s="36"/>
      <c r="T203" s="36"/>
      <c r="U203" s="36"/>
      <c r="V203" s="36"/>
      <c r="W203" s="36"/>
      <c r="X203" s="36"/>
      <c r="Y203" s="36"/>
      <c r="Z203" s="36"/>
      <c r="AA203" s="36"/>
      <c r="AB203" s="36"/>
      <c r="AC203" s="36"/>
      <c r="AD203" s="36"/>
      <c r="AE203" s="36"/>
      <c r="AF203" s="36"/>
      <c r="AG203" s="36"/>
      <c r="AH203" s="36"/>
      <c r="AI203" s="36"/>
      <c r="AJ203" s="36"/>
    </row>
    <row r="204" spans="2:36" x14ac:dyDescent="0.25">
      <c r="B204" s="36"/>
      <c r="C204" s="36"/>
      <c r="D204" s="36"/>
      <c r="E204" s="36"/>
      <c r="F204" s="36"/>
      <c r="G204" s="36"/>
      <c r="H204" s="36"/>
      <c r="N204" s="36"/>
      <c r="O204" s="36"/>
      <c r="P204" s="36"/>
      <c r="Q204" s="36"/>
      <c r="R204" s="36"/>
      <c r="S204" s="36"/>
      <c r="T204" s="36"/>
      <c r="U204" s="36"/>
      <c r="V204" s="36"/>
      <c r="W204" s="36"/>
      <c r="X204" s="36"/>
      <c r="Y204" s="36"/>
      <c r="Z204" s="36"/>
      <c r="AA204" s="36"/>
      <c r="AB204" s="36"/>
      <c r="AC204" s="36"/>
      <c r="AD204" s="36"/>
      <c r="AE204" s="36"/>
      <c r="AF204" s="36"/>
      <c r="AG204" s="36"/>
      <c r="AH204" s="36"/>
      <c r="AI204" s="36"/>
      <c r="AJ204" s="36"/>
    </row>
    <row r="205" spans="2:36" x14ac:dyDescent="0.25">
      <c r="B205" s="36"/>
      <c r="C205" s="36"/>
      <c r="D205" s="36"/>
      <c r="E205" s="36"/>
      <c r="F205" s="36"/>
      <c r="G205" s="36"/>
      <c r="H205" s="36"/>
      <c r="N205" s="36"/>
      <c r="O205" s="36"/>
      <c r="P205" s="36"/>
      <c r="Q205" s="36"/>
      <c r="R205" s="36"/>
      <c r="S205" s="36"/>
      <c r="T205" s="36"/>
      <c r="U205" s="36"/>
      <c r="V205" s="36"/>
      <c r="W205" s="36"/>
      <c r="X205" s="36"/>
      <c r="Y205" s="36"/>
      <c r="Z205" s="36"/>
      <c r="AA205" s="36"/>
      <c r="AB205" s="36"/>
      <c r="AC205" s="36"/>
      <c r="AD205" s="36"/>
      <c r="AE205" s="36"/>
      <c r="AF205" s="36"/>
      <c r="AG205" s="36"/>
      <c r="AH205" s="36"/>
      <c r="AI205" s="36"/>
      <c r="AJ205" s="36"/>
    </row>
    <row r="206" spans="2:36" x14ac:dyDescent="0.25">
      <c r="B206" s="36"/>
      <c r="C206" s="36"/>
      <c r="D206" s="36"/>
      <c r="E206" s="36"/>
      <c r="F206" s="36"/>
      <c r="G206" s="36"/>
      <c r="H206" s="36"/>
      <c r="N206" s="36"/>
      <c r="O206" s="36"/>
      <c r="P206" s="36"/>
      <c r="Q206" s="36"/>
      <c r="R206" s="36"/>
      <c r="S206" s="36"/>
      <c r="T206" s="36"/>
      <c r="U206" s="36"/>
      <c r="V206" s="36"/>
      <c r="W206" s="36"/>
      <c r="X206" s="36"/>
      <c r="Y206" s="36"/>
      <c r="Z206" s="36"/>
      <c r="AA206" s="36"/>
      <c r="AB206" s="36"/>
      <c r="AC206" s="36"/>
      <c r="AD206" s="36"/>
      <c r="AE206" s="36"/>
      <c r="AF206" s="36"/>
      <c r="AG206" s="36"/>
      <c r="AH206" s="36"/>
      <c r="AI206" s="36"/>
      <c r="AJ206" s="36"/>
    </row>
    <row r="207" spans="2:36" x14ac:dyDescent="0.25">
      <c r="B207" s="36"/>
      <c r="C207" s="36"/>
      <c r="D207" s="36"/>
      <c r="E207" s="36"/>
      <c r="F207" s="36"/>
      <c r="G207" s="36"/>
      <c r="H207" s="36"/>
      <c r="N207" s="36"/>
      <c r="O207" s="36"/>
      <c r="P207" s="36"/>
      <c r="Q207" s="36"/>
      <c r="R207" s="36"/>
      <c r="S207" s="36"/>
      <c r="T207" s="36"/>
      <c r="U207" s="36"/>
      <c r="V207" s="36"/>
      <c r="W207" s="36"/>
      <c r="X207" s="36"/>
      <c r="Y207" s="36"/>
      <c r="Z207" s="36"/>
      <c r="AA207" s="36"/>
      <c r="AB207" s="36"/>
      <c r="AC207" s="36"/>
      <c r="AD207" s="36"/>
      <c r="AE207" s="36"/>
      <c r="AF207" s="36"/>
      <c r="AG207" s="36"/>
      <c r="AH207" s="36"/>
      <c r="AI207" s="36"/>
      <c r="AJ207" s="36"/>
    </row>
    <row r="208" spans="2:36" x14ac:dyDescent="0.25">
      <c r="B208" s="36"/>
      <c r="C208" s="36"/>
      <c r="D208" s="36"/>
      <c r="E208" s="36"/>
      <c r="F208" s="36"/>
      <c r="G208" s="36"/>
      <c r="H208" s="36"/>
      <c r="N208" s="36"/>
      <c r="O208" s="36"/>
      <c r="P208" s="36"/>
      <c r="Q208" s="36"/>
      <c r="R208" s="36"/>
      <c r="S208" s="36"/>
      <c r="T208" s="36"/>
      <c r="U208" s="36"/>
      <c r="V208" s="36"/>
      <c r="W208" s="36"/>
      <c r="X208" s="36"/>
      <c r="Y208" s="36"/>
      <c r="Z208" s="36"/>
      <c r="AA208" s="36"/>
      <c r="AB208" s="36"/>
      <c r="AC208" s="36"/>
      <c r="AD208" s="36"/>
      <c r="AE208" s="36"/>
      <c r="AF208" s="36"/>
      <c r="AG208" s="36"/>
      <c r="AH208" s="36"/>
      <c r="AI208" s="36"/>
      <c r="AJ208" s="36"/>
    </row>
    <row r="209" spans="2:36" x14ac:dyDescent="0.25">
      <c r="B209" s="36"/>
      <c r="C209" s="36"/>
      <c r="D209" s="36"/>
      <c r="E209" s="36"/>
      <c r="F209" s="36"/>
      <c r="G209" s="36"/>
      <c r="H209" s="36"/>
      <c r="N209" s="36"/>
      <c r="O209" s="36"/>
      <c r="P209" s="36"/>
      <c r="Q209" s="36"/>
      <c r="R209" s="36"/>
      <c r="S209" s="36"/>
      <c r="T209" s="36"/>
      <c r="U209" s="36"/>
      <c r="V209" s="36"/>
      <c r="W209" s="36"/>
      <c r="X209" s="36"/>
      <c r="Y209" s="36"/>
      <c r="Z209" s="36"/>
      <c r="AA209" s="36"/>
      <c r="AB209" s="36"/>
      <c r="AC209" s="36"/>
      <c r="AD209" s="36"/>
      <c r="AE209" s="36"/>
      <c r="AF209" s="36"/>
      <c r="AG209" s="36"/>
      <c r="AH209" s="36"/>
      <c r="AI209" s="36"/>
      <c r="AJ209" s="36"/>
    </row>
    <row r="210" spans="2:36" x14ac:dyDescent="0.25">
      <c r="B210" s="36"/>
      <c r="C210" s="36"/>
      <c r="D210" s="36"/>
      <c r="E210" s="36"/>
      <c r="F210" s="36"/>
      <c r="G210" s="36"/>
      <c r="H210" s="36"/>
      <c r="N210" s="36"/>
      <c r="O210" s="36"/>
      <c r="P210" s="36"/>
      <c r="Q210" s="36"/>
      <c r="R210" s="36"/>
      <c r="S210" s="36"/>
      <c r="T210" s="36"/>
      <c r="U210" s="36"/>
      <c r="V210" s="36"/>
      <c r="W210" s="36"/>
      <c r="X210" s="36"/>
      <c r="Y210" s="36"/>
      <c r="Z210" s="36"/>
      <c r="AA210" s="36"/>
      <c r="AB210" s="36"/>
      <c r="AC210" s="36"/>
      <c r="AD210" s="36"/>
      <c r="AE210" s="36"/>
      <c r="AF210" s="36"/>
      <c r="AG210" s="36"/>
      <c r="AH210" s="36"/>
      <c r="AI210" s="36"/>
      <c r="AJ210" s="36"/>
    </row>
    <row r="211" spans="2:36" x14ac:dyDescent="0.25">
      <c r="B211" s="36"/>
      <c r="C211" s="36"/>
      <c r="D211" s="36"/>
      <c r="E211" s="36"/>
      <c r="F211" s="36"/>
      <c r="G211" s="36"/>
      <c r="H211" s="36"/>
      <c r="N211" s="36"/>
      <c r="O211" s="36"/>
      <c r="P211" s="36"/>
      <c r="Q211" s="36"/>
      <c r="R211" s="36"/>
      <c r="S211" s="36"/>
      <c r="T211" s="36"/>
      <c r="U211" s="36"/>
      <c r="V211" s="36"/>
      <c r="W211" s="36"/>
      <c r="X211" s="36"/>
      <c r="Y211" s="36"/>
      <c r="Z211" s="36"/>
      <c r="AA211" s="36"/>
      <c r="AB211" s="36"/>
      <c r="AC211" s="36"/>
      <c r="AD211" s="36"/>
      <c r="AE211" s="36"/>
      <c r="AF211" s="36"/>
      <c r="AG211" s="36"/>
      <c r="AH211" s="36"/>
      <c r="AI211" s="36"/>
      <c r="AJ211" s="36"/>
    </row>
    <row r="212" spans="2:36" x14ac:dyDescent="0.25">
      <c r="B212" s="36"/>
      <c r="C212" s="36"/>
      <c r="D212" s="36"/>
      <c r="E212" s="36"/>
      <c r="F212" s="36"/>
      <c r="G212" s="36"/>
      <c r="H212" s="36"/>
      <c r="N212" s="36"/>
      <c r="O212" s="36"/>
      <c r="P212" s="36"/>
      <c r="Q212" s="36"/>
      <c r="R212" s="36"/>
      <c r="S212" s="36"/>
      <c r="T212" s="36"/>
      <c r="U212" s="36"/>
      <c r="V212" s="36"/>
      <c r="W212" s="36"/>
      <c r="X212" s="36"/>
      <c r="Y212" s="36"/>
      <c r="Z212" s="36"/>
      <c r="AA212" s="36"/>
      <c r="AB212" s="36"/>
      <c r="AC212" s="36"/>
      <c r="AD212" s="36"/>
      <c r="AE212" s="36"/>
      <c r="AF212" s="36"/>
      <c r="AG212" s="36"/>
      <c r="AH212" s="36"/>
      <c r="AI212" s="36"/>
      <c r="AJ212" s="36"/>
    </row>
    <row r="213" spans="2:36" x14ac:dyDescent="0.25">
      <c r="B213" s="36"/>
      <c r="C213" s="36"/>
      <c r="D213" s="36"/>
      <c r="E213" s="36"/>
      <c r="F213" s="36"/>
      <c r="G213" s="36"/>
      <c r="H213" s="36"/>
      <c r="N213" s="36"/>
      <c r="O213" s="36"/>
      <c r="P213" s="36"/>
      <c r="Q213" s="36"/>
      <c r="R213" s="36"/>
      <c r="S213" s="36"/>
      <c r="T213" s="36"/>
      <c r="U213" s="36"/>
      <c r="V213" s="36"/>
      <c r="W213" s="36"/>
      <c r="X213" s="36"/>
      <c r="Y213" s="36"/>
      <c r="Z213" s="36"/>
      <c r="AA213" s="36"/>
      <c r="AB213" s="36"/>
      <c r="AC213" s="36"/>
      <c r="AD213" s="36"/>
      <c r="AE213" s="36"/>
      <c r="AF213" s="36"/>
      <c r="AG213" s="36"/>
      <c r="AH213" s="36"/>
      <c r="AI213" s="36"/>
      <c r="AJ213" s="36"/>
    </row>
    <row r="214" spans="2:36" x14ac:dyDescent="0.25">
      <c r="B214" s="36"/>
      <c r="C214" s="36"/>
      <c r="D214" s="36"/>
      <c r="E214" s="36"/>
      <c r="F214" s="36"/>
      <c r="G214" s="36"/>
      <c r="H214" s="36"/>
      <c r="N214" s="36"/>
      <c r="O214" s="36"/>
      <c r="P214" s="36"/>
      <c r="Q214" s="36"/>
      <c r="R214" s="36"/>
      <c r="S214" s="36"/>
      <c r="T214" s="36"/>
      <c r="U214" s="36"/>
      <c r="V214" s="36"/>
      <c r="W214" s="36"/>
      <c r="X214" s="36"/>
      <c r="Y214" s="36"/>
      <c r="Z214" s="36"/>
      <c r="AA214" s="36"/>
      <c r="AB214" s="36"/>
      <c r="AC214" s="36"/>
      <c r="AD214" s="36"/>
      <c r="AE214" s="36"/>
      <c r="AF214" s="36"/>
      <c r="AG214" s="36"/>
      <c r="AH214" s="36"/>
      <c r="AI214" s="36"/>
      <c r="AJ214" s="36"/>
    </row>
    <row r="215" spans="2:36" x14ac:dyDescent="0.25">
      <c r="B215" s="36"/>
      <c r="C215" s="36"/>
      <c r="D215" s="36"/>
      <c r="E215" s="36"/>
      <c r="F215" s="36"/>
      <c r="G215" s="36"/>
      <c r="H215" s="36"/>
      <c r="N215" s="36"/>
      <c r="O215" s="36"/>
      <c r="P215" s="36"/>
      <c r="Q215" s="36"/>
      <c r="R215" s="36"/>
      <c r="S215" s="36"/>
      <c r="T215" s="36"/>
      <c r="U215" s="36"/>
      <c r="V215" s="36"/>
      <c r="W215" s="36"/>
      <c r="X215" s="36"/>
      <c r="Y215" s="36"/>
      <c r="Z215" s="36"/>
      <c r="AA215" s="36"/>
      <c r="AB215" s="36"/>
      <c r="AC215" s="36"/>
      <c r="AD215" s="36"/>
      <c r="AE215" s="36"/>
      <c r="AF215" s="36"/>
      <c r="AG215" s="36"/>
      <c r="AH215" s="36"/>
      <c r="AI215" s="36"/>
      <c r="AJ215" s="36"/>
    </row>
    <row r="216" spans="2:36" x14ac:dyDescent="0.25">
      <c r="B216" s="36"/>
      <c r="C216" s="36"/>
      <c r="D216" s="36"/>
      <c r="E216" s="36"/>
      <c r="F216" s="36"/>
      <c r="G216" s="36"/>
      <c r="H216" s="36"/>
      <c r="N216" s="36"/>
      <c r="O216" s="36"/>
      <c r="P216" s="36"/>
      <c r="Q216" s="36"/>
      <c r="R216" s="36"/>
      <c r="S216" s="36"/>
      <c r="T216" s="36"/>
      <c r="U216" s="36"/>
      <c r="V216" s="36"/>
      <c r="W216" s="36"/>
      <c r="X216" s="36"/>
      <c r="Y216" s="36"/>
      <c r="Z216" s="36"/>
      <c r="AA216" s="36"/>
      <c r="AB216" s="36"/>
      <c r="AC216" s="36"/>
      <c r="AD216" s="36"/>
      <c r="AE216" s="36"/>
      <c r="AF216" s="36"/>
      <c r="AG216" s="36"/>
      <c r="AH216" s="36"/>
      <c r="AI216" s="36"/>
      <c r="AJ216" s="36"/>
    </row>
    <row r="217" spans="2:36" x14ac:dyDescent="0.25">
      <c r="B217" s="36"/>
      <c r="C217" s="36"/>
      <c r="D217" s="36"/>
      <c r="E217" s="36"/>
      <c r="F217" s="36"/>
      <c r="G217" s="36"/>
      <c r="H217" s="36"/>
      <c r="N217" s="36"/>
      <c r="O217" s="36"/>
      <c r="P217" s="36"/>
      <c r="Q217" s="36"/>
      <c r="R217" s="36"/>
      <c r="S217" s="36"/>
      <c r="T217" s="36"/>
      <c r="U217" s="36"/>
      <c r="V217" s="36"/>
      <c r="W217" s="36"/>
      <c r="X217" s="36"/>
      <c r="Y217" s="36"/>
      <c r="Z217" s="36"/>
      <c r="AA217" s="36"/>
      <c r="AB217" s="36"/>
      <c r="AC217" s="36"/>
      <c r="AD217" s="36"/>
      <c r="AE217" s="36"/>
      <c r="AF217" s="36"/>
      <c r="AG217" s="36"/>
      <c r="AH217" s="36"/>
      <c r="AI217" s="36"/>
      <c r="AJ217" s="36"/>
    </row>
    <row r="218" spans="2:36" x14ac:dyDescent="0.25">
      <c r="B218" s="36"/>
      <c r="C218" s="36"/>
      <c r="D218" s="36"/>
      <c r="E218" s="36"/>
      <c r="F218" s="36"/>
      <c r="G218" s="36"/>
      <c r="H218" s="36"/>
      <c r="N218" s="36"/>
      <c r="O218" s="36"/>
      <c r="P218" s="36"/>
      <c r="Q218" s="36"/>
      <c r="R218" s="36"/>
      <c r="S218" s="36"/>
      <c r="T218" s="36"/>
      <c r="U218" s="36"/>
      <c r="V218" s="36"/>
      <c r="W218" s="36"/>
      <c r="X218" s="36"/>
      <c r="Y218" s="36"/>
      <c r="Z218" s="36"/>
      <c r="AA218" s="36"/>
      <c r="AB218" s="36"/>
      <c r="AC218" s="36"/>
      <c r="AD218" s="36"/>
      <c r="AE218" s="36"/>
      <c r="AF218" s="36"/>
      <c r="AG218" s="36"/>
      <c r="AH218" s="36"/>
      <c r="AI218" s="36"/>
      <c r="AJ218" s="36"/>
    </row>
    <row r="219" spans="2:36" x14ac:dyDescent="0.25">
      <c r="B219" s="36"/>
      <c r="C219" s="36"/>
      <c r="D219" s="36"/>
      <c r="E219" s="36"/>
      <c r="F219" s="36"/>
      <c r="G219" s="36"/>
      <c r="H219" s="36"/>
      <c r="N219" s="36"/>
      <c r="O219" s="36"/>
      <c r="P219" s="36"/>
      <c r="Q219" s="36"/>
      <c r="R219" s="36"/>
      <c r="S219" s="36"/>
      <c r="T219" s="36"/>
      <c r="U219" s="36"/>
      <c r="V219" s="36"/>
      <c r="W219" s="36"/>
      <c r="X219" s="36"/>
      <c r="Y219" s="36"/>
      <c r="Z219" s="36"/>
      <c r="AA219" s="36"/>
      <c r="AB219" s="36"/>
      <c r="AC219" s="36"/>
      <c r="AD219" s="36"/>
      <c r="AE219" s="36"/>
      <c r="AF219" s="36"/>
      <c r="AG219" s="36"/>
      <c r="AH219" s="36"/>
      <c r="AI219" s="36"/>
      <c r="AJ219" s="36"/>
    </row>
    <row r="220" spans="2:36" x14ac:dyDescent="0.25">
      <c r="B220" s="36"/>
      <c r="C220" s="36"/>
      <c r="D220" s="36"/>
      <c r="E220" s="36"/>
      <c r="F220" s="36"/>
      <c r="G220" s="36"/>
      <c r="H220" s="36"/>
      <c r="N220" s="36"/>
      <c r="O220" s="36"/>
      <c r="P220" s="36"/>
      <c r="Q220" s="36"/>
      <c r="R220" s="36"/>
      <c r="S220" s="36"/>
      <c r="T220" s="36"/>
      <c r="U220" s="36"/>
      <c r="V220" s="36"/>
      <c r="W220" s="36"/>
      <c r="X220" s="36"/>
      <c r="Y220" s="36"/>
      <c r="Z220" s="36"/>
      <c r="AA220" s="36"/>
      <c r="AB220" s="36"/>
      <c r="AC220" s="36"/>
      <c r="AD220" s="36"/>
      <c r="AE220" s="36"/>
      <c r="AF220" s="36"/>
      <c r="AG220" s="36"/>
      <c r="AH220" s="36"/>
      <c r="AI220" s="36"/>
      <c r="AJ220" s="36"/>
    </row>
    <row r="221" spans="2:36" x14ac:dyDescent="0.25">
      <c r="B221" s="36"/>
      <c r="C221" s="36"/>
      <c r="D221" s="36"/>
      <c r="E221" s="36"/>
      <c r="F221" s="36"/>
      <c r="G221" s="36"/>
      <c r="H221" s="36"/>
      <c r="N221" s="36"/>
      <c r="O221" s="36"/>
      <c r="P221" s="36"/>
      <c r="Q221" s="36"/>
      <c r="R221" s="36"/>
      <c r="S221" s="36"/>
      <c r="T221" s="36"/>
      <c r="U221" s="36"/>
      <c r="V221" s="36"/>
      <c r="W221" s="36"/>
      <c r="X221" s="36"/>
      <c r="Y221" s="36"/>
      <c r="Z221" s="36"/>
      <c r="AA221" s="36"/>
      <c r="AB221" s="36"/>
      <c r="AC221" s="36"/>
      <c r="AD221" s="36"/>
      <c r="AE221" s="36"/>
      <c r="AF221" s="36"/>
      <c r="AG221" s="36"/>
      <c r="AH221" s="36"/>
      <c r="AI221" s="36"/>
      <c r="AJ221" s="36"/>
    </row>
    <row r="222" spans="2:36" x14ac:dyDescent="0.25">
      <c r="B222" s="36"/>
      <c r="C222" s="36"/>
      <c r="D222" s="36"/>
      <c r="E222" s="36"/>
      <c r="F222" s="36"/>
      <c r="G222" s="36"/>
      <c r="H222" s="36"/>
      <c r="N222" s="36"/>
      <c r="O222" s="36"/>
      <c r="P222" s="36"/>
      <c r="Q222" s="36"/>
      <c r="R222" s="36"/>
      <c r="S222" s="36"/>
      <c r="T222" s="36"/>
      <c r="U222" s="36"/>
      <c r="V222" s="36"/>
      <c r="W222" s="36"/>
      <c r="X222" s="36"/>
      <c r="Y222" s="36"/>
      <c r="Z222" s="36"/>
      <c r="AA222" s="36"/>
      <c r="AB222" s="36"/>
      <c r="AC222" s="36"/>
      <c r="AD222" s="36"/>
      <c r="AE222" s="36"/>
      <c r="AF222" s="36"/>
      <c r="AG222" s="36"/>
      <c r="AH222" s="36"/>
      <c r="AI222" s="36"/>
      <c r="AJ222" s="36"/>
    </row>
    <row r="223" spans="2:36" x14ac:dyDescent="0.25">
      <c r="B223" s="36"/>
      <c r="C223" s="36"/>
      <c r="D223" s="36"/>
      <c r="E223" s="36"/>
      <c r="F223" s="36"/>
      <c r="G223" s="36"/>
      <c r="H223" s="36"/>
      <c r="N223" s="36"/>
      <c r="O223" s="36"/>
      <c r="P223" s="36"/>
      <c r="Q223" s="36"/>
      <c r="R223" s="36"/>
      <c r="S223" s="36"/>
      <c r="T223" s="36"/>
      <c r="U223" s="36"/>
      <c r="V223" s="36"/>
      <c r="W223" s="36"/>
      <c r="X223" s="36"/>
      <c r="Y223" s="36"/>
      <c r="Z223" s="36"/>
      <c r="AA223" s="36"/>
      <c r="AB223" s="36"/>
      <c r="AC223" s="36"/>
      <c r="AD223" s="36"/>
      <c r="AE223" s="36"/>
      <c r="AF223" s="36"/>
      <c r="AG223" s="36"/>
      <c r="AH223" s="36"/>
      <c r="AI223" s="36"/>
      <c r="AJ223" s="36"/>
    </row>
    <row r="224" spans="2:36" x14ac:dyDescent="0.25">
      <c r="B224" s="36"/>
      <c r="C224" s="36"/>
      <c r="D224" s="36"/>
      <c r="E224" s="36"/>
      <c r="F224" s="36"/>
      <c r="G224" s="36"/>
      <c r="H224" s="36"/>
      <c r="N224" s="36"/>
      <c r="O224" s="36"/>
      <c r="P224" s="36"/>
      <c r="Q224" s="36"/>
      <c r="R224" s="36"/>
      <c r="S224" s="36"/>
      <c r="T224" s="36"/>
      <c r="U224" s="36"/>
      <c r="V224" s="36"/>
      <c r="W224" s="36"/>
      <c r="X224" s="36"/>
      <c r="Y224" s="36"/>
      <c r="Z224" s="36"/>
      <c r="AA224" s="36"/>
      <c r="AB224" s="36"/>
      <c r="AC224" s="36"/>
      <c r="AD224" s="36"/>
      <c r="AE224" s="36"/>
      <c r="AF224" s="36"/>
      <c r="AG224" s="36"/>
      <c r="AH224" s="36"/>
      <c r="AI224" s="36"/>
      <c r="AJ224" s="36"/>
    </row>
    <row r="225" spans="2:36" x14ac:dyDescent="0.25">
      <c r="B225" s="36"/>
      <c r="C225" s="36"/>
      <c r="D225" s="36"/>
      <c r="E225" s="36"/>
      <c r="F225" s="36"/>
      <c r="G225" s="36"/>
      <c r="H225" s="36"/>
      <c r="N225" s="36"/>
      <c r="O225" s="36"/>
      <c r="P225" s="36"/>
      <c r="Q225" s="36"/>
      <c r="R225" s="36"/>
      <c r="S225" s="36"/>
      <c r="T225" s="36"/>
      <c r="U225" s="36"/>
      <c r="V225" s="36"/>
      <c r="W225" s="36"/>
      <c r="X225" s="36"/>
      <c r="Y225" s="36"/>
      <c r="Z225" s="36"/>
      <c r="AA225" s="36"/>
      <c r="AB225" s="36"/>
      <c r="AC225" s="36"/>
      <c r="AD225" s="36"/>
      <c r="AE225" s="36"/>
      <c r="AF225" s="36"/>
      <c r="AG225" s="36"/>
      <c r="AH225" s="36"/>
      <c r="AI225" s="36"/>
      <c r="AJ225" s="36"/>
    </row>
    <row r="226" spans="2:36" x14ac:dyDescent="0.25">
      <c r="B226" s="36"/>
      <c r="C226" s="36"/>
      <c r="D226" s="36"/>
      <c r="E226" s="36"/>
      <c r="F226" s="36"/>
      <c r="G226" s="36"/>
      <c r="H226" s="36"/>
      <c r="N226" s="36"/>
      <c r="O226" s="36"/>
      <c r="P226" s="36"/>
      <c r="Q226" s="36"/>
      <c r="R226" s="36"/>
      <c r="S226" s="36"/>
      <c r="T226" s="36"/>
      <c r="U226" s="36"/>
      <c r="V226" s="36"/>
      <c r="W226" s="36"/>
      <c r="X226" s="36"/>
      <c r="Y226" s="36"/>
      <c r="Z226" s="36"/>
      <c r="AA226" s="36"/>
      <c r="AB226" s="36"/>
      <c r="AC226" s="36"/>
      <c r="AD226" s="36"/>
      <c r="AE226" s="36"/>
      <c r="AF226" s="36"/>
      <c r="AG226" s="36"/>
      <c r="AH226" s="36"/>
      <c r="AI226" s="36"/>
      <c r="AJ226" s="36"/>
    </row>
    <row r="227" spans="2:36" x14ac:dyDescent="0.25">
      <c r="B227" s="36"/>
      <c r="C227" s="36"/>
      <c r="D227" s="36"/>
      <c r="E227" s="36"/>
      <c r="F227" s="36"/>
      <c r="G227" s="36"/>
      <c r="H227" s="36"/>
      <c r="N227" s="36"/>
      <c r="O227" s="36"/>
      <c r="P227" s="36"/>
      <c r="Q227" s="36"/>
      <c r="R227" s="36"/>
      <c r="S227" s="36"/>
      <c r="T227" s="36"/>
      <c r="U227" s="36"/>
      <c r="V227" s="36"/>
      <c r="W227" s="36"/>
      <c r="X227" s="36"/>
      <c r="Y227" s="36"/>
      <c r="Z227" s="36"/>
      <c r="AA227" s="36"/>
      <c r="AB227" s="36"/>
      <c r="AC227" s="36"/>
      <c r="AD227" s="36"/>
      <c r="AE227" s="36"/>
      <c r="AF227" s="36"/>
      <c r="AG227" s="36"/>
      <c r="AH227" s="36"/>
      <c r="AI227" s="36"/>
      <c r="AJ227" s="36"/>
    </row>
    <row r="228" spans="2:36" x14ac:dyDescent="0.25">
      <c r="B228" s="36"/>
      <c r="C228" s="36"/>
      <c r="D228" s="36"/>
      <c r="E228" s="36"/>
      <c r="F228" s="36"/>
      <c r="G228" s="36"/>
      <c r="H228" s="36"/>
      <c r="N228" s="36"/>
      <c r="O228" s="36"/>
      <c r="P228" s="36"/>
      <c r="Q228" s="36"/>
      <c r="R228" s="36"/>
      <c r="S228" s="36"/>
      <c r="T228" s="36"/>
      <c r="U228" s="36"/>
      <c r="V228" s="36"/>
      <c r="W228" s="36"/>
      <c r="X228" s="36"/>
      <c r="Y228" s="36"/>
      <c r="Z228" s="36"/>
      <c r="AA228" s="36"/>
      <c r="AB228" s="36"/>
      <c r="AC228" s="36"/>
      <c r="AD228" s="36"/>
      <c r="AE228" s="36"/>
      <c r="AF228" s="36"/>
      <c r="AG228" s="36"/>
      <c r="AH228" s="36"/>
      <c r="AI228" s="36"/>
      <c r="AJ228" s="36"/>
    </row>
    <row r="229" spans="2:36" x14ac:dyDescent="0.25">
      <c r="B229" s="36"/>
      <c r="C229" s="36"/>
      <c r="D229" s="36"/>
      <c r="E229" s="36"/>
      <c r="F229" s="36"/>
      <c r="G229" s="36"/>
      <c r="H229" s="36"/>
      <c r="N229" s="36"/>
      <c r="O229" s="36"/>
      <c r="P229" s="36"/>
      <c r="Q229" s="36"/>
      <c r="R229" s="36"/>
      <c r="S229" s="36"/>
      <c r="T229" s="36"/>
      <c r="U229" s="36"/>
      <c r="V229" s="36"/>
      <c r="W229" s="36"/>
      <c r="X229" s="36"/>
      <c r="Y229" s="36"/>
      <c r="Z229" s="36"/>
      <c r="AA229" s="36"/>
      <c r="AB229" s="36"/>
      <c r="AC229" s="36"/>
      <c r="AD229" s="36"/>
      <c r="AE229" s="36"/>
      <c r="AF229" s="36"/>
      <c r="AG229" s="36"/>
      <c r="AH229" s="36"/>
      <c r="AI229" s="36"/>
      <c r="AJ229" s="36"/>
    </row>
    <row r="230" spans="2:36" x14ac:dyDescent="0.25">
      <c r="B230" s="36"/>
      <c r="C230" s="36"/>
      <c r="D230" s="36"/>
      <c r="E230" s="36"/>
      <c r="F230" s="36"/>
      <c r="G230" s="36"/>
      <c r="H230" s="36"/>
      <c r="N230" s="36"/>
      <c r="O230" s="36"/>
      <c r="P230" s="36"/>
      <c r="Q230" s="36"/>
      <c r="R230" s="36"/>
      <c r="S230" s="36"/>
      <c r="T230" s="36"/>
      <c r="U230" s="36"/>
      <c r="V230" s="36"/>
      <c r="W230" s="36"/>
      <c r="X230" s="36"/>
      <c r="Y230" s="36"/>
      <c r="Z230" s="36"/>
      <c r="AA230" s="36"/>
      <c r="AB230" s="36"/>
      <c r="AC230" s="36"/>
      <c r="AD230" s="36"/>
      <c r="AE230" s="36"/>
      <c r="AF230" s="36"/>
      <c r="AG230" s="36"/>
      <c r="AH230" s="36"/>
      <c r="AI230" s="36"/>
      <c r="AJ230" s="36"/>
    </row>
    <row r="231" spans="2:36" x14ac:dyDescent="0.25">
      <c r="B231" s="36"/>
      <c r="C231" s="36"/>
      <c r="D231" s="36"/>
      <c r="E231" s="36"/>
      <c r="F231" s="36"/>
      <c r="G231" s="36"/>
      <c r="H231" s="36"/>
      <c r="N231" s="36"/>
      <c r="O231" s="36"/>
      <c r="P231" s="36"/>
      <c r="Q231" s="36"/>
      <c r="R231" s="36"/>
      <c r="S231" s="36"/>
      <c r="T231" s="36"/>
      <c r="U231" s="36"/>
      <c r="V231" s="36"/>
      <c r="W231" s="36"/>
      <c r="X231" s="36"/>
      <c r="Y231" s="36"/>
      <c r="Z231" s="36"/>
      <c r="AA231" s="36"/>
      <c r="AB231" s="36"/>
      <c r="AC231" s="36"/>
      <c r="AD231" s="36"/>
      <c r="AE231" s="36"/>
      <c r="AF231" s="36"/>
      <c r="AG231" s="36"/>
      <c r="AH231" s="36"/>
      <c r="AI231" s="36"/>
      <c r="AJ231" s="36"/>
    </row>
    <row r="232" spans="2:36" x14ac:dyDescent="0.25">
      <c r="B232" s="36"/>
      <c r="C232" s="36"/>
      <c r="D232" s="36"/>
      <c r="E232" s="36"/>
      <c r="F232" s="36"/>
      <c r="G232" s="36"/>
      <c r="H232" s="36"/>
      <c r="N232" s="36"/>
      <c r="O232" s="36"/>
      <c r="P232" s="36"/>
      <c r="Q232" s="36"/>
      <c r="R232" s="36"/>
      <c r="S232" s="36"/>
      <c r="T232" s="36"/>
      <c r="U232" s="36"/>
      <c r="V232" s="36"/>
      <c r="W232" s="36"/>
      <c r="X232" s="36"/>
      <c r="Y232" s="36"/>
      <c r="Z232" s="36"/>
      <c r="AA232" s="36"/>
      <c r="AB232" s="36"/>
      <c r="AC232" s="36"/>
      <c r="AD232" s="36"/>
      <c r="AE232" s="36"/>
      <c r="AF232" s="36"/>
      <c r="AG232" s="36"/>
      <c r="AH232" s="36"/>
      <c r="AI232" s="36"/>
      <c r="AJ232" s="36"/>
    </row>
    <row r="233" spans="2:36" x14ac:dyDescent="0.25">
      <c r="B233" s="36"/>
      <c r="C233" s="36"/>
      <c r="D233" s="36"/>
      <c r="E233" s="36"/>
      <c r="F233" s="36"/>
      <c r="G233" s="36"/>
      <c r="H233" s="36"/>
      <c r="N233" s="36"/>
      <c r="O233" s="36"/>
      <c r="P233" s="36"/>
      <c r="Q233" s="36"/>
      <c r="R233" s="36"/>
      <c r="S233" s="36"/>
      <c r="T233" s="36"/>
      <c r="U233" s="36"/>
      <c r="V233" s="36"/>
      <c r="W233" s="36"/>
      <c r="X233" s="36"/>
      <c r="Y233" s="36"/>
      <c r="Z233" s="36"/>
      <c r="AA233" s="36"/>
      <c r="AB233" s="36"/>
      <c r="AC233" s="36"/>
      <c r="AD233" s="36"/>
      <c r="AE233" s="36"/>
      <c r="AF233" s="36"/>
      <c r="AG233" s="36"/>
      <c r="AH233" s="36"/>
      <c r="AI233" s="36"/>
      <c r="AJ233" s="36"/>
    </row>
    <row r="234" spans="2:36" x14ac:dyDescent="0.25">
      <c r="B234" s="36"/>
      <c r="C234" s="36"/>
      <c r="D234" s="36"/>
      <c r="E234" s="36"/>
      <c r="F234" s="36"/>
      <c r="G234" s="36"/>
      <c r="H234" s="36"/>
      <c r="N234" s="36"/>
      <c r="O234" s="36"/>
      <c r="P234" s="36"/>
      <c r="Q234" s="36"/>
      <c r="R234" s="36"/>
      <c r="S234" s="36"/>
      <c r="T234" s="36"/>
      <c r="U234" s="36"/>
      <c r="V234" s="36"/>
      <c r="W234" s="36"/>
      <c r="X234" s="36"/>
      <c r="Y234" s="36"/>
      <c r="Z234" s="36"/>
      <c r="AA234" s="36"/>
      <c r="AB234" s="36"/>
      <c r="AC234" s="36"/>
      <c r="AD234" s="36"/>
      <c r="AE234" s="36"/>
      <c r="AF234" s="36"/>
      <c r="AG234" s="36"/>
      <c r="AH234" s="36"/>
      <c r="AI234" s="36"/>
      <c r="AJ234" s="36"/>
    </row>
    <row r="235" spans="2:36" x14ac:dyDescent="0.25">
      <c r="B235" s="36"/>
      <c r="C235" s="36"/>
      <c r="D235" s="36"/>
      <c r="E235" s="36"/>
      <c r="F235" s="36"/>
      <c r="G235" s="36"/>
      <c r="H235" s="36"/>
      <c r="N235" s="36"/>
      <c r="O235" s="36"/>
      <c r="P235" s="36"/>
      <c r="Q235" s="36"/>
      <c r="R235" s="36"/>
      <c r="S235" s="36"/>
      <c r="T235" s="36"/>
      <c r="U235" s="36"/>
      <c r="V235" s="36"/>
      <c r="W235" s="36"/>
      <c r="X235" s="36"/>
      <c r="Y235" s="36"/>
      <c r="Z235" s="36"/>
      <c r="AA235" s="36"/>
      <c r="AB235" s="36"/>
      <c r="AC235" s="36"/>
      <c r="AD235" s="36"/>
      <c r="AE235" s="36"/>
      <c r="AF235" s="36"/>
      <c r="AG235" s="36"/>
      <c r="AH235" s="36"/>
      <c r="AI235" s="36"/>
      <c r="AJ235" s="36"/>
    </row>
    <row r="236" spans="2:36" x14ac:dyDescent="0.25">
      <c r="B236" s="36"/>
      <c r="C236" s="36"/>
      <c r="D236" s="36"/>
      <c r="E236" s="36"/>
      <c r="F236" s="36"/>
      <c r="G236" s="36"/>
      <c r="H236" s="36"/>
      <c r="N236" s="36"/>
      <c r="O236" s="36"/>
      <c r="P236" s="36"/>
      <c r="Q236" s="36"/>
      <c r="R236" s="36"/>
      <c r="S236" s="36"/>
      <c r="T236" s="36"/>
      <c r="U236" s="36"/>
      <c r="V236" s="36"/>
      <c r="W236" s="36"/>
      <c r="X236" s="36"/>
      <c r="Y236" s="36"/>
      <c r="Z236" s="36"/>
      <c r="AA236" s="36"/>
      <c r="AB236" s="36"/>
      <c r="AC236" s="36"/>
      <c r="AD236" s="36"/>
      <c r="AE236" s="36"/>
      <c r="AF236" s="36"/>
      <c r="AG236" s="36"/>
      <c r="AH236" s="36"/>
      <c r="AI236" s="36"/>
      <c r="AJ236" s="36"/>
    </row>
    <row r="237" spans="2:36" x14ac:dyDescent="0.25">
      <c r="B237" s="36"/>
      <c r="C237" s="36"/>
      <c r="D237" s="36"/>
      <c r="E237" s="36"/>
      <c r="F237" s="36"/>
      <c r="G237" s="36"/>
      <c r="H237" s="36"/>
      <c r="N237" s="36"/>
      <c r="O237" s="36"/>
      <c r="P237" s="36"/>
      <c r="Q237" s="36"/>
      <c r="R237" s="36"/>
      <c r="S237" s="36"/>
      <c r="T237" s="36"/>
      <c r="U237" s="36"/>
      <c r="V237" s="36"/>
      <c r="W237" s="36"/>
      <c r="X237" s="36"/>
      <c r="Y237" s="36"/>
      <c r="Z237" s="36"/>
      <c r="AA237" s="36"/>
      <c r="AB237" s="36"/>
      <c r="AC237" s="36"/>
      <c r="AD237" s="36"/>
      <c r="AE237" s="36"/>
      <c r="AF237" s="36"/>
      <c r="AG237" s="36"/>
      <c r="AH237" s="36"/>
      <c r="AI237" s="36"/>
      <c r="AJ237" s="36"/>
    </row>
    <row r="238" spans="2:36" x14ac:dyDescent="0.25">
      <c r="B238" s="36"/>
      <c r="C238" s="36"/>
      <c r="D238" s="36"/>
      <c r="E238" s="36"/>
      <c r="F238" s="36"/>
      <c r="G238" s="36"/>
      <c r="H238" s="36"/>
      <c r="N238" s="36"/>
      <c r="O238" s="36"/>
      <c r="P238" s="36"/>
      <c r="Q238" s="36"/>
      <c r="R238" s="36"/>
      <c r="S238" s="36"/>
      <c r="T238" s="36"/>
      <c r="U238" s="36"/>
      <c r="V238" s="36"/>
      <c r="W238" s="36"/>
      <c r="X238" s="36"/>
      <c r="Y238" s="36"/>
      <c r="Z238" s="36"/>
      <c r="AA238" s="36"/>
      <c r="AB238" s="36"/>
      <c r="AC238" s="36"/>
      <c r="AD238" s="36"/>
      <c r="AE238" s="36"/>
      <c r="AF238" s="36"/>
      <c r="AG238" s="36"/>
      <c r="AH238" s="36"/>
      <c r="AI238" s="36"/>
      <c r="AJ238" s="36"/>
    </row>
    <row r="239" spans="2:36" x14ac:dyDescent="0.25">
      <c r="B239" s="36"/>
      <c r="C239" s="36"/>
      <c r="D239" s="36"/>
      <c r="E239" s="36"/>
      <c r="F239" s="36"/>
      <c r="G239" s="36"/>
      <c r="H239" s="36"/>
      <c r="N239" s="36"/>
      <c r="O239" s="36"/>
      <c r="P239" s="36"/>
      <c r="Q239" s="36"/>
      <c r="R239" s="36"/>
      <c r="S239" s="36"/>
      <c r="T239" s="36"/>
      <c r="U239" s="36"/>
      <c r="V239" s="36"/>
      <c r="W239" s="36"/>
      <c r="X239" s="36"/>
      <c r="Y239" s="36"/>
      <c r="Z239" s="36"/>
      <c r="AA239" s="36"/>
      <c r="AB239" s="36"/>
      <c r="AC239" s="36"/>
      <c r="AD239" s="36"/>
      <c r="AE239" s="36"/>
      <c r="AF239" s="36"/>
      <c r="AG239" s="36"/>
      <c r="AH239" s="36"/>
      <c r="AI239" s="36"/>
      <c r="AJ239" s="36"/>
    </row>
    <row r="240" spans="2:36" x14ac:dyDescent="0.25">
      <c r="B240" s="36"/>
      <c r="C240" s="36"/>
      <c r="D240" s="36"/>
      <c r="E240" s="36"/>
      <c r="F240" s="36"/>
      <c r="G240" s="36"/>
      <c r="H240" s="36"/>
      <c r="N240" s="36"/>
      <c r="O240" s="36"/>
      <c r="P240" s="36"/>
      <c r="Q240" s="36"/>
      <c r="R240" s="36"/>
      <c r="S240" s="36"/>
      <c r="T240" s="36"/>
      <c r="U240" s="36"/>
      <c r="V240" s="36"/>
      <c r="W240" s="36"/>
      <c r="X240" s="36"/>
      <c r="Y240" s="36"/>
      <c r="Z240" s="36"/>
      <c r="AA240" s="36"/>
      <c r="AB240" s="36"/>
      <c r="AC240" s="36"/>
      <c r="AD240" s="36"/>
      <c r="AE240" s="36"/>
      <c r="AF240" s="36"/>
      <c r="AG240" s="36"/>
      <c r="AH240" s="36"/>
      <c r="AI240" s="36"/>
      <c r="AJ240" s="36"/>
    </row>
    <row r="241" spans="2:36" x14ac:dyDescent="0.25">
      <c r="B241" s="36"/>
      <c r="C241" s="36"/>
      <c r="D241" s="36"/>
      <c r="E241" s="36"/>
      <c r="F241" s="36"/>
      <c r="G241" s="36"/>
      <c r="H241" s="36"/>
      <c r="N241" s="36"/>
      <c r="O241" s="36"/>
      <c r="P241" s="36"/>
      <c r="Q241" s="36"/>
      <c r="R241" s="36"/>
      <c r="S241" s="36"/>
      <c r="T241" s="36"/>
      <c r="U241" s="36"/>
      <c r="V241" s="36"/>
      <c r="W241" s="36"/>
      <c r="X241" s="36"/>
      <c r="Y241" s="36"/>
      <c r="Z241" s="36"/>
      <c r="AA241" s="36"/>
      <c r="AB241" s="36"/>
      <c r="AC241" s="36"/>
      <c r="AD241" s="36"/>
      <c r="AE241" s="36"/>
      <c r="AF241" s="36"/>
      <c r="AG241" s="36"/>
      <c r="AH241" s="36"/>
      <c r="AI241" s="36"/>
      <c r="AJ241" s="36"/>
    </row>
    <row r="242" spans="2:36" x14ac:dyDescent="0.25">
      <c r="B242" s="36"/>
      <c r="C242" s="36"/>
      <c r="D242" s="36"/>
      <c r="E242" s="36"/>
      <c r="F242" s="36"/>
      <c r="G242" s="36"/>
      <c r="H242" s="36"/>
      <c r="N242" s="36"/>
      <c r="O242" s="36"/>
      <c r="P242" s="36"/>
      <c r="Q242" s="36"/>
      <c r="R242" s="36"/>
      <c r="S242" s="36"/>
      <c r="T242" s="36"/>
      <c r="U242" s="36"/>
      <c r="V242" s="36"/>
      <c r="W242" s="36"/>
      <c r="X242" s="36"/>
      <c r="Y242" s="36"/>
      <c r="Z242" s="36"/>
      <c r="AA242" s="36"/>
      <c r="AB242" s="36"/>
      <c r="AC242" s="36"/>
      <c r="AD242" s="36"/>
      <c r="AE242" s="36"/>
      <c r="AF242" s="36"/>
      <c r="AG242" s="36"/>
      <c r="AH242" s="36"/>
      <c r="AI242" s="36"/>
      <c r="AJ242" s="36"/>
    </row>
    <row r="243" spans="2:36" x14ac:dyDescent="0.25">
      <c r="B243" s="36"/>
      <c r="C243" s="36"/>
      <c r="D243" s="36"/>
      <c r="E243" s="36"/>
      <c r="F243" s="36"/>
      <c r="G243" s="36"/>
      <c r="H243" s="36"/>
      <c r="N243" s="36"/>
      <c r="O243" s="36"/>
      <c r="P243" s="36"/>
      <c r="Q243" s="36"/>
      <c r="R243" s="36"/>
      <c r="S243" s="36"/>
      <c r="T243" s="36"/>
      <c r="U243" s="36"/>
      <c r="V243" s="36"/>
      <c r="W243" s="36"/>
      <c r="X243" s="36"/>
      <c r="Y243" s="36"/>
      <c r="Z243" s="36"/>
      <c r="AA243" s="36"/>
      <c r="AB243" s="36"/>
      <c r="AC243" s="36"/>
      <c r="AD243" s="36"/>
      <c r="AE243" s="36"/>
      <c r="AF243" s="36"/>
      <c r="AG243" s="36"/>
      <c r="AH243" s="36"/>
      <c r="AI243" s="36"/>
      <c r="AJ243" s="36"/>
    </row>
    <row r="244" spans="2:36" x14ac:dyDescent="0.25">
      <c r="B244" s="36"/>
      <c r="C244" s="36"/>
      <c r="D244" s="36"/>
      <c r="E244" s="36"/>
      <c r="F244" s="36"/>
      <c r="G244" s="36"/>
      <c r="H244" s="36"/>
      <c r="N244" s="36"/>
      <c r="O244" s="36"/>
      <c r="P244" s="36"/>
      <c r="Q244" s="36"/>
      <c r="R244" s="36"/>
      <c r="S244" s="36"/>
      <c r="T244" s="36"/>
      <c r="U244" s="36"/>
      <c r="V244" s="36"/>
      <c r="W244" s="36"/>
      <c r="X244" s="36"/>
      <c r="Y244" s="36"/>
      <c r="Z244" s="36"/>
      <c r="AA244" s="36"/>
      <c r="AB244" s="36"/>
      <c r="AC244" s="36"/>
      <c r="AD244" s="36"/>
      <c r="AE244" s="36"/>
      <c r="AF244" s="36"/>
      <c r="AG244" s="36"/>
      <c r="AH244" s="36"/>
      <c r="AI244" s="36"/>
      <c r="AJ244" s="36"/>
    </row>
    <row r="245" spans="2:36" x14ac:dyDescent="0.25">
      <c r="B245" s="36"/>
      <c r="C245" s="36"/>
      <c r="D245" s="36"/>
      <c r="E245" s="36"/>
      <c r="F245" s="36"/>
      <c r="G245" s="36"/>
      <c r="H245" s="36"/>
      <c r="N245" s="36"/>
      <c r="O245" s="36"/>
      <c r="P245" s="36"/>
      <c r="Q245" s="36"/>
      <c r="R245" s="36"/>
      <c r="S245" s="36"/>
      <c r="T245" s="36"/>
      <c r="U245" s="36"/>
      <c r="V245" s="36"/>
      <c r="W245" s="36"/>
      <c r="X245" s="36"/>
      <c r="Y245" s="36"/>
      <c r="Z245" s="36"/>
      <c r="AA245" s="36"/>
      <c r="AB245" s="36"/>
      <c r="AC245" s="36"/>
      <c r="AD245" s="36"/>
      <c r="AE245" s="36"/>
      <c r="AF245" s="36"/>
      <c r="AG245" s="36"/>
      <c r="AH245" s="36"/>
      <c r="AI245" s="36"/>
      <c r="AJ245" s="36"/>
    </row>
    <row r="246" spans="2:36" x14ac:dyDescent="0.25">
      <c r="B246" s="36"/>
      <c r="C246" s="36"/>
      <c r="D246" s="36"/>
      <c r="E246" s="36"/>
      <c r="F246" s="36"/>
      <c r="G246" s="36"/>
      <c r="H246" s="36"/>
      <c r="N246" s="36"/>
      <c r="O246" s="36"/>
      <c r="P246" s="36"/>
      <c r="Q246" s="36"/>
      <c r="R246" s="36"/>
      <c r="S246" s="36"/>
      <c r="T246" s="36"/>
      <c r="U246" s="36"/>
      <c r="V246" s="36"/>
      <c r="W246" s="36"/>
      <c r="X246" s="36"/>
      <c r="Y246" s="36"/>
      <c r="Z246" s="36"/>
      <c r="AA246" s="36"/>
      <c r="AB246" s="36"/>
      <c r="AC246" s="36"/>
      <c r="AD246" s="36"/>
      <c r="AE246" s="36"/>
      <c r="AF246" s="36"/>
      <c r="AG246" s="36"/>
      <c r="AH246" s="36"/>
      <c r="AI246" s="36"/>
      <c r="AJ246" s="36"/>
    </row>
    <row r="247" spans="2:36" x14ac:dyDescent="0.25">
      <c r="B247" s="36"/>
      <c r="C247" s="36"/>
      <c r="D247" s="36"/>
      <c r="E247" s="36"/>
      <c r="F247" s="36"/>
      <c r="G247" s="36"/>
      <c r="H247" s="36"/>
      <c r="N247" s="36"/>
      <c r="O247" s="36"/>
      <c r="P247" s="36"/>
      <c r="Q247" s="36"/>
      <c r="R247" s="36"/>
      <c r="S247" s="36"/>
      <c r="T247" s="36"/>
      <c r="U247" s="36"/>
      <c r="V247" s="36"/>
      <c r="W247" s="36"/>
      <c r="X247" s="36"/>
      <c r="Y247" s="36"/>
      <c r="Z247" s="36"/>
      <c r="AA247" s="36"/>
      <c r="AB247" s="36"/>
      <c r="AC247" s="36"/>
      <c r="AD247" s="36"/>
      <c r="AE247" s="36"/>
      <c r="AF247" s="36"/>
      <c r="AG247" s="36"/>
      <c r="AH247" s="36"/>
      <c r="AI247" s="36"/>
      <c r="AJ247" s="36"/>
    </row>
    <row r="248" spans="2:36" x14ac:dyDescent="0.25">
      <c r="B248" s="36"/>
      <c r="C248" s="36"/>
      <c r="D248" s="36"/>
      <c r="E248" s="36"/>
      <c r="F248" s="36"/>
      <c r="G248" s="36"/>
      <c r="H248" s="36"/>
      <c r="N248" s="36"/>
      <c r="O248" s="36"/>
      <c r="P248" s="36"/>
      <c r="Q248" s="36"/>
      <c r="R248" s="36"/>
      <c r="S248" s="36"/>
      <c r="T248" s="36"/>
      <c r="U248" s="36"/>
      <c r="V248" s="36"/>
      <c r="W248" s="36"/>
      <c r="X248" s="36"/>
      <c r="Y248" s="36"/>
      <c r="Z248" s="36"/>
      <c r="AA248" s="36"/>
      <c r="AB248" s="36"/>
      <c r="AC248" s="36"/>
      <c r="AD248" s="36"/>
      <c r="AE248" s="36"/>
      <c r="AF248" s="36"/>
      <c r="AG248" s="36"/>
      <c r="AH248" s="36"/>
      <c r="AI248" s="36"/>
      <c r="AJ248" s="36"/>
    </row>
    <row r="249" spans="2:36" x14ac:dyDescent="0.25">
      <c r="B249" s="36"/>
      <c r="C249" s="36"/>
      <c r="D249" s="36"/>
      <c r="E249" s="36"/>
      <c r="F249" s="36"/>
      <c r="G249" s="36"/>
      <c r="H249" s="36"/>
      <c r="N249" s="36"/>
      <c r="O249" s="36"/>
      <c r="P249" s="36"/>
      <c r="Q249" s="36"/>
      <c r="R249" s="36"/>
      <c r="S249" s="36"/>
      <c r="T249" s="36"/>
      <c r="U249" s="36"/>
      <c r="V249" s="36"/>
      <c r="W249" s="36"/>
      <c r="X249" s="36"/>
      <c r="Y249" s="36"/>
      <c r="Z249" s="36"/>
      <c r="AA249" s="36"/>
      <c r="AB249" s="36"/>
      <c r="AC249" s="36"/>
      <c r="AD249" s="36"/>
      <c r="AE249" s="36"/>
      <c r="AF249" s="36"/>
      <c r="AG249" s="36"/>
      <c r="AH249" s="36"/>
      <c r="AI249" s="36"/>
      <c r="AJ249" s="36"/>
    </row>
    <row r="250" spans="2:36" x14ac:dyDescent="0.25">
      <c r="B250" s="36"/>
      <c r="C250" s="36"/>
      <c r="D250" s="36"/>
      <c r="E250" s="36"/>
      <c r="F250" s="36"/>
      <c r="G250" s="36"/>
      <c r="H250" s="36"/>
      <c r="N250" s="36"/>
      <c r="O250" s="36"/>
      <c r="P250" s="36"/>
      <c r="Q250" s="36"/>
      <c r="R250" s="36"/>
      <c r="S250" s="36"/>
      <c r="T250" s="36"/>
      <c r="U250" s="36"/>
      <c r="V250" s="36"/>
      <c r="W250" s="36"/>
      <c r="X250" s="36"/>
      <c r="Y250" s="36"/>
      <c r="Z250" s="36"/>
      <c r="AA250" s="36"/>
      <c r="AB250" s="36"/>
      <c r="AC250" s="36"/>
      <c r="AD250" s="36"/>
      <c r="AE250" s="36"/>
      <c r="AF250" s="36"/>
      <c r="AG250" s="36"/>
      <c r="AH250" s="36"/>
      <c r="AI250" s="36"/>
      <c r="AJ250" s="36"/>
    </row>
    <row r="251" spans="2:36" x14ac:dyDescent="0.25">
      <c r="B251" s="36"/>
      <c r="C251" s="36"/>
      <c r="D251" s="36"/>
      <c r="E251" s="36"/>
      <c r="F251" s="36"/>
      <c r="G251" s="36"/>
      <c r="H251" s="36"/>
      <c r="N251" s="36"/>
      <c r="O251" s="36"/>
      <c r="P251" s="36"/>
      <c r="Q251" s="36"/>
      <c r="R251" s="36"/>
      <c r="S251" s="36"/>
      <c r="T251" s="36"/>
      <c r="U251" s="36"/>
      <c r="V251" s="36"/>
      <c r="W251" s="36"/>
      <c r="X251" s="36"/>
      <c r="Y251" s="36"/>
      <c r="Z251" s="36"/>
      <c r="AA251" s="36"/>
      <c r="AB251" s="36"/>
      <c r="AC251" s="36"/>
      <c r="AD251" s="36"/>
      <c r="AE251" s="36"/>
      <c r="AF251" s="36"/>
      <c r="AG251" s="36"/>
      <c r="AH251" s="36"/>
      <c r="AI251" s="36"/>
      <c r="AJ251" s="36"/>
    </row>
    <row r="252" spans="2:36" x14ac:dyDescent="0.25">
      <c r="B252" s="36"/>
      <c r="C252" s="36"/>
      <c r="D252" s="36"/>
      <c r="E252" s="36"/>
      <c r="F252" s="36"/>
      <c r="G252" s="36"/>
      <c r="H252" s="36"/>
      <c r="N252" s="36"/>
      <c r="O252" s="36"/>
      <c r="P252" s="36"/>
      <c r="Q252" s="36"/>
      <c r="R252" s="36"/>
      <c r="S252" s="36"/>
      <c r="T252" s="36"/>
      <c r="U252" s="36"/>
      <c r="V252" s="36"/>
      <c r="W252" s="36"/>
      <c r="X252" s="36"/>
      <c r="Y252" s="36"/>
      <c r="Z252" s="36"/>
      <c r="AA252" s="36"/>
      <c r="AB252" s="36"/>
      <c r="AC252" s="36"/>
      <c r="AD252" s="36"/>
      <c r="AE252" s="36"/>
      <c r="AF252" s="36"/>
      <c r="AG252" s="36"/>
      <c r="AH252" s="36"/>
      <c r="AI252" s="36"/>
      <c r="AJ252" s="36"/>
    </row>
    <row r="253" spans="2:36" x14ac:dyDescent="0.25">
      <c r="B253" s="36"/>
      <c r="C253" s="36"/>
      <c r="D253" s="36"/>
      <c r="E253" s="36"/>
      <c r="F253" s="36"/>
      <c r="G253" s="36"/>
      <c r="H253" s="36"/>
      <c r="N253" s="36"/>
      <c r="O253" s="36"/>
      <c r="P253" s="36"/>
      <c r="Q253" s="36"/>
      <c r="R253" s="36"/>
      <c r="S253" s="36"/>
      <c r="T253" s="36"/>
      <c r="U253" s="36"/>
      <c r="V253" s="36"/>
      <c r="W253" s="36"/>
      <c r="X253" s="36"/>
      <c r="Y253" s="36"/>
      <c r="Z253" s="36"/>
      <c r="AA253" s="36"/>
      <c r="AB253" s="36"/>
      <c r="AC253" s="36"/>
      <c r="AD253" s="36"/>
      <c r="AE253" s="36"/>
      <c r="AF253" s="36"/>
      <c r="AG253" s="36"/>
      <c r="AH253" s="36"/>
      <c r="AI253" s="36"/>
      <c r="AJ253" s="36"/>
    </row>
    <row r="254" spans="2:36" x14ac:dyDescent="0.25">
      <c r="B254" s="36"/>
      <c r="C254" s="36"/>
      <c r="D254" s="36"/>
      <c r="E254" s="36"/>
      <c r="F254" s="36"/>
      <c r="G254" s="36"/>
      <c r="H254" s="36"/>
      <c r="N254" s="36"/>
      <c r="O254" s="36"/>
      <c r="P254" s="36"/>
      <c r="Q254" s="36"/>
      <c r="R254" s="36"/>
      <c r="S254" s="36"/>
      <c r="T254" s="36"/>
      <c r="U254" s="36"/>
      <c r="V254" s="36"/>
      <c r="W254" s="36"/>
      <c r="X254" s="36"/>
      <c r="Y254" s="36"/>
      <c r="Z254" s="36"/>
      <c r="AA254" s="36"/>
      <c r="AB254" s="36"/>
      <c r="AC254" s="36"/>
      <c r="AD254" s="36"/>
      <c r="AE254" s="36"/>
      <c r="AF254" s="36"/>
      <c r="AG254" s="36"/>
      <c r="AH254" s="36"/>
      <c r="AI254" s="36"/>
      <c r="AJ254" s="36"/>
    </row>
    <row r="255" spans="2:36" x14ac:dyDescent="0.25">
      <c r="B255" s="36"/>
      <c r="C255" s="36"/>
      <c r="D255" s="36"/>
      <c r="E255" s="36"/>
      <c r="F255" s="36"/>
      <c r="G255" s="36"/>
      <c r="H255" s="36"/>
      <c r="N255" s="36"/>
      <c r="O255" s="36"/>
      <c r="P255" s="36"/>
      <c r="Q255" s="36"/>
      <c r="R255" s="36"/>
      <c r="S255" s="36"/>
      <c r="T255" s="36"/>
      <c r="U255" s="36"/>
      <c r="V255" s="36"/>
      <c r="W255" s="36"/>
      <c r="X255" s="36"/>
      <c r="Y255" s="36"/>
      <c r="Z255" s="36"/>
      <c r="AA255" s="36"/>
      <c r="AB255" s="36"/>
      <c r="AC255" s="36"/>
      <c r="AD255" s="36"/>
      <c r="AE255" s="36"/>
      <c r="AF255" s="36"/>
      <c r="AG255" s="36"/>
      <c r="AH255" s="36"/>
      <c r="AI255" s="36"/>
      <c r="AJ255" s="36"/>
    </row>
    <row r="256" spans="2:36" x14ac:dyDescent="0.25">
      <c r="B256" s="36"/>
      <c r="C256" s="36"/>
      <c r="D256" s="36"/>
      <c r="E256" s="36"/>
      <c r="F256" s="36"/>
      <c r="G256" s="36"/>
      <c r="H256" s="36"/>
      <c r="N256" s="36"/>
      <c r="O256" s="36"/>
      <c r="P256" s="36"/>
      <c r="Q256" s="36"/>
      <c r="R256" s="36"/>
      <c r="S256" s="36"/>
      <c r="T256" s="36"/>
      <c r="U256" s="36"/>
      <c r="V256" s="36"/>
      <c r="W256" s="36"/>
      <c r="X256" s="36"/>
      <c r="Y256" s="36"/>
      <c r="Z256" s="36"/>
      <c r="AA256" s="36"/>
      <c r="AB256" s="36"/>
      <c r="AC256" s="36"/>
      <c r="AD256" s="36"/>
      <c r="AE256" s="36"/>
      <c r="AF256" s="36"/>
      <c r="AG256" s="36"/>
      <c r="AH256" s="36"/>
      <c r="AI256" s="36"/>
      <c r="AJ256" s="36"/>
    </row>
    <row r="257" spans="2:36" x14ac:dyDescent="0.25">
      <c r="B257" s="36"/>
      <c r="C257" s="36"/>
      <c r="D257" s="36"/>
      <c r="E257" s="36"/>
      <c r="F257" s="36"/>
      <c r="G257" s="36"/>
      <c r="H257" s="36"/>
      <c r="N257" s="36"/>
      <c r="O257" s="36"/>
      <c r="P257" s="36"/>
      <c r="Q257" s="36"/>
      <c r="R257" s="36"/>
      <c r="S257" s="36"/>
      <c r="T257" s="36"/>
      <c r="U257" s="36"/>
      <c r="V257" s="36"/>
      <c r="W257" s="36"/>
      <c r="X257" s="36"/>
      <c r="Y257" s="36"/>
      <c r="Z257" s="36"/>
      <c r="AA257" s="36"/>
      <c r="AB257" s="36"/>
      <c r="AC257" s="36"/>
      <c r="AD257" s="36"/>
      <c r="AE257" s="36"/>
      <c r="AF257" s="36"/>
      <c r="AG257" s="36"/>
      <c r="AH257" s="36"/>
      <c r="AI257" s="36"/>
      <c r="AJ257" s="36"/>
    </row>
    <row r="258" spans="2:36" x14ac:dyDescent="0.25">
      <c r="B258" s="36"/>
      <c r="C258" s="36"/>
      <c r="D258" s="36"/>
      <c r="E258" s="36"/>
      <c r="F258" s="36"/>
      <c r="G258" s="36"/>
      <c r="H258" s="36"/>
      <c r="N258" s="36"/>
      <c r="O258" s="36"/>
      <c r="P258" s="36"/>
      <c r="Q258" s="36"/>
      <c r="R258" s="36"/>
      <c r="S258" s="36"/>
      <c r="T258" s="36"/>
      <c r="U258" s="36"/>
      <c r="V258" s="36"/>
      <c r="W258" s="36"/>
      <c r="X258" s="36"/>
      <c r="Y258" s="36"/>
      <c r="Z258" s="36"/>
      <c r="AA258" s="36"/>
      <c r="AB258" s="36"/>
      <c r="AC258" s="36"/>
      <c r="AD258" s="36"/>
      <c r="AE258" s="36"/>
      <c r="AF258" s="36"/>
      <c r="AG258" s="36"/>
      <c r="AH258" s="36"/>
      <c r="AI258" s="36"/>
      <c r="AJ258" s="36"/>
    </row>
    <row r="259" spans="2:36" x14ac:dyDescent="0.25">
      <c r="B259" s="36"/>
      <c r="C259" s="36"/>
      <c r="D259" s="36"/>
      <c r="E259" s="36"/>
      <c r="F259" s="36"/>
      <c r="G259" s="36"/>
      <c r="H259" s="36"/>
      <c r="N259" s="36"/>
      <c r="O259" s="36"/>
      <c r="P259" s="36"/>
      <c r="Q259" s="36"/>
      <c r="R259" s="36"/>
      <c r="S259" s="36"/>
      <c r="T259" s="36"/>
      <c r="U259" s="36"/>
      <c r="V259" s="36"/>
      <c r="W259" s="36"/>
      <c r="X259" s="36"/>
      <c r="Y259" s="36"/>
      <c r="Z259" s="36"/>
      <c r="AA259" s="36"/>
      <c r="AB259" s="36"/>
      <c r="AC259" s="36"/>
      <c r="AD259" s="36"/>
      <c r="AE259" s="36"/>
      <c r="AF259" s="36"/>
      <c r="AG259" s="36"/>
      <c r="AH259" s="36"/>
      <c r="AI259" s="36"/>
      <c r="AJ259" s="36"/>
    </row>
    <row r="260" spans="2:36" x14ac:dyDescent="0.25">
      <c r="B260" s="36"/>
      <c r="C260" s="36"/>
      <c r="D260" s="36"/>
      <c r="E260" s="36"/>
      <c r="F260" s="36"/>
      <c r="G260" s="36"/>
      <c r="H260" s="36"/>
      <c r="N260" s="36"/>
      <c r="O260" s="36"/>
      <c r="P260" s="36"/>
      <c r="Q260" s="36"/>
      <c r="R260" s="36"/>
      <c r="S260" s="36"/>
      <c r="T260" s="36"/>
      <c r="U260" s="36"/>
      <c r="V260" s="36"/>
      <c r="W260" s="36"/>
      <c r="X260" s="36"/>
      <c r="Y260" s="36"/>
      <c r="Z260" s="36"/>
      <c r="AA260" s="36"/>
      <c r="AB260" s="36"/>
      <c r="AC260" s="36"/>
      <c r="AD260" s="36"/>
      <c r="AE260" s="36"/>
      <c r="AF260" s="36"/>
      <c r="AG260" s="36"/>
      <c r="AH260" s="36"/>
      <c r="AI260" s="36"/>
      <c r="AJ260" s="36"/>
    </row>
    <row r="261" spans="2:36" x14ac:dyDescent="0.25">
      <c r="B261" s="36"/>
      <c r="C261" s="36"/>
      <c r="D261" s="36"/>
      <c r="E261" s="36"/>
      <c r="F261" s="36"/>
      <c r="G261" s="36"/>
      <c r="H261" s="36"/>
      <c r="N261" s="36"/>
      <c r="O261" s="36"/>
      <c r="P261" s="36"/>
      <c r="Q261" s="36"/>
      <c r="R261" s="36"/>
      <c r="S261" s="36"/>
      <c r="T261" s="36"/>
      <c r="U261" s="36"/>
      <c r="V261" s="36"/>
      <c r="W261" s="36"/>
      <c r="X261" s="36"/>
      <c r="Y261" s="36"/>
      <c r="Z261" s="36"/>
      <c r="AA261" s="36"/>
      <c r="AB261" s="36"/>
      <c r="AC261" s="36"/>
      <c r="AD261" s="36"/>
      <c r="AE261" s="36"/>
      <c r="AF261" s="36"/>
      <c r="AG261" s="36"/>
      <c r="AH261" s="36"/>
      <c r="AI261" s="36"/>
      <c r="AJ261" s="36"/>
    </row>
    <row r="262" spans="2:36" x14ac:dyDescent="0.25">
      <c r="B262" s="36"/>
      <c r="C262" s="36"/>
      <c r="D262" s="36"/>
      <c r="E262" s="36"/>
      <c r="F262" s="36"/>
      <c r="G262" s="36"/>
      <c r="H262" s="36"/>
      <c r="N262" s="36"/>
      <c r="O262" s="36"/>
      <c r="P262" s="36"/>
      <c r="Q262" s="36"/>
      <c r="R262" s="36"/>
      <c r="S262" s="36"/>
      <c r="T262" s="36"/>
      <c r="U262" s="36"/>
      <c r="V262" s="36"/>
      <c r="W262" s="36"/>
      <c r="X262" s="36"/>
      <c r="Y262" s="36"/>
      <c r="Z262" s="36"/>
      <c r="AA262" s="36"/>
      <c r="AB262" s="36"/>
      <c r="AC262" s="36"/>
      <c r="AD262" s="36"/>
      <c r="AE262" s="36"/>
      <c r="AF262" s="36"/>
      <c r="AG262" s="36"/>
      <c r="AH262" s="36"/>
      <c r="AI262" s="36"/>
      <c r="AJ262" s="36"/>
    </row>
    <row r="263" spans="2:36" x14ac:dyDescent="0.25">
      <c r="V263" s="36"/>
      <c r="W263" s="36"/>
      <c r="X263" s="36"/>
      <c r="Y263" s="36"/>
      <c r="Z263" s="36"/>
      <c r="AA263" s="36"/>
      <c r="AB263" s="36"/>
      <c r="AC263" s="36"/>
      <c r="AD263" s="36"/>
      <c r="AE263" s="36"/>
      <c r="AF263" s="36"/>
      <c r="AG263" s="36"/>
      <c r="AH263" s="36"/>
      <c r="AI263" s="36"/>
      <c r="AJ263" s="36"/>
    </row>
    <row r="264" spans="2:36" x14ac:dyDescent="0.25">
      <c r="V264" s="36"/>
      <c r="W264" s="36"/>
      <c r="X264" s="36"/>
      <c r="Y264" s="36"/>
      <c r="Z264" s="36"/>
      <c r="AA264" s="36"/>
      <c r="AB264" s="36"/>
      <c r="AC264" s="36"/>
      <c r="AD264" s="36"/>
      <c r="AE264" s="36"/>
      <c r="AF264" s="36"/>
      <c r="AG264" s="36"/>
      <c r="AH264" s="36"/>
      <c r="AI264" s="36"/>
      <c r="AJ264" s="36"/>
    </row>
    <row r="265" spans="2:36" x14ac:dyDescent="0.25">
      <c r="V265" s="36"/>
      <c r="W265" s="36"/>
      <c r="X265" s="36"/>
      <c r="Y265" s="36"/>
      <c r="Z265" s="36"/>
      <c r="AA265" s="36"/>
      <c r="AB265" s="36"/>
      <c r="AC265" s="36"/>
      <c r="AD265" s="36"/>
      <c r="AE265" s="36"/>
      <c r="AF265" s="36"/>
      <c r="AG265" s="36"/>
      <c r="AH265" s="36"/>
      <c r="AI265" s="36"/>
      <c r="AJ265" s="36"/>
    </row>
    <row r="266" spans="2:36" x14ac:dyDescent="0.25">
      <c r="V266" s="36"/>
      <c r="W266" s="36"/>
      <c r="X266" s="36"/>
      <c r="Y266" s="36"/>
      <c r="Z266" s="36"/>
      <c r="AA266" s="36"/>
      <c r="AB266" s="36"/>
      <c r="AC266" s="36"/>
      <c r="AD266" s="36"/>
      <c r="AE266" s="36"/>
      <c r="AF266" s="36"/>
      <c r="AG266" s="36"/>
      <c r="AH266" s="36"/>
      <c r="AI266" s="36"/>
      <c r="AJ266" s="36"/>
    </row>
    <row r="267" spans="2:36" x14ac:dyDescent="0.25">
      <c r="V267" s="36"/>
      <c r="W267" s="36"/>
      <c r="X267" s="36"/>
      <c r="Y267" s="36"/>
      <c r="Z267" s="36"/>
      <c r="AA267" s="36"/>
      <c r="AB267" s="36"/>
      <c r="AC267" s="36"/>
      <c r="AD267" s="36"/>
      <c r="AE267" s="36"/>
      <c r="AF267" s="36"/>
      <c r="AG267" s="36"/>
      <c r="AH267" s="36"/>
      <c r="AI267" s="36"/>
      <c r="AJ267" s="36"/>
    </row>
    <row r="268" spans="2:36" x14ac:dyDescent="0.25">
      <c r="V268" s="36"/>
      <c r="W268" s="36"/>
      <c r="X268" s="36"/>
      <c r="Y268" s="36"/>
      <c r="Z268" s="36"/>
      <c r="AA268" s="36"/>
      <c r="AB268" s="36"/>
      <c r="AC268" s="36"/>
      <c r="AD268" s="36"/>
      <c r="AE268" s="36"/>
      <c r="AF268" s="36"/>
      <c r="AG268" s="36"/>
      <c r="AH268" s="36"/>
      <c r="AI268" s="36"/>
      <c r="AJ268" s="36"/>
    </row>
    <row r="269" spans="2:36" x14ac:dyDescent="0.25">
      <c r="V269" s="36"/>
      <c r="W269" s="36"/>
      <c r="X269" s="36"/>
      <c r="Y269" s="36"/>
      <c r="Z269" s="36"/>
      <c r="AA269" s="36"/>
      <c r="AB269" s="36"/>
      <c r="AC269" s="36"/>
      <c r="AD269" s="36"/>
      <c r="AE269" s="36"/>
      <c r="AF269" s="36"/>
      <c r="AG269" s="36"/>
      <c r="AH269" s="36"/>
      <c r="AI269" s="36"/>
      <c r="AJ269" s="36"/>
    </row>
    <row r="270" spans="2:36" x14ac:dyDescent="0.25">
      <c r="V270" s="36"/>
      <c r="W270" s="36"/>
      <c r="X270" s="36"/>
      <c r="Y270" s="36"/>
      <c r="Z270" s="36"/>
      <c r="AA270" s="36"/>
      <c r="AB270" s="36"/>
      <c r="AC270" s="36"/>
      <c r="AD270" s="36"/>
      <c r="AE270" s="36"/>
      <c r="AF270" s="36"/>
      <c r="AG270" s="36"/>
      <c r="AH270" s="36"/>
      <c r="AI270" s="36"/>
      <c r="AJ270" s="36"/>
    </row>
    <row r="271" spans="2:36" x14ac:dyDescent="0.25">
      <c r="V271" s="36"/>
      <c r="W271" s="36"/>
      <c r="X271" s="36"/>
      <c r="Y271" s="36"/>
      <c r="Z271" s="36"/>
      <c r="AA271" s="36"/>
      <c r="AB271" s="36"/>
      <c r="AC271" s="36"/>
      <c r="AD271" s="36"/>
      <c r="AE271" s="36"/>
      <c r="AF271" s="36"/>
      <c r="AG271" s="36"/>
      <c r="AH271" s="36"/>
      <c r="AI271" s="36"/>
      <c r="AJ271" s="36"/>
    </row>
    <row r="272" spans="2:36" x14ac:dyDescent="0.25">
      <c r="V272" s="36"/>
      <c r="W272" s="36"/>
      <c r="X272" s="36"/>
      <c r="Y272" s="36"/>
      <c r="Z272" s="36"/>
      <c r="AA272" s="36"/>
      <c r="AB272" s="36"/>
      <c r="AC272" s="36"/>
      <c r="AD272" s="36"/>
      <c r="AE272" s="36"/>
      <c r="AF272" s="36"/>
      <c r="AG272" s="36"/>
      <c r="AH272" s="36"/>
      <c r="AI272" s="36"/>
      <c r="AJ272" s="36"/>
    </row>
    <row r="273" spans="22:36" x14ac:dyDescent="0.25">
      <c r="V273" s="36"/>
      <c r="W273" s="36"/>
      <c r="X273" s="36"/>
      <c r="Y273" s="36"/>
      <c r="Z273" s="36"/>
      <c r="AA273" s="36"/>
      <c r="AB273" s="36"/>
      <c r="AC273" s="36"/>
      <c r="AD273" s="36"/>
      <c r="AE273" s="36"/>
      <c r="AF273" s="36"/>
      <c r="AG273" s="36"/>
      <c r="AH273" s="36"/>
      <c r="AI273" s="36"/>
      <c r="AJ273" s="36"/>
    </row>
    <row r="274" spans="22:36" x14ac:dyDescent="0.25">
      <c r="V274" s="36"/>
      <c r="W274" s="36"/>
      <c r="X274" s="36"/>
      <c r="Y274" s="36"/>
      <c r="Z274" s="36"/>
      <c r="AA274" s="36"/>
      <c r="AB274" s="36"/>
      <c r="AC274" s="36"/>
      <c r="AD274" s="36"/>
      <c r="AE274" s="36"/>
      <c r="AF274" s="36"/>
      <c r="AG274" s="36"/>
      <c r="AH274" s="36"/>
      <c r="AI274" s="36"/>
      <c r="AJ274" s="36"/>
    </row>
    <row r="275" spans="22:36" x14ac:dyDescent="0.25">
      <c r="V275" s="36"/>
      <c r="W275" s="36"/>
      <c r="X275" s="36"/>
      <c r="Y275" s="36"/>
      <c r="Z275" s="36"/>
      <c r="AA275" s="36"/>
      <c r="AB275" s="36"/>
      <c r="AC275" s="36"/>
      <c r="AD275" s="36"/>
      <c r="AE275" s="36"/>
      <c r="AF275" s="36"/>
      <c r="AG275" s="36"/>
      <c r="AH275" s="36"/>
      <c r="AI275" s="36"/>
      <c r="AJ275" s="36"/>
    </row>
    <row r="276" spans="22:36" x14ac:dyDescent="0.25">
      <c r="V276" s="36"/>
      <c r="W276" s="36"/>
      <c r="X276" s="36"/>
      <c r="Y276" s="36"/>
      <c r="Z276" s="36"/>
      <c r="AA276" s="36"/>
      <c r="AB276" s="36"/>
      <c r="AC276" s="36"/>
      <c r="AD276" s="36"/>
      <c r="AE276" s="36"/>
      <c r="AF276" s="36"/>
      <c r="AG276" s="36"/>
      <c r="AH276" s="36"/>
      <c r="AI276" s="36"/>
      <c r="AJ276" s="36"/>
    </row>
    <row r="277" spans="22:36" x14ac:dyDescent="0.25">
      <c r="V277" s="36"/>
      <c r="W277" s="36"/>
      <c r="X277" s="36"/>
      <c r="Y277" s="36"/>
      <c r="Z277" s="36"/>
      <c r="AA277" s="36"/>
      <c r="AB277" s="36"/>
      <c r="AC277" s="36"/>
      <c r="AD277" s="36"/>
      <c r="AE277" s="36"/>
      <c r="AF277" s="36"/>
      <c r="AG277" s="36"/>
      <c r="AH277" s="36"/>
      <c r="AI277" s="36"/>
      <c r="AJ277" s="36"/>
    </row>
    <row r="278" spans="22:36" x14ac:dyDescent="0.25">
      <c r="V278" s="36"/>
      <c r="W278" s="36"/>
      <c r="X278" s="36"/>
      <c r="Y278" s="36"/>
      <c r="Z278" s="36"/>
      <c r="AA278" s="36"/>
      <c r="AB278" s="36"/>
      <c r="AC278" s="36"/>
      <c r="AD278" s="36"/>
      <c r="AE278" s="36"/>
      <c r="AF278" s="36"/>
      <c r="AG278" s="36"/>
      <c r="AH278" s="36"/>
      <c r="AI278" s="36"/>
      <c r="AJ278" s="36"/>
    </row>
    <row r="279" spans="22:36" x14ac:dyDescent="0.25">
      <c r="V279" s="36"/>
      <c r="W279" s="36"/>
      <c r="X279" s="36"/>
      <c r="Y279" s="36"/>
      <c r="Z279" s="36"/>
      <c r="AA279" s="36"/>
      <c r="AB279" s="36"/>
      <c r="AC279" s="36"/>
      <c r="AD279" s="36"/>
      <c r="AE279" s="36"/>
      <c r="AF279" s="36"/>
      <c r="AG279" s="36"/>
      <c r="AH279" s="36"/>
      <c r="AI279" s="36"/>
      <c r="AJ279" s="36"/>
    </row>
    <row r="280" spans="22:36" x14ac:dyDescent="0.25">
      <c r="V280" s="36"/>
      <c r="W280" s="36"/>
      <c r="X280" s="36"/>
      <c r="Y280" s="36"/>
      <c r="Z280" s="36"/>
      <c r="AA280" s="36"/>
      <c r="AB280" s="36"/>
      <c r="AC280" s="36"/>
      <c r="AD280" s="36"/>
      <c r="AE280" s="36"/>
      <c r="AF280" s="36"/>
      <c r="AG280" s="36"/>
      <c r="AH280" s="36"/>
      <c r="AI280" s="36"/>
      <c r="AJ280" s="36"/>
    </row>
    <row r="281" spans="22:36" x14ac:dyDescent="0.25">
      <c r="V281" s="36"/>
      <c r="W281" s="36"/>
      <c r="X281" s="36"/>
      <c r="Y281" s="36"/>
      <c r="Z281" s="36"/>
      <c r="AA281" s="36"/>
      <c r="AB281" s="36"/>
      <c r="AC281" s="36"/>
      <c r="AD281" s="36"/>
      <c r="AE281" s="36"/>
      <c r="AF281" s="36"/>
      <c r="AG281" s="36"/>
      <c r="AH281" s="36"/>
      <c r="AI281" s="36"/>
      <c r="AJ281" s="36"/>
    </row>
    <row r="282" spans="22:36" x14ac:dyDescent="0.25">
      <c r="V282" s="36"/>
      <c r="W282" s="36"/>
      <c r="X282" s="36"/>
      <c r="Y282" s="36"/>
      <c r="Z282" s="36"/>
      <c r="AA282" s="36"/>
      <c r="AB282" s="36"/>
      <c r="AC282" s="36"/>
      <c r="AD282" s="36"/>
      <c r="AE282" s="36"/>
      <c r="AF282" s="36"/>
      <c r="AG282" s="36"/>
      <c r="AH282" s="36"/>
      <c r="AI282" s="36"/>
      <c r="AJ282" s="36"/>
    </row>
    <row r="283" spans="22:36" x14ac:dyDescent="0.25">
      <c r="V283" s="36"/>
      <c r="W283" s="36"/>
      <c r="X283" s="36"/>
      <c r="Y283" s="36"/>
      <c r="Z283" s="36"/>
      <c r="AA283" s="36"/>
      <c r="AB283" s="36"/>
      <c r="AC283" s="36"/>
      <c r="AD283" s="36"/>
      <c r="AE283" s="36"/>
      <c r="AF283" s="36"/>
      <c r="AG283" s="36"/>
      <c r="AH283" s="36"/>
      <c r="AI283" s="36"/>
      <c r="AJ283" s="36"/>
    </row>
    <row r="284" spans="22:36" x14ac:dyDescent="0.25">
      <c r="V284" s="36"/>
      <c r="W284" s="36"/>
      <c r="X284" s="36"/>
      <c r="Y284" s="36"/>
      <c r="Z284" s="36"/>
      <c r="AA284" s="36"/>
      <c r="AB284" s="36"/>
      <c r="AC284" s="36"/>
      <c r="AD284" s="36"/>
      <c r="AE284" s="36"/>
      <c r="AF284" s="36"/>
      <c r="AG284" s="36"/>
      <c r="AH284" s="36"/>
      <c r="AI284" s="36"/>
      <c r="AJ284" s="36"/>
    </row>
    <row r="285" spans="22:36" x14ac:dyDescent="0.25">
      <c r="V285" s="36"/>
      <c r="W285" s="36"/>
      <c r="X285" s="36"/>
      <c r="Y285" s="36"/>
      <c r="Z285" s="36"/>
      <c r="AA285" s="36"/>
      <c r="AB285" s="36"/>
      <c r="AC285" s="36"/>
      <c r="AD285" s="36"/>
      <c r="AE285" s="36"/>
      <c r="AF285" s="36"/>
      <c r="AG285" s="36"/>
      <c r="AH285" s="36"/>
      <c r="AI285" s="36"/>
      <c r="AJ285" s="36"/>
    </row>
    <row r="286" spans="22:36" x14ac:dyDescent="0.25">
      <c r="V286" s="36"/>
      <c r="W286" s="36"/>
      <c r="X286" s="36"/>
      <c r="Y286" s="36"/>
      <c r="Z286" s="36"/>
      <c r="AA286" s="36"/>
      <c r="AB286" s="36"/>
      <c r="AC286" s="36"/>
      <c r="AD286" s="36"/>
      <c r="AE286" s="36"/>
      <c r="AF286" s="36"/>
      <c r="AG286" s="36"/>
      <c r="AH286" s="36"/>
      <c r="AI286" s="36"/>
      <c r="AJ286" s="36"/>
    </row>
    <row r="287" spans="22:36" x14ac:dyDescent="0.25">
      <c r="V287" s="36"/>
      <c r="W287" s="36"/>
      <c r="X287" s="36"/>
      <c r="Y287" s="36"/>
      <c r="Z287" s="36"/>
      <c r="AA287" s="36"/>
      <c r="AB287" s="36"/>
      <c r="AC287" s="36"/>
      <c r="AD287" s="36"/>
      <c r="AE287" s="36"/>
      <c r="AF287" s="36"/>
      <c r="AG287" s="36"/>
      <c r="AH287" s="36"/>
      <c r="AI287" s="36"/>
      <c r="AJ287" s="36"/>
    </row>
    <row r="288" spans="22:36" x14ac:dyDescent="0.25">
      <c r="V288" s="36"/>
      <c r="W288" s="36"/>
      <c r="X288" s="36"/>
      <c r="Y288" s="36"/>
      <c r="Z288" s="36"/>
      <c r="AA288" s="36"/>
      <c r="AB288" s="36"/>
      <c r="AC288" s="36"/>
      <c r="AD288" s="36"/>
      <c r="AE288" s="36"/>
      <c r="AF288" s="36"/>
      <c r="AG288" s="36"/>
      <c r="AH288" s="36"/>
      <c r="AI288" s="36"/>
      <c r="AJ288" s="36"/>
    </row>
    <row r="289" spans="22:36" x14ac:dyDescent="0.25">
      <c r="V289" s="36"/>
      <c r="W289" s="36"/>
      <c r="X289" s="36"/>
      <c r="Y289" s="36"/>
      <c r="Z289" s="36"/>
      <c r="AA289" s="36"/>
      <c r="AB289" s="36"/>
      <c r="AC289" s="36"/>
      <c r="AD289" s="36"/>
      <c r="AE289" s="36"/>
      <c r="AF289" s="36"/>
      <c r="AG289" s="36"/>
      <c r="AH289" s="36"/>
      <c r="AI289" s="36"/>
      <c r="AJ289" s="36"/>
    </row>
    <row r="290" spans="22:36" x14ac:dyDescent="0.25">
      <c r="V290" s="36"/>
      <c r="W290" s="36"/>
      <c r="X290" s="36"/>
      <c r="Y290" s="36"/>
      <c r="Z290" s="36"/>
      <c r="AA290" s="36"/>
      <c r="AB290" s="36"/>
      <c r="AC290" s="36"/>
      <c r="AD290" s="36"/>
      <c r="AE290" s="36"/>
      <c r="AF290" s="36"/>
      <c r="AG290" s="36"/>
      <c r="AH290" s="36"/>
      <c r="AI290" s="36"/>
      <c r="AJ290" s="36"/>
    </row>
    <row r="291" spans="22:36" x14ac:dyDescent="0.25">
      <c r="V291" s="36"/>
      <c r="W291" s="36"/>
      <c r="X291" s="36"/>
      <c r="Y291" s="36"/>
      <c r="Z291" s="36"/>
      <c r="AA291" s="36"/>
      <c r="AB291" s="36"/>
      <c r="AC291" s="36"/>
      <c r="AD291" s="36"/>
      <c r="AE291" s="36"/>
      <c r="AF291" s="36"/>
      <c r="AG291" s="36"/>
      <c r="AH291" s="36"/>
      <c r="AI291" s="36"/>
      <c r="AJ291" s="36"/>
    </row>
    <row r="292" spans="22:36" x14ac:dyDescent="0.25">
      <c r="V292" s="36"/>
      <c r="W292" s="36"/>
      <c r="X292" s="36"/>
      <c r="Y292" s="36"/>
      <c r="Z292" s="36"/>
      <c r="AA292" s="36"/>
      <c r="AB292" s="36"/>
      <c r="AC292" s="36"/>
      <c r="AD292" s="36"/>
      <c r="AE292" s="36"/>
      <c r="AF292" s="36"/>
      <c r="AG292" s="36"/>
      <c r="AH292" s="36"/>
      <c r="AI292" s="36"/>
      <c r="AJ292" s="36"/>
    </row>
    <row r="293" spans="22:36" x14ac:dyDescent="0.25">
      <c r="V293" s="36"/>
      <c r="W293" s="36"/>
      <c r="X293" s="36"/>
      <c r="Y293" s="36"/>
      <c r="Z293" s="36"/>
      <c r="AA293" s="36"/>
      <c r="AB293" s="36"/>
      <c r="AC293" s="36"/>
      <c r="AD293" s="36"/>
      <c r="AE293" s="36"/>
      <c r="AF293" s="36"/>
      <c r="AG293" s="36"/>
      <c r="AH293" s="36"/>
      <c r="AI293" s="36"/>
      <c r="AJ293" s="36"/>
    </row>
    <row r="294" spans="22:36" x14ac:dyDescent="0.25">
      <c r="V294" s="36"/>
      <c r="W294" s="36"/>
      <c r="X294" s="36"/>
      <c r="Y294" s="36"/>
      <c r="Z294" s="36"/>
      <c r="AA294" s="36"/>
      <c r="AB294" s="36"/>
      <c r="AC294" s="36"/>
      <c r="AD294" s="36"/>
      <c r="AE294" s="36"/>
      <c r="AF294" s="36"/>
      <c r="AG294" s="36"/>
      <c r="AH294" s="36"/>
      <c r="AI294" s="36"/>
      <c r="AJ294" s="36"/>
    </row>
    <row r="295" spans="22:36" x14ac:dyDescent="0.25">
      <c r="V295" s="36"/>
      <c r="W295" s="36"/>
      <c r="X295" s="36"/>
      <c r="Y295" s="36"/>
      <c r="Z295" s="36"/>
      <c r="AA295" s="36"/>
      <c r="AB295" s="36"/>
      <c r="AC295" s="36"/>
      <c r="AD295" s="36"/>
      <c r="AE295" s="36"/>
      <c r="AF295" s="36"/>
      <c r="AG295" s="36"/>
      <c r="AH295" s="36"/>
      <c r="AI295" s="36"/>
      <c r="AJ295" s="36"/>
    </row>
    <row r="296" spans="22:36" x14ac:dyDescent="0.25">
      <c r="V296" s="36"/>
      <c r="W296" s="36"/>
      <c r="X296" s="36"/>
      <c r="Y296" s="36"/>
      <c r="Z296" s="36"/>
      <c r="AA296" s="36"/>
      <c r="AB296" s="36"/>
      <c r="AC296" s="36"/>
      <c r="AD296" s="36"/>
      <c r="AE296" s="36"/>
      <c r="AF296" s="36"/>
      <c r="AG296" s="36"/>
      <c r="AH296" s="36"/>
      <c r="AI296" s="36"/>
      <c r="AJ296" s="36"/>
    </row>
    <row r="297" spans="22:36" x14ac:dyDescent="0.25">
      <c r="V297" s="36"/>
      <c r="W297" s="36"/>
      <c r="X297" s="36"/>
      <c r="Y297" s="36"/>
      <c r="Z297" s="36"/>
      <c r="AA297" s="36"/>
      <c r="AB297" s="36"/>
      <c r="AC297" s="36"/>
      <c r="AD297" s="36"/>
      <c r="AE297" s="36"/>
      <c r="AF297" s="36"/>
      <c r="AG297" s="36"/>
      <c r="AH297" s="36"/>
      <c r="AI297" s="36"/>
      <c r="AJ297" s="36"/>
    </row>
    <row r="298" spans="22:36" x14ac:dyDescent="0.25">
      <c r="V298" s="36"/>
      <c r="W298" s="36"/>
      <c r="X298" s="36"/>
      <c r="Y298" s="36"/>
      <c r="Z298" s="36"/>
      <c r="AA298" s="36"/>
      <c r="AB298" s="36"/>
      <c r="AC298" s="36"/>
      <c r="AD298" s="36"/>
      <c r="AE298" s="36"/>
      <c r="AF298" s="36"/>
      <c r="AG298" s="36"/>
      <c r="AH298" s="36"/>
      <c r="AI298" s="36"/>
      <c r="AJ298" s="36"/>
    </row>
    <row r="299" spans="22:36" x14ac:dyDescent="0.25">
      <c r="V299" s="36"/>
      <c r="W299" s="36"/>
      <c r="X299" s="36"/>
      <c r="Y299" s="36"/>
      <c r="Z299" s="36"/>
      <c r="AA299" s="36"/>
      <c r="AB299" s="36"/>
      <c r="AC299" s="36"/>
      <c r="AD299" s="36"/>
      <c r="AE299" s="36"/>
      <c r="AF299" s="36"/>
      <c r="AG299" s="36"/>
      <c r="AH299" s="36"/>
      <c r="AI299" s="36"/>
      <c r="AJ299" s="36"/>
    </row>
    <row r="300" spans="22:36" x14ac:dyDescent="0.25">
      <c r="V300" s="36"/>
      <c r="W300" s="36"/>
      <c r="X300" s="36"/>
      <c r="Y300" s="36"/>
      <c r="Z300" s="36"/>
      <c r="AA300" s="36"/>
      <c r="AB300" s="36"/>
      <c r="AC300" s="36"/>
      <c r="AD300" s="36"/>
      <c r="AE300" s="36"/>
      <c r="AF300" s="36"/>
      <c r="AG300" s="36"/>
      <c r="AH300" s="36"/>
      <c r="AI300" s="36"/>
      <c r="AJ300" s="36"/>
    </row>
    <row r="301" spans="22:36" x14ac:dyDescent="0.25">
      <c r="V301" s="36"/>
      <c r="W301" s="36"/>
      <c r="X301" s="36"/>
      <c r="Y301" s="36"/>
      <c r="Z301" s="36"/>
      <c r="AA301" s="36"/>
      <c r="AB301" s="36"/>
      <c r="AC301" s="36"/>
      <c r="AD301" s="36"/>
      <c r="AE301" s="36"/>
      <c r="AF301" s="36"/>
      <c r="AG301" s="36"/>
      <c r="AH301" s="36"/>
      <c r="AI301" s="36"/>
      <c r="AJ301" s="36"/>
    </row>
    <row r="302" spans="22:36" x14ac:dyDescent="0.25">
      <c r="V302" s="36"/>
      <c r="W302" s="36"/>
      <c r="X302" s="36"/>
      <c r="Y302" s="36"/>
      <c r="Z302" s="36"/>
      <c r="AA302" s="36"/>
      <c r="AB302" s="36"/>
      <c r="AC302" s="36"/>
      <c r="AD302" s="36"/>
      <c r="AE302" s="36"/>
      <c r="AF302" s="36"/>
      <c r="AG302" s="36"/>
      <c r="AH302" s="36"/>
      <c r="AI302" s="36"/>
      <c r="AJ302" s="36"/>
    </row>
    <row r="303" spans="22:36" x14ac:dyDescent="0.25">
      <c r="V303" s="36"/>
      <c r="W303" s="36"/>
      <c r="X303" s="36"/>
      <c r="Y303" s="36"/>
      <c r="Z303" s="36"/>
      <c r="AA303" s="36"/>
      <c r="AB303" s="36"/>
      <c r="AC303" s="36"/>
      <c r="AD303" s="36"/>
      <c r="AE303" s="36"/>
      <c r="AF303" s="36"/>
      <c r="AG303" s="36"/>
      <c r="AH303" s="36"/>
      <c r="AI303" s="36"/>
      <c r="AJ303" s="36"/>
    </row>
    <row r="304" spans="22:36" x14ac:dyDescent="0.25">
      <c r="V304" s="36"/>
      <c r="W304" s="36"/>
      <c r="X304" s="36"/>
      <c r="Y304" s="36"/>
      <c r="Z304" s="36"/>
      <c r="AA304" s="36"/>
      <c r="AB304" s="36"/>
      <c r="AC304" s="36"/>
      <c r="AD304" s="36"/>
      <c r="AE304" s="36"/>
      <c r="AF304" s="36"/>
      <c r="AG304" s="36"/>
      <c r="AH304" s="36"/>
      <c r="AI304" s="36"/>
      <c r="AJ304" s="36"/>
    </row>
    <row r="305" spans="22:36" x14ac:dyDescent="0.25">
      <c r="V305" s="36"/>
      <c r="W305" s="36"/>
      <c r="X305" s="36"/>
      <c r="Y305" s="36"/>
      <c r="Z305" s="36"/>
      <c r="AA305" s="36"/>
      <c r="AB305" s="36"/>
      <c r="AC305" s="36"/>
      <c r="AD305" s="36"/>
      <c r="AE305" s="36"/>
      <c r="AF305" s="36"/>
      <c r="AG305" s="36"/>
      <c r="AH305" s="36"/>
      <c r="AI305" s="36"/>
      <c r="AJ305" s="36"/>
    </row>
    <row r="306" spans="22:36" x14ac:dyDescent="0.25">
      <c r="V306" s="36"/>
      <c r="W306" s="36"/>
      <c r="X306" s="36"/>
      <c r="Y306" s="36"/>
      <c r="Z306" s="36"/>
      <c r="AA306" s="36"/>
      <c r="AB306" s="36"/>
      <c r="AC306" s="36"/>
      <c r="AD306" s="36"/>
      <c r="AE306" s="36"/>
      <c r="AF306" s="36"/>
      <c r="AG306" s="36"/>
      <c r="AH306" s="36"/>
      <c r="AI306" s="36"/>
      <c r="AJ306" s="36"/>
    </row>
    <row r="307" spans="22:36" x14ac:dyDescent="0.25">
      <c r="V307" s="36"/>
      <c r="W307" s="36"/>
      <c r="X307" s="36"/>
      <c r="Y307" s="36"/>
      <c r="Z307" s="36"/>
      <c r="AA307" s="36"/>
      <c r="AB307" s="36"/>
      <c r="AC307" s="36"/>
      <c r="AD307" s="36"/>
      <c r="AE307" s="36"/>
      <c r="AF307" s="36"/>
      <c r="AG307" s="36"/>
      <c r="AH307" s="36"/>
      <c r="AI307" s="36"/>
      <c r="AJ307" s="36"/>
    </row>
    <row r="308" spans="22:36" x14ac:dyDescent="0.25">
      <c r="V308" s="36"/>
      <c r="W308" s="36"/>
      <c r="X308" s="36"/>
      <c r="Y308" s="36"/>
      <c r="Z308" s="36"/>
      <c r="AA308" s="36"/>
      <c r="AB308" s="36"/>
      <c r="AC308" s="36"/>
      <c r="AD308" s="36"/>
      <c r="AE308" s="36"/>
      <c r="AF308" s="36"/>
      <c r="AG308" s="36"/>
      <c r="AH308" s="36"/>
      <c r="AI308" s="36"/>
      <c r="AJ308" s="36"/>
    </row>
    <row r="309" spans="22:36" x14ac:dyDescent="0.25">
      <c r="V309" s="36"/>
      <c r="W309" s="36"/>
      <c r="X309" s="36"/>
      <c r="Y309" s="36"/>
      <c r="Z309" s="36"/>
      <c r="AA309" s="36"/>
      <c r="AB309" s="36"/>
      <c r="AC309" s="36"/>
      <c r="AD309" s="36"/>
      <c r="AE309" s="36"/>
      <c r="AF309" s="36"/>
      <c r="AG309" s="36"/>
      <c r="AH309" s="36"/>
      <c r="AI309" s="36"/>
      <c r="AJ309" s="36"/>
    </row>
    <row r="310" spans="22:36" x14ac:dyDescent="0.25">
      <c r="V310" s="36"/>
      <c r="W310" s="36"/>
      <c r="X310" s="36"/>
      <c r="Y310" s="36"/>
      <c r="Z310" s="36"/>
      <c r="AA310" s="36"/>
      <c r="AB310" s="36"/>
      <c r="AC310" s="36"/>
      <c r="AD310" s="36"/>
      <c r="AE310" s="36"/>
      <c r="AF310" s="36"/>
      <c r="AG310" s="36"/>
      <c r="AH310" s="36"/>
      <c r="AI310" s="36"/>
      <c r="AJ310" s="36"/>
    </row>
    <row r="311" spans="22:36" x14ac:dyDescent="0.25">
      <c r="V311" s="36"/>
      <c r="W311" s="36"/>
      <c r="X311" s="36"/>
      <c r="Y311" s="36"/>
      <c r="Z311" s="36"/>
      <c r="AA311" s="36"/>
      <c r="AB311" s="36"/>
      <c r="AC311" s="36"/>
      <c r="AD311" s="36"/>
      <c r="AE311" s="36"/>
      <c r="AF311" s="36"/>
      <c r="AG311" s="36"/>
      <c r="AH311" s="36"/>
      <c r="AI311" s="36"/>
      <c r="AJ311" s="36"/>
    </row>
    <row r="312" spans="22:36" x14ac:dyDescent="0.25">
      <c r="V312" s="36"/>
      <c r="W312" s="36"/>
      <c r="X312" s="36"/>
      <c r="Y312" s="36"/>
      <c r="Z312" s="36"/>
      <c r="AA312" s="36"/>
      <c r="AB312" s="36"/>
      <c r="AC312" s="36"/>
      <c r="AD312" s="36"/>
      <c r="AE312" s="36"/>
      <c r="AF312" s="36"/>
      <c r="AG312" s="36"/>
      <c r="AH312" s="36"/>
      <c r="AI312" s="36"/>
      <c r="AJ312" s="36"/>
    </row>
    <row r="313" spans="22:36" x14ac:dyDescent="0.25">
      <c r="V313" s="36"/>
      <c r="W313" s="36"/>
      <c r="X313" s="36"/>
      <c r="Y313" s="36"/>
      <c r="Z313" s="36"/>
      <c r="AA313" s="36"/>
      <c r="AB313" s="36"/>
      <c r="AC313" s="36"/>
      <c r="AD313" s="36"/>
      <c r="AE313" s="36"/>
      <c r="AF313" s="36"/>
      <c r="AG313" s="36"/>
      <c r="AH313" s="36"/>
      <c r="AI313" s="36"/>
      <c r="AJ313" s="36"/>
    </row>
    <row r="314" spans="22:36" x14ac:dyDescent="0.25">
      <c r="V314" s="36"/>
      <c r="W314" s="36"/>
      <c r="X314" s="36"/>
      <c r="Y314" s="36"/>
      <c r="Z314" s="36"/>
      <c r="AA314" s="36"/>
      <c r="AB314" s="36"/>
      <c r="AC314" s="36"/>
      <c r="AD314" s="36"/>
      <c r="AE314" s="36"/>
      <c r="AF314" s="36"/>
      <c r="AG314" s="36"/>
      <c r="AH314" s="36"/>
      <c r="AI314" s="36"/>
      <c r="AJ314" s="36"/>
    </row>
    <row r="315" spans="22:36" x14ac:dyDescent="0.25">
      <c r="V315" s="36"/>
      <c r="W315" s="36"/>
      <c r="X315" s="36"/>
      <c r="Y315" s="36"/>
      <c r="Z315" s="36"/>
      <c r="AA315" s="36"/>
      <c r="AB315" s="36"/>
      <c r="AC315" s="36"/>
      <c r="AD315" s="36"/>
      <c r="AE315" s="36"/>
      <c r="AF315" s="36"/>
      <c r="AG315" s="36"/>
      <c r="AH315" s="36"/>
      <c r="AI315" s="36"/>
      <c r="AJ315" s="36"/>
    </row>
    <row r="316" spans="22:36" x14ac:dyDescent="0.25">
      <c r="V316" s="36"/>
      <c r="W316" s="36"/>
      <c r="X316" s="36"/>
      <c r="Y316" s="36"/>
      <c r="Z316" s="36"/>
      <c r="AA316" s="36"/>
      <c r="AB316" s="36"/>
      <c r="AC316" s="36"/>
      <c r="AD316" s="36"/>
      <c r="AE316" s="36"/>
      <c r="AF316" s="36"/>
      <c r="AG316" s="36"/>
      <c r="AH316" s="36"/>
      <c r="AI316" s="36"/>
      <c r="AJ316" s="36"/>
    </row>
    <row r="317" spans="22:36" x14ac:dyDescent="0.25">
      <c r="V317" s="36"/>
      <c r="W317" s="36"/>
      <c r="X317" s="36"/>
      <c r="Y317" s="36"/>
      <c r="Z317" s="36"/>
      <c r="AA317" s="36"/>
      <c r="AB317" s="36"/>
      <c r="AC317" s="36"/>
      <c r="AD317" s="36"/>
      <c r="AE317" s="36"/>
      <c r="AF317" s="36"/>
      <c r="AG317" s="36"/>
      <c r="AH317" s="36"/>
      <c r="AI317" s="36"/>
      <c r="AJ317" s="36"/>
    </row>
    <row r="318" spans="22:36" x14ac:dyDescent="0.25">
      <c r="V318" s="36"/>
      <c r="W318" s="36"/>
      <c r="X318" s="36"/>
      <c r="Y318" s="36"/>
      <c r="Z318" s="36"/>
      <c r="AA318" s="36"/>
      <c r="AB318" s="36"/>
      <c r="AC318" s="36"/>
      <c r="AD318" s="36"/>
      <c r="AE318" s="36"/>
      <c r="AF318" s="36"/>
      <c r="AG318" s="36"/>
      <c r="AH318" s="36"/>
      <c r="AI318" s="36"/>
      <c r="AJ318" s="36"/>
    </row>
    <row r="319" spans="22:36" x14ac:dyDescent="0.25">
      <c r="V319" s="36"/>
      <c r="W319" s="36"/>
      <c r="X319" s="36"/>
      <c r="Y319" s="36"/>
      <c r="Z319" s="36"/>
      <c r="AA319" s="36"/>
      <c r="AB319" s="36"/>
      <c r="AC319" s="36"/>
      <c r="AD319" s="36"/>
      <c r="AE319" s="36"/>
      <c r="AF319" s="36"/>
      <c r="AG319" s="36"/>
      <c r="AH319" s="36"/>
      <c r="AI319" s="36"/>
      <c r="AJ319" s="36"/>
    </row>
    <row r="320" spans="22:36" x14ac:dyDescent="0.25">
      <c r="V320" s="36"/>
      <c r="W320" s="36"/>
      <c r="X320" s="36"/>
      <c r="Y320" s="36"/>
      <c r="Z320" s="36"/>
      <c r="AA320" s="36"/>
      <c r="AB320" s="36"/>
      <c r="AC320" s="36"/>
      <c r="AD320" s="36"/>
      <c r="AE320" s="36"/>
      <c r="AF320" s="36"/>
      <c r="AG320" s="36"/>
      <c r="AH320" s="36"/>
      <c r="AI320" s="36"/>
      <c r="AJ320" s="36"/>
    </row>
    <row r="321" spans="22:36" x14ac:dyDescent="0.25">
      <c r="V321" s="36"/>
      <c r="W321" s="36"/>
      <c r="X321" s="36"/>
      <c r="Y321" s="36"/>
      <c r="Z321" s="36"/>
      <c r="AA321" s="36"/>
      <c r="AB321" s="36"/>
      <c r="AC321" s="36"/>
      <c r="AD321" s="36"/>
      <c r="AE321" s="36"/>
      <c r="AF321" s="36"/>
      <c r="AG321" s="36"/>
      <c r="AH321" s="36"/>
      <c r="AI321" s="36"/>
      <c r="AJ321" s="36"/>
    </row>
    <row r="322" spans="22:36" x14ac:dyDescent="0.25">
      <c r="V322" s="36"/>
      <c r="W322" s="36"/>
      <c r="X322" s="36"/>
      <c r="Y322" s="36"/>
      <c r="Z322" s="36"/>
      <c r="AA322" s="36"/>
      <c r="AB322" s="36"/>
      <c r="AC322" s="36"/>
      <c r="AD322" s="36"/>
      <c r="AE322" s="36"/>
      <c r="AF322" s="36"/>
      <c r="AG322" s="36"/>
      <c r="AH322" s="36"/>
      <c r="AI322" s="36"/>
      <c r="AJ322" s="36"/>
    </row>
    <row r="323" spans="22:36" x14ac:dyDescent="0.25">
      <c r="V323" s="36"/>
      <c r="W323" s="36"/>
      <c r="X323" s="36"/>
      <c r="Y323" s="36"/>
      <c r="Z323" s="36"/>
      <c r="AA323" s="36"/>
      <c r="AB323" s="36"/>
      <c r="AC323" s="36"/>
      <c r="AD323" s="36"/>
      <c r="AE323" s="36"/>
      <c r="AF323" s="36"/>
      <c r="AG323" s="36"/>
      <c r="AH323" s="36"/>
      <c r="AI323" s="36"/>
      <c r="AJ323" s="36"/>
    </row>
    <row r="324" spans="22:36" x14ac:dyDescent="0.25">
      <c r="V324" s="36"/>
      <c r="W324" s="36"/>
      <c r="X324" s="36"/>
      <c r="Y324" s="36"/>
      <c r="Z324" s="36"/>
      <c r="AA324" s="36"/>
      <c r="AB324" s="36"/>
      <c r="AC324" s="36"/>
      <c r="AD324" s="36"/>
      <c r="AE324" s="36"/>
      <c r="AF324" s="36"/>
      <c r="AG324" s="36"/>
      <c r="AH324" s="36"/>
      <c r="AI324" s="36"/>
      <c r="AJ324" s="36"/>
    </row>
    <row r="325" spans="22:36" x14ac:dyDescent="0.25">
      <c r="V325" s="36"/>
      <c r="W325" s="36"/>
      <c r="X325" s="36"/>
      <c r="Y325" s="36"/>
      <c r="Z325" s="36"/>
      <c r="AA325" s="36"/>
      <c r="AB325" s="36"/>
      <c r="AC325" s="36"/>
      <c r="AD325" s="36"/>
      <c r="AE325" s="36"/>
      <c r="AF325" s="36"/>
      <c r="AG325" s="36"/>
      <c r="AH325" s="36"/>
      <c r="AI325" s="36"/>
      <c r="AJ325" s="36"/>
    </row>
    <row r="326" spans="22:36" x14ac:dyDescent="0.25">
      <c r="V326" s="36"/>
      <c r="W326" s="36"/>
      <c r="X326" s="36"/>
      <c r="Y326" s="36"/>
      <c r="Z326" s="36"/>
      <c r="AA326" s="36"/>
      <c r="AB326" s="36"/>
      <c r="AC326" s="36"/>
      <c r="AD326" s="36"/>
      <c r="AE326" s="36"/>
      <c r="AF326" s="36"/>
      <c r="AG326" s="36"/>
      <c r="AH326" s="36"/>
      <c r="AI326" s="36"/>
      <c r="AJ326" s="36"/>
    </row>
    <row r="327" spans="22:36" x14ac:dyDescent="0.25">
      <c r="V327" s="36"/>
      <c r="W327" s="36"/>
      <c r="X327" s="36"/>
      <c r="Y327" s="36"/>
      <c r="Z327" s="36"/>
      <c r="AA327" s="36"/>
      <c r="AB327" s="36"/>
      <c r="AC327" s="36"/>
      <c r="AD327" s="36"/>
      <c r="AE327" s="36"/>
      <c r="AF327" s="36"/>
      <c r="AG327" s="36"/>
      <c r="AH327" s="36"/>
      <c r="AI327" s="36"/>
      <c r="AJ327" s="36"/>
    </row>
    <row r="328" spans="22:36" x14ac:dyDescent="0.25">
      <c r="V328" s="36"/>
      <c r="W328" s="36"/>
      <c r="X328" s="36"/>
      <c r="Y328" s="36"/>
      <c r="Z328" s="36"/>
      <c r="AA328" s="36"/>
      <c r="AB328" s="36"/>
      <c r="AC328" s="36"/>
      <c r="AD328" s="36"/>
      <c r="AE328" s="36"/>
      <c r="AF328" s="36"/>
      <c r="AG328" s="36"/>
      <c r="AH328" s="36"/>
      <c r="AI328" s="36"/>
      <c r="AJ328" s="36"/>
    </row>
    <row r="329" spans="22:36" x14ac:dyDescent="0.25">
      <c r="V329" s="36"/>
      <c r="W329" s="36"/>
      <c r="X329" s="36"/>
      <c r="Y329" s="36"/>
      <c r="Z329" s="36"/>
      <c r="AA329" s="36"/>
      <c r="AB329" s="36"/>
      <c r="AC329" s="36"/>
      <c r="AD329" s="36"/>
      <c r="AE329" s="36"/>
      <c r="AF329" s="36"/>
      <c r="AG329" s="36"/>
      <c r="AH329" s="36"/>
      <c r="AI329" s="36"/>
      <c r="AJ329" s="36"/>
    </row>
    <row r="330" spans="22:36" x14ac:dyDescent="0.25">
      <c r="V330" s="36"/>
      <c r="W330" s="36"/>
      <c r="X330" s="36"/>
      <c r="Y330" s="36"/>
      <c r="Z330" s="36"/>
      <c r="AA330" s="36"/>
      <c r="AB330" s="36"/>
      <c r="AC330" s="36"/>
      <c r="AD330" s="36"/>
      <c r="AE330" s="36"/>
      <c r="AF330" s="36"/>
      <c r="AG330" s="36"/>
      <c r="AH330" s="36"/>
      <c r="AI330" s="36"/>
      <c r="AJ330" s="36"/>
    </row>
    <row r="331" spans="22:36" x14ac:dyDescent="0.25">
      <c r="V331" s="36"/>
      <c r="W331" s="36"/>
      <c r="X331" s="36"/>
      <c r="Y331" s="36"/>
      <c r="Z331" s="36"/>
      <c r="AA331" s="36"/>
      <c r="AB331" s="36"/>
      <c r="AC331" s="36"/>
      <c r="AD331" s="36"/>
      <c r="AE331" s="36"/>
      <c r="AF331" s="36"/>
      <c r="AG331" s="36"/>
      <c r="AH331" s="36"/>
      <c r="AI331" s="36"/>
      <c r="AJ331" s="36"/>
    </row>
    <row r="332" spans="22:36" x14ac:dyDescent="0.25">
      <c r="V332" s="36"/>
      <c r="W332" s="36"/>
      <c r="X332" s="36"/>
      <c r="Y332" s="36"/>
      <c r="Z332" s="36"/>
      <c r="AA332" s="36"/>
      <c r="AB332" s="36"/>
      <c r="AC332" s="36"/>
      <c r="AD332" s="36"/>
      <c r="AE332" s="36"/>
      <c r="AF332" s="36"/>
      <c r="AG332" s="36"/>
      <c r="AH332" s="36"/>
      <c r="AI332" s="36"/>
      <c r="AJ332" s="36"/>
    </row>
    <row r="333" spans="22:36" x14ac:dyDescent="0.25">
      <c r="V333" s="36"/>
      <c r="W333" s="36"/>
      <c r="X333" s="36"/>
      <c r="Y333" s="36"/>
      <c r="Z333" s="36"/>
      <c r="AA333" s="36"/>
      <c r="AB333" s="36"/>
      <c r="AC333" s="36"/>
      <c r="AD333" s="36"/>
      <c r="AE333" s="36"/>
      <c r="AF333" s="36"/>
      <c r="AG333" s="36"/>
      <c r="AH333" s="36"/>
      <c r="AI333" s="36"/>
      <c r="AJ333" s="36"/>
    </row>
    <row r="334" spans="22:36" x14ac:dyDescent="0.25">
      <c r="V334" s="36"/>
      <c r="W334" s="36"/>
      <c r="X334" s="36"/>
      <c r="Y334" s="36"/>
      <c r="Z334" s="36"/>
      <c r="AA334" s="36"/>
      <c r="AB334" s="36"/>
      <c r="AC334" s="36"/>
      <c r="AD334" s="36"/>
      <c r="AE334" s="36"/>
      <c r="AF334" s="36"/>
      <c r="AG334" s="36"/>
      <c r="AH334" s="36"/>
      <c r="AI334" s="36"/>
      <c r="AJ334" s="36"/>
    </row>
    <row r="335" spans="22:36" x14ac:dyDescent="0.25">
      <c r="V335" s="36"/>
      <c r="W335" s="36"/>
      <c r="X335" s="36"/>
      <c r="Y335" s="36"/>
      <c r="Z335" s="36"/>
      <c r="AA335" s="36"/>
      <c r="AB335" s="36"/>
      <c r="AC335" s="36"/>
      <c r="AD335" s="36"/>
      <c r="AE335" s="36"/>
      <c r="AF335" s="36"/>
      <c r="AG335" s="36"/>
      <c r="AH335" s="36"/>
      <c r="AI335" s="36"/>
      <c r="AJ335" s="36"/>
    </row>
    <row r="336" spans="22:36" x14ac:dyDescent="0.25">
      <c r="V336" s="36"/>
      <c r="W336" s="36"/>
      <c r="X336" s="36"/>
      <c r="Y336" s="36"/>
      <c r="Z336" s="36"/>
      <c r="AA336" s="36"/>
      <c r="AB336" s="36"/>
      <c r="AC336" s="36"/>
      <c r="AD336" s="36"/>
      <c r="AE336" s="36"/>
      <c r="AF336" s="36"/>
      <c r="AG336" s="36"/>
      <c r="AH336" s="36"/>
      <c r="AI336" s="36"/>
      <c r="AJ336" s="36"/>
    </row>
    <row r="337" spans="22:36" x14ac:dyDescent="0.25">
      <c r="V337" s="36"/>
      <c r="W337" s="36"/>
      <c r="X337" s="36"/>
      <c r="Y337" s="36"/>
      <c r="Z337" s="36"/>
      <c r="AA337" s="36"/>
      <c r="AB337" s="36"/>
      <c r="AC337" s="36"/>
      <c r="AD337" s="36"/>
      <c r="AE337" s="36"/>
      <c r="AF337" s="36"/>
      <c r="AG337" s="36"/>
      <c r="AH337" s="36"/>
      <c r="AI337" s="36"/>
      <c r="AJ337" s="36"/>
    </row>
    <row r="338" spans="22:36" x14ac:dyDescent="0.25">
      <c r="V338" s="36"/>
      <c r="W338" s="36"/>
      <c r="X338" s="36"/>
      <c r="Y338" s="36"/>
      <c r="Z338" s="36"/>
      <c r="AA338" s="36"/>
      <c r="AB338" s="36"/>
      <c r="AC338" s="36"/>
      <c r="AD338" s="36"/>
      <c r="AE338" s="36"/>
      <c r="AF338" s="36"/>
      <c r="AG338" s="36"/>
      <c r="AH338" s="36"/>
      <c r="AI338" s="36"/>
      <c r="AJ338" s="36"/>
    </row>
    <row r="339" spans="22:36" x14ac:dyDescent="0.25">
      <c r="V339" s="36"/>
      <c r="W339" s="36"/>
      <c r="X339" s="36"/>
      <c r="Y339" s="36"/>
      <c r="Z339" s="36"/>
      <c r="AA339" s="36"/>
      <c r="AB339" s="36"/>
      <c r="AC339" s="36"/>
      <c r="AD339" s="36"/>
      <c r="AE339" s="36"/>
      <c r="AF339" s="36"/>
      <c r="AG339" s="36"/>
      <c r="AH339" s="36"/>
      <c r="AI339" s="36"/>
      <c r="AJ339" s="36"/>
    </row>
    <row r="340" spans="22:36" x14ac:dyDescent="0.25">
      <c r="V340" s="36"/>
      <c r="W340" s="36"/>
      <c r="X340" s="36"/>
      <c r="Y340" s="36"/>
      <c r="Z340" s="36"/>
      <c r="AA340" s="36"/>
      <c r="AB340" s="36"/>
      <c r="AC340" s="36"/>
      <c r="AD340" s="36"/>
      <c r="AE340" s="36"/>
      <c r="AF340" s="36"/>
      <c r="AG340" s="36"/>
      <c r="AH340" s="36"/>
      <c r="AI340" s="36"/>
      <c r="AJ340" s="36"/>
    </row>
    <row r="341" spans="22:36" x14ac:dyDescent="0.25">
      <c r="V341" s="36"/>
      <c r="W341" s="36"/>
      <c r="X341" s="36"/>
      <c r="Y341" s="36"/>
      <c r="Z341" s="36"/>
      <c r="AA341" s="36"/>
      <c r="AB341" s="36"/>
      <c r="AC341" s="36"/>
      <c r="AD341" s="36"/>
      <c r="AE341" s="36"/>
      <c r="AF341" s="36"/>
      <c r="AG341" s="36"/>
      <c r="AH341" s="36"/>
      <c r="AI341" s="36"/>
      <c r="AJ341" s="36"/>
    </row>
    <row r="342" spans="22:36" x14ac:dyDescent="0.25">
      <c r="V342" s="36"/>
      <c r="W342" s="36"/>
      <c r="X342" s="36"/>
      <c r="Y342" s="36"/>
      <c r="Z342" s="36"/>
      <c r="AA342" s="36"/>
      <c r="AB342" s="36"/>
      <c r="AC342" s="36"/>
      <c r="AD342" s="36"/>
      <c r="AE342" s="36"/>
      <c r="AF342" s="36"/>
      <c r="AG342" s="36"/>
      <c r="AH342" s="36"/>
      <c r="AI342" s="36"/>
      <c r="AJ342" s="36"/>
    </row>
    <row r="343" spans="22:36" x14ac:dyDescent="0.25">
      <c r="V343" s="36"/>
      <c r="W343" s="36"/>
      <c r="X343" s="36"/>
      <c r="Y343" s="36"/>
      <c r="Z343" s="36"/>
      <c r="AA343" s="36"/>
      <c r="AB343" s="36"/>
      <c r="AC343" s="36"/>
      <c r="AD343" s="36"/>
      <c r="AE343" s="36"/>
      <c r="AF343" s="36"/>
      <c r="AG343" s="36"/>
      <c r="AH343" s="36"/>
      <c r="AI343" s="36"/>
      <c r="AJ343" s="36"/>
    </row>
    <row r="344" spans="22:36" x14ac:dyDescent="0.25">
      <c r="V344" s="36"/>
      <c r="W344" s="36"/>
      <c r="X344" s="36"/>
      <c r="Y344" s="36"/>
      <c r="Z344" s="36"/>
      <c r="AA344" s="36"/>
      <c r="AB344" s="36"/>
      <c r="AC344" s="36"/>
      <c r="AD344" s="36"/>
      <c r="AE344" s="36"/>
      <c r="AF344" s="36"/>
      <c r="AG344" s="36"/>
      <c r="AH344" s="36"/>
      <c r="AI344" s="36"/>
      <c r="AJ344" s="36"/>
    </row>
    <row r="345" spans="22:36" x14ac:dyDescent="0.25">
      <c r="V345" s="36"/>
      <c r="W345" s="36"/>
      <c r="X345" s="36"/>
      <c r="Y345" s="36"/>
      <c r="Z345" s="36"/>
      <c r="AA345" s="36"/>
      <c r="AB345" s="36"/>
      <c r="AC345" s="36"/>
      <c r="AD345" s="36"/>
      <c r="AE345" s="36"/>
      <c r="AF345" s="36"/>
      <c r="AG345" s="36"/>
      <c r="AH345" s="36"/>
      <c r="AI345" s="36"/>
      <c r="AJ345" s="36"/>
    </row>
    <row r="346" spans="22:36" x14ac:dyDescent="0.25">
      <c r="V346" s="36"/>
      <c r="W346" s="36"/>
      <c r="X346" s="36"/>
      <c r="Y346" s="36"/>
      <c r="Z346" s="36"/>
      <c r="AA346" s="36"/>
      <c r="AB346" s="36"/>
      <c r="AC346" s="36"/>
      <c r="AD346" s="36"/>
      <c r="AE346" s="36"/>
      <c r="AF346" s="36"/>
      <c r="AG346" s="36"/>
      <c r="AH346" s="36"/>
      <c r="AI346" s="36"/>
      <c r="AJ346" s="36"/>
    </row>
    <row r="347" spans="22:36" x14ac:dyDescent="0.25">
      <c r="V347" s="36"/>
      <c r="W347" s="36"/>
      <c r="X347" s="36"/>
      <c r="Y347" s="36"/>
      <c r="Z347" s="36"/>
      <c r="AA347" s="36"/>
      <c r="AB347" s="36"/>
      <c r="AC347" s="36"/>
      <c r="AD347" s="36"/>
      <c r="AE347" s="36"/>
      <c r="AF347" s="36"/>
      <c r="AG347" s="36"/>
      <c r="AH347" s="36"/>
      <c r="AI347" s="36"/>
      <c r="AJ347" s="36"/>
    </row>
    <row r="348" spans="22:36" x14ac:dyDescent="0.25">
      <c r="V348" s="36"/>
      <c r="W348" s="36"/>
      <c r="X348" s="36"/>
      <c r="Y348" s="36"/>
      <c r="Z348" s="36"/>
      <c r="AA348" s="36"/>
      <c r="AB348" s="36"/>
      <c r="AC348" s="36"/>
      <c r="AD348" s="36"/>
      <c r="AE348" s="36"/>
      <c r="AF348" s="36"/>
      <c r="AG348" s="36"/>
      <c r="AH348" s="36"/>
      <c r="AI348" s="36"/>
      <c r="AJ348" s="36"/>
    </row>
    <row r="349" spans="22:36" x14ac:dyDescent="0.25">
      <c r="V349" s="36"/>
      <c r="W349" s="36"/>
      <c r="X349" s="36"/>
      <c r="Y349" s="36"/>
      <c r="Z349" s="36"/>
      <c r="AA349" s="36"/>
      <c r="AB349" s="36"/>
      <c r="AC349" s="36"/>
      <c r="AD349" s="36"/>
      <c r="AE349" s="36"/>
      <c r="AF349" s="36"/>
      <c r="AG349" s="36"/>
      <c r="AH349" s="36"/>
      <c r="AI349" s="36"/>
      <c r="AJ349" s="36"/>
    </row>
    <row r="350" spans="22:36" x14ac:dyDescent="0.25">
      <c r="V350" s="36"/>
      <c r="W350" s="36"/>
      <c r="X350" s="36"/>
      <c r="Y350" s="36"/>
      <c r="Z350" s="36"/>
      <c r="AA350" s="36"/>
      <c r="AB350" s="36"/>
      <c r="AC350" s="36"/>
      <c r="AD350" s="36"/>
      <c r="AE350" s="36"/>
      <c r="AF350" s="36"/>
      <c r="AG350" s="36"/>
      <c r="AH350" s="36"/>
      <c r="AI350" s="36"/>
      <c r="AJ350" s="36"/>
    </row>
    <row r="351" spans="22:36" x14ac:dyDescent="0.25">
      <c r="V351" s="36"/>
      <c r="W351" s="36"/>
      <c r="X351" s="36"/>
      <c r="Y351" s="36"/>
      <c r="Z351" s="36"/>
      <c r="AA351" s="36"/>
      <c r="AB351" s="36"/>
      <c r="AC351" s="36"/>
      <c r="AD351" s="36"/>
      <c r="AE351" s="36"/>
      <c r="AF351" s="36"/>
      <c r="AG351" s="36"/>
      <c r="AH351" s="36"/>
      <c r="AI351" s="36"/>
      <c r="AJ351" s="36"/>
    </row>
    <row r="352" spans="22:36" x14ac:dyDescent="0.25">
      <c r="V352" s="36"/>
      <c r="W352" s="36"/>
      <c r="X352" s="36"/>
      <c r="Y352" s="36"/>
      <c r="Z352" s="36"/>
      <c r="AA352" s="36"/>
      <c r="AB352" s="36"/>
      <c r="AC352" s="36"/>
      <c r="AD352" s="36"/>
      <c r="AE352" s="36"/>
      <c r="AF352" s="36"/>
      <c r="AG352" s="36"/>
      <c r="AH352" s="36"/>
      <c r="AI352" s="36"/>
      <c r="AJ352" s="36"/>
    </row>
    <row r="353" spans="22:36" x14ac:dyDescent="0.25">
      <c r="V353" s="36"/>
      <c r="W353" s="36"/>
      <c r="X353" s="36"/>
      <c r="Y353" s="36"/>
      <c r="Z353" s="36"/>
      <c r="AA353" s="36"/>
      <c r="AB353" s="36"/>
      <c r="AC353" s="36"/>
      <c r="AD353" s="36"/>
      <c r="AE353" s="36"/>
      <c r="AF353" s="36"/>
      <c r="AG353" s="36"/>
      <c r="AH353" s="36"/>
      <c r="AI353" s="36"/>
      <c r="AJ353" s="36"/>
    </row>
    <row r="354" spans="22:36" x14ac:dyDescent="0.25">
      <c r="V354" s="36"/>
      <c r="W354" s="36"/>
      <c r="X354" s="36"/>
      <c r="Y354" s="36"/>
      <c r="Z354" s="36"/>
      <c r="AA354" s="36"/>
      <c r="AB354" s="36"/>
      <c r="AC354" s="36"/>
      <c r="AD354" s="36"/>
      <c r="AE354" s="36"/>
      <c r="AF354" s="36"/>
      <c r="AG354" s="36"/>
      <c r="AH354" s="36"/>
      <c r="AI354" s="36"/>
      <c r="AJ354" s="36"/>
    </row>
    <row r="355" spans="22:36" x14ac:dyDescent="0.25">
      <c r="V355" s="36"/>
      <c r="W355" s="36"/>
      <c r="X355" s="36"/>
      <c r="Y355" s="36"/>
      <c r="Z355" s="36"/>
      <c r="AA355" s="36"/>
      <c r="AB355" s="36"/>
      <c r="AC355" s="36"/>
      <c r="AD355" s="36"/>
      <c r="AE355" s="36"/>
      <c r="AF355" s="36"/>
      <c r="AG355" s="36"/>
      <c r="AH355" s="36"/>
      <c r="AI355" s="36"/>
      <c r="AJ355" s="36"/>
    </row>
    <row r="356" spans="22:36" x14ac:dyDescent="0.25">
      <c r="V356" s="36"/>
      <c r="W356" s="36"/>
      <c r="X356" s="36"/>
      <c r="Y356" s="36"/>
      <c r="Z356" s="36"/>
      <c r="AA356" s="36"/>
      <c r="AB356" s="36"/>
      <c r="AC356" s="36"/>
      <c r="AD356" s="36"/>
      <c r="AE356" s="36"/>
      <c r="AF356" s="36"/>
      <c r="AG356" s="36"/>
      <c r="AH356" s="36"/>
      <c r="AI356" s="36"/>
      <c r="AJ356" s="36"/>
    </row>
    <row r="357" spans="22:36" x14ac:dyDescent="0.25">
      <c r="V357" s="36"/>
      <c r="W357" s="36"/>
      <c r="X357" s="36"/>
      <c r="Y357" s="36"/>
      <c r="Z357" s="36"/>
      <c r="AA357" s="36"/>
      <c r="AB357" s="36"/>
      <c r="AC357" s="36"/>
      <c r="AD357" s="36"/>
      <c r="AE357" s="36"/>
      <c r="AF357" s="36"/>
      <c r="AG357" s="36"/>
      <c r="AH357" s="36"/>
      <c r="AI357" s="36"/>
      <c r="AJ357" s="36"/>
    </row>
    <row r="358" spans="22:36" x14ac:dyDescent="0.25">
      <c r="V358" s="36"/>
      <c r="W358" s="36"/>
      <c r="X358" s="36"/>
      <c r="Y358" s="36"/>
      <c r="Z358" s="36"/>
      <c r="AA358" s="36"/>
      <c r="AB358" s="36"/>
      <c r="AC358" s="36"/>
      <c r="AD358" s="36"/>
      <c r="AE358" s="36"/>
      <c r="AF358" s="36"/>
      <c r="AG358" s="36"/>
      <c r="AH358" s="36"/>
      <c r="AI358" s="36"/>
      <c r="AJ358" s="36"/>
    </row>
    <row r="359" spans="22:36" x14ac:dyDescent="0.25">
      <c r="V359" s="36"/>
      <c r="W359" s="36"/>
      <c r="X359" s="36"/>
      <c r="Y359" s="36"/>
      <c r="Z359" s="36"/>
      <c r="AA359" s="36"/>
      <c r="AB359" s="36"/>
      <c r="AC359" s="36"/>
      <c r="AD359" s="36"/>
      <c r="AE359" s="36"/>
      <c r="AF359" s="36"/>
      <c r="AG359" s="36"/>
      <c r="AH359" s="36"/>
      <c r="AI359" s="36"/>
      <c r="AJ359" s="36"/>
    </row>
    <row r="360" spans="22:36" x14ac:dyDescent="0.25">
      <c r="V360" s="36"/>
      <c r="W360" s="36"/>
      <c r="X360" s="36"/>
      <c r="Y360" s="36"/>
      <c r="Z360" s="36"/>
      <c r="AA360" s="36"/>
      <c r="AB360" s="36"/>
      <c r="AC360" s="36"/>
      <c r="AD360" s="36"/>
      <c r="AE360" s="36"/>
      <c r="AF360" s="36"/>
      <c r="AG360" s="36"/>
      <c r="AH360" s="36"/>
      <c r="AI360" s="36"/>
      <c r="AJ360" s="36"/>
    </row>
    <row r="361" spans="22:36" x14ac:dyDescent="0.25">
      <c r="V361" s="36"/>
      <c r="W361" s="36"/>
      <c r="X361" s="36"/>
      <c r="Y361" s="36"/>
      <c r="Z361" s="36"/>
      <c r="AA361" s="36"/>
      <c r="AB361" s="36"/>
      <c r="AC361" s="36"/>
      <c r="AD361" s="36"/>
      <c r="AE361" s="36"/>
      <c r="AF361" s="36"/>
      <c r="AG361" s="36"/>
      <c r="AH361" s="36"/>
      <c r="AI361" s="36"/>
      <c r="AJ361" s="36"/>
    </row>
    <row r="362" spans="22:36" x14ac:dyDescent="0.25">
      <c r="V362" s="36"/>
      <c r="W362" s="36"/>
      <c r="X362" s="36"/>
      <c r="Y362" s="36"/>
      <c r="Z362" s="36"/>
      <c r="AA362" s="36"/>
      <c r="AB362" s="36"/>
      <c r="AC362" s="36"/>
      <c r="AD362" s="36"/>
      <c r="AE362" s="36"/>
      <c r="AF362" s="36"/>
      <c r="AG362" s="36"/>
      <c r="AH362" s="36"/>
      <c r="AI362" s="36"/>
      <c r="AJ362" s="36"/>
    </row>
    <row r="363" spans="22:36" x14ac:dyDescent="0.25">
      <c r="V363" s="36"/>
      <c r="W363" s="36"/>
      <c r="X363" s="36"/>
      <c r="Y363" s="36"/>
      <c r="Z363" s="36"/>
      <c r="AA363" s="36"/>
      <c r="AB363" s="36"/>
      <c r="AC363" s="36"/>
      <c r="AD363" s="36"/>
      <c r="AE363" s="36"/>
      <c r="AF363" s="36"/>
      <c r="AG363" s="36"/>
      <c r="AH363" s="36"/>
      <c r="AI363" s="36"/>
      <c r="AJ363" s="36"/>
    </row>
    <row r="364" spans="22:36" x14ac:dyDescent="0.25">
      <c r="V364" s="36"/>
      <c r="W364" s="36"/>
      <c r="X364" s="36"/>
      <c r="Y364" s="36"/>
      <c r="Z364" s="36"/>
      <c r="AA364" s="36"/>
      <c r="AB364" s="36"/>
      <c r="AC364" s="36"/>
      <c r="AD364" s="36"/>
      <c r="AE364" s="36"/>
      <c r="AF364" s="36"/>
      <c r="AG364" s="36"/>
      <c r="AH364" s="36"/>
      <c r="AI364" s="36"/>
      <c r="AJ364" s="36"/>
    </row>
    <row r="365" spans="22:36" x14ac:dyDescent="0.25">
      <c r="V365" s="36"/>
      <c r="W365" s="36"/>
      <c r="X365" s="36"/>
      <c r="Y365" s="36"/>
      <c r="Z365" s="36"/>
      <c r="AA365" s="36"/>
      <c r="AB365" s="36"/>
      <c r="AC365" s="36"/>
      <c r="AD365" s="36"/>
      <c r="AE365" s="36"/>
      <c r="AF365" s="36"/>
      <c r="AG365" s="36"/>
      <c r="AH365" s="36"/>
      <c r="AI365" s="36"/>
      <c r="AJ365" s="36"/>
    </row>
    <row r="366" spans="22:36" x14ac:dyDescent="0.25">
      <c r="V366" s="36"/>
      <c r="W366" s="36"/>
      <c r="X366" s="36"/>
      <c r="Y366" s="36"/>
      <c r="Z366" s="36"/>
      <c r="AA366" s="36"/>
      <c r="AB366" s="36"/>
      <c r="AC366" s="36"/>
      <c r="AD366" s="36"/>
      <c r="AE366" s="36"/>
      <c r="AF366" s="36"/>
      <c r="AG366" s="36"/>
      <c r="AH366" s="36"/>
      <c r="AI366" s="36"/>
      <c r="AJ366" s="36"/>
    </row>
    <row r="367" spans="22:36" x14ac:dyDescent="0.25">
      <c r="V367" s="36"/>
      <c r="W367" s="36"/>
      <c r="X367" s="36"/>
      <c r="Y367" s="36"/>
      <c r="Z367" s="36"/>
      <c r="AA367" s="36"/>
      <c r="AB367" s="36"/>
      <c r="AC367" s="36"/>
      <c r="AD367" s="36"/>
      <c r="AE367" s="36"/>
      <c r="AF367" s="36"/>
      <c r="AG367" s="36"/>
      <c r="AH367" s="36"/>
      <c r="AI367" s="36"/>
      <c r="AJ367" s="36"/>
    </row>
    <row r="368" spans="22:36" x14ac:dyDescent="0.25">
      <c r="V368" s="36"/>
      <c r="W368" s="36"/>
      <c r="X368" s="36"/>
      <c r="Y368" s="36"/>
      <c r="Z368" s="36"/>
      <c r="AA368" s="36"/>
      <c r="AB368" s="36"/>
      <c r="AC368" s="36"/>
      <c r="AD368" s="36"/>
      <c r="AE368" s="36"/>
      <c r="AF368" s="36"/>
      <c r="AG368" s="36"/>
      <c r="AH368" s="36"/>
      <c r="AI368" s="36"/>
      <c r="AJ368" s="36"/>
    </row>
    <row r="369" spans="22:36" x14ac:dyDescent="0.25">
      <c r="V369" s="36"/>
      <c r="W369" s="36"/>
      <c r="X369" s="36"/>
      <c r="Y369" s="36"/>
      <c r="Z369" s="36"/>
      <c r="AA369" s="36"/>
      <c r="AB369" s="36"/>
      <c r="AC369" s="36"/>
      <c r="AD369" s="36"/>
      <c r="AE369" s="36"/>
      <c r="AF369" s="36"/>
      <c r="AG369" s="36"/>
      <c r="AH369" s="36"/>
      <c r="AI369" s="36"/>
      <c r="AJ369" s="36"/>
    </row>
    <row r="370" spans="22:36" x14ac:dyDescent="0.25">
      <c r="V370" s="36"/>
      <c r="W370" s="36"/>
      <c r="X370" s="36"/>
      <c r="Y370" s="36"/>
      <c r="Z370" s="36"/>
      <c r="AA370" s="36"/>
      <c r="AB370" s="36"/>
      <c r="AC370" s="36"/>
      <c r="AD370" s="36"/>
      <c r="AE370" s="36"/>
      <c r="AF370" s="36"/>
      <c r="AG370" s="36"/>
      <c r="AH370" s="36"/>
      <c r="AI370" s="36"/>
      <c r="AJ370" s="36"/>
    </row>
    <row r="371" spans="22:36" x14ac:dyDescent="0.25">
      <c r="V371" s="36"/>
      <c r="W371" s="36"/>
      <c r="X371" s="36"/>
      <c r="Y371" s="36"/>
      <c r="Z371" s="36"/>
      <c r="AA371" s="36"/>
      <c r="AB371" s="36"/>
      <c r="AC371" s="36"/>
      <c r="AD371" s="36"/>
      <c r="AE371" s="36"/>
      <c r="AF371" s="36"/>
      <c r="AG371" s="36"/>
      <c r="AH371" s="36"/>
      <c r="AI371" s="36"/>
      <c r="AJ371" s="36"/>
    </row>
    <row r="372" spans="22:36" x14ac:dyDescent="0.25">
      <c r="V372" s="36"/>
      <c r="W372" s="36"/>
      <c r="X372" s="36"/>
      <c r="Y372" s="36"/>
      <c r="Z372" s="36"/>
      <c r="AA372" s="36"/>
      <c r="AB372" s="36"/>
      <c r="AC372" s="36"/>
      <c r="AD372" s="36"/>
      <c r="AE372" s="36"/>
      <c r="AF372" s="36"/>
      <c r="AG372" s="36"/>
      <c r="AH372" s="36"/>
      <c r="AI372" s="36"/>
      <c r="AJ372" s="36"/>
    </row>
    <row r="373" spans="22:36" x14ac:dyDescent="0.25">
      <c r="V373" s="36"/>
      <c r="W373" s="36"/>
      <c r="X373" s="36"/>
      <c r="Y373" s="36"/>
      <c r="Z373" s="36"/>
      <c r="AA373" s="36"/>
      <c r="AB373" s="36"/>
      <c r="AC373" s="36"/>
      <c r="AD373" s="36"/>
      <c r="AE373" s="36"/>
      <c r="AF373" s="36"/>
      <c r="AG373" s="36"/>
      <c r="AH373" s="36"/>
      <c r="AI373" s="36"/>
      <c r="AJ373" s="36"/>
    </row>
    <row r="374" spans="22:36" x14ac:dyDescent="0.25">
      <c r="V374" s="36"/>
      <c r="W374" s="36"/>
      <c r="X374" s="36"/>
      <c r="Y374" s="36"/>
      <c r="Z374" s="36"/>
      <c r="AA374" s="36"/>
      <c r="AB374" s="36"/>
      <c r="AC374" s="36"/>
      <c r="AD374" s="36"/>
      <c r="AE374" s="36"/>
      <c r="AF374" s="36"/>
      <c r="AG374" s="36"/>
      <c r="AH374" s="36"/>
      <c r="AI374" s="36"/>
      <c r="AJ374" s="36"/>
    </row>
    <row r="375" spans="22:36" x14ac:dyDescent="0.25">
      <c r="V375" s="36"/>
      <c r="W375" s="36"/>
      <c r="X375" s="36"/>
      <c r="Y375" s="36"/>
      <c r="Z375" s="36"/>
      <c r="AA375" s="36"/>
      <c r="AB375" s="36"/>
      <c r="AC375" s="36"/>
      <c r="AD375" s="36"/>
      <c r="AE375" s="36"/>
      <c r="AF375" s="36"/>
      <c r="AG375" s="36"/>
      <c r="AH375" s="36"/>
      <c r="AI375" s="36"/>
      <c r="AJ375" s="36"/>
    </row>
    <row r="376" spans="22:36" x14ac:dyDescent="0.25">
      <c r="V376" s="36"/>
      <c r="W376" s="36"/>
      <c r="X376" s="36"/>
      <c r="Y376" s="36"/>
      <c r="Z376" s="36"/>
      <c r="AA376" s="36"/>
      <c r="AB376" s="36"/>
      <c r="AC376" s="36"/>
      <c r="AD376" s="36"/>
      <c r="AE376" s="36"/>
      <c r="AF376" s="36"/>
      <c r="AG376" s="36"/>
      <c r="AH376" s="36"/>
      <c r="AI376" s="36"/>
      <c r="AJ376" s="36"/>
    </row>
    <row r="377" spans="22:36" x14ac:dyDescent="0.25">
      <c r="V377" s="36"/>
      <c r="W377" s="36"/>
      <c r="X377" s="36"/>
      <c r="Y377" s="36"/>
      <c r="Z377" s="36"/>
      <c r="AA377" s="36"/>
      <c r="AB377" s="36"/>
      <c r="AC377" s="36"/>
      <c r="AD377" s="36"/>
      <c r="AE377" s="36"/>
      <c r="AF377" s="36"/>
      <c r="AG377" s="36"/>
      <c r="AH377" s="36"/>
      <c r="AI377" s="36"/>
      <c r="AJ377" s="36"/>
    </row>
    <row r="378" spans="22:36" x14ac:dyDescent="0.25">
      <c r="V378" s="36"/>
      <c r="W378" s="36"/>
      <c r="X378" s="36"/>
      <c r="Y378" s="36"/>
      <c r="Z378" s="36"/>
      <c r="AA378" s="36"/>
      <c r="AB378" s="36"/>
      <c r="AC378" s="36"/>
      <c r="AD378" s="36"/>
      <c r="AE378" s="36"/>
      <c r="AF378" s="36"/>
      <c r="AG378" s="36"/>
      <c r="AH378" s="36"/>
      <c r="AI378" s="36"/>
      <c r="AJ378" s="36"/>
    </row>
    <row r="379" spans="22:36" x14ac:dyDescent="0.25">
      <c r="V379" s="36"/>
      <c r="W379" s="36"/>
      <c r="X379" s="36"/>
      <c r="Y379" s="36"/>
      <c r="Z379" s="36"/>
      <c r="AA379" s="36"/>
      <c r="AB379" s="36"/>
      <c r="AC379" s="36"/>
      <c r="AD379" s="36"/>
      <c r="AE379" s="36"/>
      <c r="AF379" s="36"/>
      <c r="AG379" s="36"/>
      <c r="AH379" s="36"/>
      <c r="AI379" s="36"/>
      <c r="AJ379" s="36"/>
    </row>
    <row r="380" spans="22:36" x14ac:dyDescent="0.25">
      <c r="V380" s="36"/>
      <c r="W380" s="36"/>
      <c r="X380" s="36"/>
      <c r="Y380" s="36"/>
      <c r="Z380" s="36"/>
      <c r="AA380" s="36"/>
      <c r="AB380" s="36"/>
      <c r="AC380" s="36"/>
      <c r="AD380" s="36"/>
      <c r="AE380" s="36"/>
      <c r="AF380" s="36"/>
      <c r="AG380" s="36"/>
      <c r="AH380" s="36"/>
      <c r="AI380" s="36"/>
      <c r="AJ380" s="36"/>
    </row>
    <row r="381" spans="22:36" x14ac:dyDescent="0.25">
      <c r="V381" s="36"/>
      <c r="W381" s="36"/>
      <c r="X381" s="36"/>
      <c r="Y381" s="36"/>
      <c r="Z381" s="36"/>
      <c r="AA381" s="36"/>
      <c r="AB381" s="36"/>
      <c r="AC381" s="36"/>
      <c r="AD381" s="36"/>
      <c r="AE381" s="36"/>
      <c r="AF381" s="36"/>
      <c r="AG381" s="36"/>
      <c r="AH381" s="36"/>
      <c r="AI381" s="36"/>
      <c r="AJ381" s="36"/>
    </row>
    <row r="382" spans="22:36" x14ac:dyDescent="0.25">
      <c r="V382" s="36"/>
      <c r="W382" s="36"/>
      <c r="X382" s="36"/>
      <c r="Y382" s="36"/>
      <c r="Z382" s="36"/>
      <c r="AA382" s="36"/>
      <c r="AB382" s="36"/>
      <c r="AC382" s="36"/>
      <c r="AD382" s="36"/>
      <c r="AE382" s="36"/>
      <c r="AF382" s="36"/>
      <c r="AG382" s="36"/>
      <c r="AH382" s="36"/>
      <c r="AI382" s="36"/>
      <c r="AJ382" s="36"/>
    </row>
    <row r="383" spans="22:36" x14ac:dyDescent="0.25">
      <c r="V383" s="36"/>
      <c r="W383" s="36"/>
      <c r="X383" s="36"/>
      <c r="Y383" s="36"/>
      <c r="Z383" s="36"/>
      <c r="AA383" s="36"/>
      <c r="AB383" s="36"/>
      <c r="AC383" s="36"/>
      <c r="AD383" s="36"/>
      <c r="AE383" s="36"/>
      <c r="AF383" s="36"/>
      <c r="AG383" s="36"/>
      <c r="AH383" s="36"/>
      <c r="AI383" s="36"/>
      <c r="AJ383" s="36"/>
    </row>
    <row r="384" spans="22:36" x14ac:dyDescent="0.25">
      <c r="V384" s="36"/>
      <c r="W384" s="36"/>
      <c r="X384" s="36"/>
      <c r="Y384" s="36"/>
      <c r="Z384" s="36"/>
      <c r="AA384" s="36"/>
      <c r="AB384" s="36"/>
      <c r="AC384" s="36"/>
      <c r="AD384" s="36"/>
      <c r="AE384" s="36"/>
      <c r="AF384" s="36"/>
      <c r="AG384" s="36"/>
      <c r="AH384" s="36"/>
      <c r="AI384" s="36"/>
      <c r="AJ384" s="36"/>
    </row>
    <row r="385" spans="22:36" x14ac:dyDescent="0.25">
      <c r="V385" s="36"/>
      <c r="W385" s="36"/>
      <c r="X385" s="36"/>
      <c r="Y385" s="36"/>
      <c r="Z385" s="36"/>
      <c r="AA385" s="36"/>
      <c r="AB385" s="36"/>
      <c r="AC385" s="36"/>
      <c r="AD385" s="36"/>
      <c r="AE385" s="36"/>
      <c r="AF385" s="36"/>
      <c r="AG385" s="36"/>
      <c r="AH385" s="36"/>
      <c r="AI385" s="36"/>
      <c r="AJ385" s="36"/>
    </row>
    <row r="386" spans="22:36" x14ac:dyDescent="0.25">
      <c r="V386" s="36"/>
      <c r="W386" s="36"/>
      <c r="X386" s="36"/>
      <c r="Y386" s="36"/>
      <c r="Z386" s="36"/>
      <c r="AA386" s="36"/>
      <c r="AB386" s="36"/>
      <c r="AC386" s="36"/>
      <c r="AD386" s="36"/>
      <c r="AE386" s="36"/>
      <c r="AF386" s="36"/>
      <c r="AG386" s="36"/>
      <c r="AH386" s="36"/>
      <c r="AI386" s="36"/>
      <c r="AJ386" s="36"/>
    </row>
    <row r="387" spans="22:36" x14ac:dyDescent="0.25">
      <c r="V387" s="36"/>
      <c r="W387" s="36"/>
      <c r="X387" s="36"/>
      <c r="Y387" s="36"/>
      <c r="Z387" s="36"/>
      <c r="AA387" s="36"/>
      <c r="AB387" s="36"/>
      <c r="AC387" s="36"/>
      <c r="AD387" s="36"/>
      <c r="AE387" s="36"/>
      <c r="AF387" s="36"/>
      <c r="AG387" s="36"/>
      <c r="AH387" s="36"/>
      <c r="AI387" s="36"/>
      <c r="AJ387" s="36"/>
    </row>
    <row r="388" spans="22:36" x14ac:dyDescent="0.25">
      <c r="V388" s="36"/>
      <c r="W388" s="36"/>
      <c r="X388" s="36"/>
      <c r="Y388" s="36"/>
      <c r="Z388" s="36"/>
      <c r="AA388" s="36"/>
      <c r="AB388" s="36"/>
      <c r="AC388" s="36"/>
      <c r="AD388" s="36"/>
      <c r="AE388" s="36"/>
      <c r="AF388" s="36"/>
      <c r="AG388" s="36"/>
      <c r="AH388" s="36"/>
      <c r="AI388" s="36"/>
      <c r="AJ388" s="36"/>
    </row>
    <row r="389" spans="22:36" x14ac:dyDescent="0.25">
      <c r="V389" s="36"/>
      <c r="W389" s="36"/>
      <c r="X389" s="36"/>
      <c r="Y389" s="36"/>
      <c r="Z389" s="36"/>
      <c r="AA389" s="36"/>
      <c r="AB389" s="36"/>
      <c r="AC389" s="36"/>
      <c r="AD389" s="36"/>
      <c r="AE389" s="36"/>
      <c r="AF389" s="36"/>
      <c r="AG389" s="36"/>
      <c r="AH389" s="36"/>
      <c r="AI389" s="36"/>
      <c r="AJ389" s="36"/>
    </row>
    <row r="390" spans="22:36" x14ac:dyDescent="0.25">
      <c r="V390" s="36"/>
      <c r="W390" s="36"/>
      <c r="X390" s="36"/>
      <c r="Y390" s="36"/>
      <c r="Z390" s="36"/>
      <c r="AA390" s="36"/>
      <c r="AB390" s="36"/>
      <c r="AC390" s="36"/>
      <c r="AD390" s="36"/>
      <c r="AE390" s="36"/>
      <c r="AF390" s="36"/>
      <c r="AG390" s="36"/>
      <c r="AH390" s="36"/>
      <c r="AI390" s="36"/>
      <c r="AJ390" s="36"/>
    </row>
    <row r="391" spans="22:36" x14ac:dyDescent="0.25">
      <c r="V391" s="36"/>
      <c r="W391" s="36"/>
      <c r="X391" s="36"/>
      <c r="Y391" s="36"/>
      <c r="Z391" s="36"/>
      <c r="AA391" s="36"/>
      <c r="AB391" s="36"/>
      <c r="AC391" s="36"/>
      <c r="AD391" s="36"/>
      <c r="AE391" s="36"/>
      <c r="AF391" s="36"/>
      <c r="AG391" s="36"/>
      <c r="AH391" s="36"/>
      <c r="AI391" s="36"/>
      <c r="AJ391" s="36"/>
    </row>
    <row r="392" spans="22:36" x14ac:dyDescent="0.25">
      <c r="V392" s="36"/>
      <c r="W392" s="36"/>
      <c r="X392" s="36"/>
      <c r="Y392" s="36"/>
      <c r="Z392" s="36"/>
      <c r="AA392" s="36"/>
      <c r="AB392" s="36"/>
      <c r="AC392" s="36"/>
      <c r="AD392" s="36"/>
      <c r="AE392" s="36"/>
      <c r="AF392" s="36"/>
      <c r="AG392" s="36"/>
      <c r="AH392" s="36"/>
      <c r="AI392" s="36"/>
      <c r="AJ392" s="36"/>
    </row>
    <row r="393" spans="22:36" x14ac:dyDescent="0.25">
      <c r="V393" s="36"/>
      <c r="W393" s="36"/>
      <c r="X393" s="36"/>
      <c r="Y393" s="36"/>
      <c r="Z393" s="36"/>
      <c r="AA393" s="36"/>
      <c r="AB393" s="36"/>
      <c r="AC393" s="36"/>
      <c r="AD393" s="36"/>
      <c r="AE393" s="36"/>
      <c r="AF393" s="36"/>
      <c r="AG393" s="36"/>
      <c r="AH393" s="36"/>
      <c r="AI393" s="36"/>
      <c r="AJ393" s="36"/>
    </row>
    <row r="394" spans="22:36" x14ac:dyDescent="0.25">
      <c r="V394" s="36"/>
      <c r="W394" s="36"/>
      <c r="X394" s="36"/>
      <c r="Y394" s="36"/>
      <c r="Z394" s="36"/>
      <c r="AA394" s="36"/>
      <c r="AB394" s="36"/>
      <c r="AC394" s="36"/>
      <c r="AD394" s="36"/>
      <c r="AE394" s="36"/>
      <c r="AF394" s="36"/>
      <c r="AG394" s="36"/>
      <c r="AH394" s="36"/>
      <c r="AI394" s="36"/>
      <c r="AJ394" s="36"/>
    </row>
    <row r="395" spans="22:36" x14ac:dyDescent="0.25">
      <c r="V395" s="36"/>
      <c r="W395" s="36"/>
      <c r="X395" s="36"/>
      <c r="Y395" s="36"/>
      <c r="Z395" s="36"/>
      <c r="AA395" s="36"/>
      <c r="AB395" s="36"/>
      <c r="AC395" s="36"/>
      <c r="AD395" s="36"/>
      <c r="AE395" s="36"/>
      <c r="AF395" s="36"/>
      <c r="AG395" s="36"/>
      <c r="AH395" s="36"/>
      <c r="AI395" s="36"/>
      <c r="AJ395" s="36"/>
    </row>
    <row r="396" spans="22:36" x14ac:dyDescent="0.25">
      <c r="V396" s="36"/>
      <c r="W396" s="36"/>
      <c r="X396" s="36"/>
      <c r="Y396" s="36"/>
      <c r="Z396" s="36"/>
      <c r="AA396" s="36"/>
      <c r="AB396" s="36"/>
      <c r="AC396" s="36"/>
      <c r="AD396" s="36"/>
      <c r="AE396" s="36"/>
      <c r="AF396" s="36"/>
      <c r="AG396" s="36"/>
      <c r="AH396" s="36"/>
      <c r="AI396" s="36"/>
      <c r="AJ396" s="36"/>
    </row>
    <row r="397" spans="22:36" x14ac:dyDescent="0.25">
      <c r="V397" s="36"/>
      <c r="W397" s="36"/>
      <c r="X397" s="36"/>
      <c r="Y397" s="36"/>
      <c r="Z397" s="36"/>
      <c r="AA397" s="36"/>
      <c r="AB397" s="36"/>
      <c r="AC397" s="36"/>
      <c r="AD397" s="36"/>
      <c r="AE397" s="36"/>
      <c r="AF397" s="36"/>
      <c r="AG397" s="36"/>
      <c r="AH397" s="36"/>
      <c r="AI397" s="36"/>
      <c r="AJ397" s="36"/>
    </row>
    <row r="398" spans="22:36" x14ac:dyDescent="0.25">
      <c r="V398" s="36"/>
      <c r="W398" s="36"/>
      <c r="X398" s="36"/>
      <c r="Y398" s="36"/>
      <c r="Z398" s="36"/>
      <c r="AA398" s="36"/>
      <c r="AB398" s="36"/>
      <c r="AC398" s="36"/>
      <c r="AD398" s="36"/>
      <c r="AE398" s="36"/>
      <c r="AF398" s="36"/>
      <c r="AG398" s="36"/>
      <c r="AH398" s="36"/>
      <c r="AI398" s="36"/>
      <c r="AJ398" s="36"/>
    </row>
    <row r="399" spans="22:36" x14ac:dyDescent="0.25">
      <c r="V399" s="36"/>
      <c r="W399" s="36"/>
      <c r="X399" s="36"/>
      <c r="Y399" s="36"/>
      <c r="Z399" s="36"/>
      <c r="AA399" s="36"/>
      <c r="AB399" s="36"/>
      <c r="AC399" s="36"/>
      <c r="AD399" s="36"/>
      <c r="AE399" s="36"/>
      <c r="AF399" s="36"/>
      <c r="AG399" s="36"/>
      <c r="AH399" s="36"/>
      <c r="AI399" s="36"/>
      <c r="AJ399" s="36"/>
    </row>
    <row r="400" spans="22:36" x14ac:dyDescent="0.25">
      <c r="V400" s="36"/>
      <c r="W400" s="36"/>
      <c r="X400" s="36"/>
      <c r="Y400" s="36"/>
      <c r="Z400" s="36"/>
      <c r="AA400" s="36"/>
      <c r="AB400" s="36"/>
      <c r="AC400" s="36"/>
      <c r="AD400" s="36"/>
      <c r="AE400" s="36"/>
      <c r="AF400" s="36"/>
      <c r="AG400" s="36"/>
      <c r="AH400" s="36"/>
      <c r="AI400" s="36"/>
      <c r="AJ400" s="36"/>
    </row>
    <row r="401" spans="22:36" x14ac:dyDescent="0.25">
      <c r="V401" s="36"/>
      <c r="W401" s="36"/>
      <c r="X401" s="36"/>
      <c r="Y401" s="36"/>
      <c r="Z401" s="36"/>
      <c r="AA401" s="36"/>
      <c r="AB401" s="36"/>
      <c r="AC401" s="36"/>
      <c r="AD401" s="36"/>
      <c r="AE401" s="36"/>
      <c r="AF401" s="36"/>
      <c r="AG401" s="36"/>
      <c r="AH401" s="36"/>
      <c r="AI401" s="36"/>
      <c r="AJ401" s="36"/>
    </row>
    <row r="402" spans="22:36" x14ac:dyDescent="0.25">
      <c r="V402" s="36"/>
      <c r="W402" s="36"/>
      <c r="X402" s="36"/>
      <c r="Y402" s="36"/>
      <c r="Z402" s="36"/>
      <c r="AA402" s="36"/>
      <c r="AB402" s="36"/>
      <c r="AC402" s="36"/>
      <c r="AD402" s="36"/>
      <c r="AE402" s="36"/>
      <c r="AF402" s="36"/>
      <c r="AG402" s="36"/>
      <c r="AH402" s="36"/>
      <c r="AI402" s="36"/>
      <c r="AJ402" s="36"/>
    </row>
    <row r="403" spans="22:36" x14ac:dyDescent="0.25">
      <c r="V403" s="36"/>
      <c r="W403" s="36"/>
      <c r="X403" s="36"/>
      <c r="Y403" s="36"/>
      <c r="Z403" s="36"/>
      <c r="AA403" s="36"/>
      <c r="AB403" s="36"/>
      <c r="AC403" s="36"/>
      <c r="AD403" s="36"/>
      <c r="AE403" s="36"/>
      <c r="AF403" s="36"/>
      <c r="AG403" s="36"/>
      <c r="AH403" s="36"/>
      <c r="AI403" s="36"/>
      <c r="AJ403" s="36"/>
    </row>
    <row r="404" spans="22:36" x14ac:dyDescent="0.25">
      <c r="V404" s="36"/>
      <c r="W404" s="36"/>
      <c r="X404" s="36"/>
      <c r="Y404" s="36"/>
      <c r="Z404" s="36"/>
      <c r="AA404" s="36"/>
      <c r="AB404" s="36"/>
      <c r="AC404" s="36"/>
      <c r="AD404" s="36"/>
      <c r="AE404" s="36"/>
      <c r="AF404" s="36"/>
      <c r="AG404" s="36"/>
      <c r="AH404" s="36"/>
      <c r="AI404" s="36"/>
      <c r="AJ404" s="36"/>
    </row>
    <row r="405" spans="22:36" x14ac:dyDescent="0.25">
      <c r="V405" s="36"/>
      <c r="W405" s="36"/>
      <c r="X405" s="36"/>
      <c r="Y405" s="36"/>
      <c r="Z405" s="36"/>
      <c r="AA405" s="36"/>
      <c r="AB405" s="36"/>
      <c r="AC405" s="36"/>
      <c r="AD405" s="36"/>
      <c r="AE405" s="36"/>
      <c r="AF405" s="36"/>
      <c r="AG405" s="36"/>
      <c r="AH405" s="36"/>
      <c r="AI405" s="36"/>
      <c r="AJ405" s="36"/>
    </row>
    <row r="406" spans="22:36" x14ac:dyDescent="0.25">
      <c r="V406" s="36"/>
      <c r="W406" s="36"/>
      <c r="X406" s="36"/>
      <c r="Y406" s="36"/>
      <c r="Z406" s="36"/>
      <c r="AA406" s="36"/>
      <c r="AB406" s="36"/>
      <c r="AC406" s="36"/>
      <c r="AD406" s="36"/>
      <c r="AE406" s="36"/>
      <c r="AF406" s="36"/>
      <c r="AG406" s="36"/>
      <c r="AH406" s="36"/>
      <c r="AI406" s="36"/>
      <c r="AJ406" s="36"/>
    </row>
    <row r="407" spans="22:36" x14ac:dyDescent="0.25">
      <c r="V407" s="36"/>
      <c r="W407" s="36"/>
      <c r="X407" s="36"/>
      <c r="Y407" s="36"/>
      <c r="Z407" s="36"/>
      <c r="AA407" s="36"/>
      <c r="AB407" s="36"/>
      <c r="AC407" s="36"/>
      <c r="AD407" s="36"/>
      <c r="AE407" s="36"/>
      <c r="AF407" s="36"/>
      <c r="AG407" s="36"/>
      <c r="AH407" s="36"/>
      <c r="AI407" s="36"/>
      <c r="AJ407" s="36"/>
    </row>
    <row r="408" spans="22:36" x14ac:dyDescent="0.25">
      <c r="V408" s="36"/>
      <c r="W408" s="36"/>
      <c r="X408" s="36"/>
      <c r="Y408" s="36"/>
      <c r="Z408" s="36"/>
      <c r="AA408" s="36"/>
      <c r="AB408" s="36"/>
      <c r="AC408" s="36"/>
      <c r="AD408" s="36"/>
      <c r="AE408" s="36"/>
      <c r="AF408" s="36"/>
      <c r="AG408" s="36"/>
      <c r="AH408" s="36"/>
      <c r="AI408" s="36"/>
      <c r="AJ408" s="36"/>
    </row>
    <row r="409" spans="22:36" x14ac:dyDescent="0.25">
      <c r="V409" s="36"/>
      <c r="W409" s="36"/>
      <c r="X409" s="36"/>
      <c r="Y409" s="36"/>
      <c r="Z409" s="36"/>
      <c r="AA409" s="36"/>
      <c r="AB409" s="36"/>
      <c r="AC409" s="36"/>
      <c r="AD409" s="36"/>
      <c r="AE409" s="36"/>
      <c r="AF409" s="36"/>
      <c r="AG409" s="36"/>
      <c r="AH409" s="36"/>
      <c r="AI409" s="36"/>
      <c r="AJ409" s="36"/>
    </row>
    <row r="410" spans="22:36" x14ac:dyDescent="0.25">
      <c r="V410" s="36"/>
      <c r="W410" s="36"/>
      <c r="X410" s="36"/>
      <c r="Y410" s="36"/>
      <c r="Z410" s="36"/>
      <c r="AA410" s="36"/>
      <c r="AB410" s="36"/>
      <c r="AC410" s="36"/>
      <c r="AD410" s="36"/>
      <c r="AE410" s="36"/>
      <c r="AF410" s="36"/>
      <c r="AG410" s="36"/>
      <c r="AH410" s="36"/>
      <c r="AI410" s="36"/>
      <c r="AJ410" s="36"/>
    </row>
    <row r="411" spans="22:36" x14ac:dyDescent="0.25">
      <c r="V411" s="36"/>
      <c r="W411" s="36"/>
      <c r="X411" s="36"/>
      <c r="Y411" s="36"/>
      <c r="Z411" s="36"/>
      <c r="AA411" s="36"/>
      <c r="AB411" s="36"/>
      <c r="AC411" s="36"/>
      <c r="AD411" s="36"/>
      <c r="AE411" s="36"/>
      <c r="AF411" s="36"/>
      <c r="AG411" s="36"/>
      <c r="AH411" s="36"/>
      <c r="AI411" s="36"/>
      <c r="AJ411" s="36"/>
    </row>
    <row r="412" spans="22:36" x14ac:dyDescent="0.25">
      <c r="V412" s="36"/>
      <c r="W412" s="36"/>
      <c r="X412" s="36"/>
      <c r="Y412" s="36"/>
      <c r="Z412" s="36"/>
      <c r="AA412" s="36"/>
      <c r="AB412" s="36"/>
      <c r="AC412" s="36"/>
      <c r="AD412" s="36"/>
      <c r="AE412" s="36"/>
      <c r="AF412" s="36"/>
      <c r="AG412" s="36"/>
      <c r="AH412" s="36"/>
      <c r="AI412" s="36"/>
      <c r="AJ412" s="36"/>
    </row>
    <row r="413" spans="22:36" x14ac:dyDescent="0.25">
      <c r="V413" s="36"/>
      <c r="W413" s="36"/>
      <c r="X413" s="36"/>
      <c r="Y413" s="36"/>
      <c r="Z413" s="36"/>
      <c r="AA413" s="36"/>
      <c r="AB413" s="36"/>
      <c r="AC413" s="36"/>
      <c r="AD413" s="36"/>
      <c r="AE413" s="36"/>
      <c r="AF413" s="36"/>
      <c r="AG413" s="36"/>
      <c r="AH413" s="36"/>
      <c r="AI413" s="36"/>
      <c r="AJ413" s="36"/>
    </row>
    <row r="414" spans="22:36" x14ac:dyDescent="0.25">
      <c r="V414" s="36"/>
      <c r="W414" s="36"/>
      <c r="X414" s="36"/>
      <c r="Y414" s="36"/>
      <c r="Z414" s="36"/>
      <c r="AA414" s="36"/>
      <c r="AB414" s="36"/>
      <c r="AC414" s="36"/>
      <c r="AD414" s="36"/>
      <c r="AE414" s="36"/>
      <c r="AF414" s="36"/>
      <c r="AG414" s="36"/>
      <c r="AH414" s="36"/>
      <c r="AI414" s="36"/>
      <c r="AJ414" s="36"/>
    </row>
    <row r="415" spans="22:36" x14ac:dyDescent="0.25">
      <c r="V415" s="36"/>
      <c r="W415" s="36"/>
      <c r="X415" s="36"/>
      <c r="Y415" s="36"/>
      <c r="Z415" s="36"/>
      <c r="AA415" s="36"/>
      <c r="AB415" s="36"/>
      <c r="AC415" s="36"/>
      <c r="AD415" s="36"/>
      <c r="AE415" s="36"/>
      <c r="AF415" s="36"/>
      <c r="AG415" s="36"/>
      <c r="AH415" s="36"/>
      <c r="AI415" s="36"/>
      <c r="AJ415" s="36"/>
    </row>
    <row r="416" spans="22:36" x14ac:dyDescent="0.25">
      <c r="V416" s="36"/>
      <c r="W416" s="36"/>
      <c r="X416" s="36"/>
      <c r="Y416" s="36"/>
      <c r="Z416" s="36"/>
      <c r="AA416" s="36"/>
      <c r="AB416" s="36"/>
      <c r="AC416" s="36"/>
      <c r="AD416" s="36"/>
      <c r="AE416" s="36"/>
      <c r="AF416" s="36"/>
      <c r="AG416" s="36"/>
      <c r="AH416" s="36"/>
      <c r="AI416" s="36"/>
      <c r="AJ416" s="36"/>
    </row>
    <row r="417" spans="22:36" x14ac:dyDescent="0.25">
      <c r="V417" s="36"/>
      <c r="W417" s="36"/>
      <c r="X417" s="36"/>
      <c r="Y417" s="36"/>
      <c r="Z417" s="36"/>
      <c r="AA417" s="36"/>
      <c r="AB417" s="36"/>
      <c r="AC417" s="36"/>
      <c r="AD417" s="36"/>
      <c r="AE417" s="36"/>
      <c r="AF417" s="36"/>
      <c r="AG417" s="36"/>
      <c r="AH417" s="36"/>
      <c r="AI417" s="36"/>
      <c r="AJ417" s="36"/>
    </row>
    <row r="418" spans="22:36" x14ac:dyDescent="0.25">
      <c r="V418" s="36"/>
      <c r="W418" s="36"/>
      <c r="X418" s="36"/>
      <c r="Y418" s="36"/>
      <c r="Z418" s="36"/>
      <c r="AA418" s="36"/>
      <c r="AB418" s="36"/>
      <c r="AC418" s="36"/>
      <c r="AD418" s="36"/>
      <c r="AE418" s="36"/>
      <c r="AF418" s="36"/>
      <c r="AG418" s="36"/>
      <c r="AH418" s="36"/>
      <c r="AI418" s="36"/>
      <c r="AJ418" s="36"/>
    </row>
    <row r="419" spans="22:36" x14ac:dyDescent="0.25">
      <c r="V419" s="36"/>
      <c r="W419" s="36"/>
      <c r="X419" s="36"/>
      <c r="Y419" s="36"/>
      <c r="Z419" s="36"/>
      <c r="AA419" s="36"/>
      <c r="AB419" s="36"/>
      <c r="AC419" s="36"/>
      <c r="AD419" s="36"/>
      <c r="AE419" s="36"/>
      <c r="AF419" s="36"/>
      <c r="AG419" s="36"/>
      <c r="AH419" s="36"/>
      <c r="AI419" s="36"/>
      <c r="AJ419" s="36"/>
    </row>
    <row r="420" spans="22:36" x14ac:dyDescent="0.25">
      <c r="V420" s="36"/>
      <c r="W420" s="36"/>
      <c r="X420" s="36"/>
      <c r="Y420" s="36"/>
      <c r="Z420" s="36"/>
      <c r="AA420" s="36"/>
      <c r="AB420" s="36"/>
      <c r="AC420" s="36"/>
      <c r="AD420" s="36"/>
      <c r="AE420" s="36"/>
      <c r="AF420" s="36"/>
      <c r="AG420" s="36"/>
      <c r="AH420" s="36"/>
      <c r="AI420" s="36"/>
      <c r="AJ420" s="36"/>
    </row>
    <row r="421" spans="22:36" x14ac:dyDescent="0.25">
      <c r="V421" s="36"/>
      <c r="W421" s="36"/>
      <c r="X421" s="36"/>
      <c r="Y421" s="36"/>
      <c r="Z421" s="36"/>
      <c r="AA421" s="36"/>
      <c r="AB421" s="36"/>
      <c r="AC421" s="36"/>
      <c r="AD421" s="36"/>
      <c r="AE421" s="36"/>
      <c r="AF421" s="36"/>
      <c r="AG421" s="36"/>
      <c r="AH421" s="36"/>
      <c r="AI421" s="36"/>
      <c r="AJ421" s="36"/>
    </row>
    <row r="422" spans="22:36" x14ac:dyDescent="0.25">
      <c r="V422" s="36"/>
      <c r="W422" s="36"/>
      <c r="X422" s="36"/>
      <c r="Y422" s="36"/>
      <c r="Z422" s="36"/>
      <c r="AA422" s="36"/>
      <c r="AB422" s="36"/>
      <c r="AC422" s="36"/>
      <c r="AD422" s="36"/>
      <c r="AE422" s="36"/>
      <c r="AF422" s="36"/>
      <c r="AG422" s="36"/>
      <c r="AH422" s="36"/>
      <c r="AI422" s="36"/>
      <c r="AJ422" s="36"/>
    </row>
    <row r="423" spans="22:36" x14ac:dyDescent="0.25">
      <c r="V423" s="36"/>
      <c r="W423" s="36"/>
      <c r="X423" s="36"/>
      <c r="Y423" s="36"/>
      <c r="Z423" s="36"/>
      <c r="AA423" s="36"/>
      <c r="AB423" s="36"/>
      <c r="AC423" s="36"/>
      <c r="AD423" s="36"/>
      <c r="AE423" s="36"/>
      <c r="AF423" s="36"/>
      <c r="AG423" s="36"/>
      <c r="AH423" s="36"/>
      <c r="AI423" s="36"/>
      <c r="AJ423" s="36"/>
    </row>
    <row r="424" spans="22:36" x14ac:dyDescent="0.25">
      <c r="V424" s="36"/>
      <c r="W424" s="36"/>
      <c r="X424" s="36"/>
      <c r="Y424" s="36"/>
      <c r="Z424" s="36"/>
      <c r="AA424" s="36"/>
      <c r="AB424" s="36"/>
      <c r="AC424" s="36"/>
      <c r="AD424" s="36"/>
      <c r="AE424" s="36"/>
      <c r="AF424" s="36"/>
      <c r="AG424" s="36"/>
      <c r="AH424" s="36"/>
      <c r="AI424" s="36"/>
      <c r="AJ424" s="36"/>
    </row>
    <row r="425" spans="22:36" x14ac:dyDescent="0.25">
      <c r="V425" s="36"/>
      <c r="W425" s="36"/>
      <c r="X425" s="36"/>
      <c r="Y425" s="36"/>
      <c r="Z425" s="36"/>
      <c r="AA425" s="36"/>
      <c r="AB425" s="36"/>
      <c r="AC425" s="36"/>
      <c r="AD425" s="36"/>
      <c r="AE425" s="36"/>
      <c r="AF425" s="36"/>
      <c r="AG425" s="36"/>
      <c r="AH425" s="36"/>
      <c r="AI425" s="36"/>
      <c r="AJ425" s="36"/>
    </row>
    <row r="426" spans="22:36" x14ac:dyDescent="0.25">
      <c r="V426" s="36"/>
      <c r="W426" s="36"/>
      <c r="X426" s="36"/>
      <c r="Y426" s="36"/>
      <c r="Z426" s="36"/>
      <c r="AA426" s="36"/>
      <c r="AB426" s="36"/>
      <c r="AC426" s="36"/>
      <c r="AD426" s="36"/>
      <c r="AE426" s="36"/>
      <c r="AF426" s="36"/>
      <c r="AG426" s="36"/>
      <c r="AH426" s="36"/>
      <c r="AI426" s="36"/>
      <c r="AJ426" s="36"/>
    </row>
    <row r="427" spans="22:36" x14ac:dyDescent="0.25">
      <c r="V427" s="36"/>
      <c r="W427" s="36"/>
      <c r="X427" s="36"/>
      <c r="Y427" s="36"/>
      <c r="Z427" s="36"/>
      <c r="AA427" s="36"/>
      <c r="AB427" s="36"/>
      <c r="AC427" s="36"/>
      <c r="AD427" s="36"/>
      <c r="AE427" s="36"/>
      <c r="AF427" s="36"/>
      <c r="AG427" s="36"/>
      <c r="AH427" s="36"/>
      <c r="AI427" s="36"/>
      <c r="AJ427" s="36"/>
    </row>
    <row r="428" spans="22:36" x14ac:dyDescent="0.25">
      <c r="V428" s="36"/>
      <c r="W428" s="36"/>
      <c r="X428" s="36"/>
      <c r="Y428" s="36"/>
      <c r="Z428" s="36"/>
      <c r="AA428" s="36"/>
      <c r="AB428" s="36"/>
      <c r="AC428" s="36"/>
      <c r="AD428" s="36"/>
      <c r="AE428" s="36"/>
      <c r="AF428" s="36"/>
      <c r="AG428" s="36"/>
      <c r="AH428" s="36"/>
      <c r="AI428" s="36"/>
      <c r="AJ428" s="36"/>
    </row>
    <row r="429" spans="22:36" x14ac:dyDescent="0.25">
      <c r="V429" s="36"/>
      <c r="W429" s="36"/>
      <c r="X429" s="36"/>
      <c r="Y429" s="36"/>
      <c r="Z429" s="36"/>
      <c r="AA429" s="36"/>
      <c r="AB429" s="36"/>
      <c r="AC429" s="36"/>
      <c r="AD429" s="36"/>
      <c r="AE429" s="36"/>
      <c r="AF429" s="36"/>
      <c r="AG429" s="36"/>
      <c r="AH429" s="36"/>
      <c r="AI429" s="36"/>
      <c r="AJ429" s="36"/>
    </row>
    <row r="430" spans="22:36" x14ac:dyDescent="0.25">
      <c r="V430" s="36"/>
      <c r="W430" s="36"/>
      <c r="X430" s="36"/>
      <c r="Y430" s="36"/>
      <c r="Z430" s="36"/>
      <c r="AA430" s="36"/>
      <c r="AB430" s="36"/>
      <c r="AC430" s="36"/>
      <c r="AD430" s="36"/>
      <c r="AE430" s="36"/>
      <c r="AF430" s="36"/>
      <c r="AG430" s="36"/>
      <c r="AH430" s="36"/>
      <c r="AI430" s="36"/>
      <c r="AJ430" s="36"/>
    </row>
    <row r="431" spans="22:36" x14ac:dyDescent="0.25">
      <c r="V431" s="36"/>
      <c r="W431" s="36"/>
      <c r="X431" s="36"/>
      <c r="Y431" s="36"/>
      <c r="Z431" s="36"/>
      <c r="AA431" s="36"/>
      <c r="AB431" s="36"/>
      <c r="AC431" s="36"/>
      <c r="AD431" s="36"/>
      <c r="AE431" s="36"/>
      <c r="AF431" s="36"/>
      <c r="AG431" s="36"/>
      <c r="AH431" s="36"/>
      <c r="AI431" s="36"/>
      <c r="AJ431" s="36"/>
    </row>
    <row r="432" spans="22:36" x14ac:dyDescent="0.25">
      <c r="V432" s="36"/>
      <c r="W432" s="36"/>
      <c r="X432" s="36"/>
      <c r="Y432" s="36"/>
      <c r="Z432" s="36"/>
      <c r="AA432" s="36"/>
      <c r="AB432" s="36"/>
      <c r="AC432" s="36"/>
      <c r="AD432" s="36"/>
      <c r="AE432" s="36"/>
      <c r="AF432" s="36"/>
      <c r="AG432" s="36"/>
      <c r="AH432" s="36"/>
      <c r="AI432" s="36"/>
      <c r="AJ432" s="36"/>
    </row>
    <row r="433" spans="22:36" x14ac:dyDescent="0.25">
      <c r="V433" s="36"/>
      <c r="W433" s="36"/>
      <c r="X433" s="36"/>
      <c r="Y433" s="36"/>
      <c r="Z433" s="36"/>
      <c r="AA433" s="36"/>
      <c r="AB433" s="36"/>
      <c r="AC433" s="36"/>
      <c r="AD433" s="36"/>
      <c r="AE433" s="36"/>
      <c r="AF433" s="36"/>
      <c r="AG433" s="36"/>
      <c r="AH433" s="36"/>
      <c r="AI433" s="36"/>
      <c r="AJ433" s="36"/>
    </row>
    <row r="434" spans="22:36" x14ac:dyDescent="0.25">
      <c r="V434" s="36"/>
      <c r="W434" s="36"/>
      <c r="X434" s="36"/>
      <c r="Y434" s="36"/>
      <c r="Z434" s="36"/>
      <c r="AA434" s="36"/>
      <c r="AB434" s="36"/>
      <c r="AC434" s="36"/>
      <c r="AD434" s="36"/>
      <c r="AE434" s="36"/>
      <c r="AF434" s="36"/>
      <c r="AG434" s="36"/>
      <c r="AH434" s="36"/>
      <c r="AI434" s="36"/>
      <c r="AJ434" s="36"/>
    </row>
    <row r="435" spans="22:36" x14ac:dyDescent="0.25">
      <c r="V435" s="36"/>
      <c r="W435" s="36"/>
      <c r="X435" s="36"/>
      <c r="Y435" s="36"/>
      <c r="Z435" s="36"/>
      <c r="AA435" s="36"/>
      <c r="AB435" s="36"/>
      <c r="AC435" s="36"/>
      <c r="AD435" s="36"/>
      <c r="AE435" s="36"/>
      <c r="AF435" s="36"/>
      <c r="AG435" s="36"/>
      <c r="AH435" s="36"/>
      <c r="AI435" s="36"/>
      <c r="AJ435" s="36"/>
    </row>
    <row r="436" spans="22:36" x14ac:dyDescent="0.25">
      <c r="V436" s="36"/>
      <c r="W436" s="36"/>
      <c r="X436" s="36"/>
      <c r="Y436" s="36"/>
      <c r="Z436" s="36"/>
      <c r="AA436" s="36"/>
      <c r="AB436" s="36"/>
      <c r="AC436" s="36"/>
      <c r="AD436" s="36"/>
      <c r="AE436" s="36"/>
      <c r="AF436" s="36"/>
      <c r="AG436" s="36"/>
      <c r="AH436" s="36"/>
      <c r="AI436" s="36"/>
      <c r="AJ436" s="36"/>
    </row>
    <row r="437" spans="22:36" x14ac:dyDescent="0.25">
      <c r="V437" s="36"/>
      <c r="W437" s="36"/>
      <c r="X437" s="36"/>
      <c r="Y437" s="36"/>
      <c r="Z437" s="36"/>
      <c r="AA437" s="36"/>
      <c r="AB437" s="36"/>
      <c r="AC437" s="36"/>
      <c r="AD437" s="36"/>
      <c r="AE437" s="36"/>
      <c r="AF437" s="36"/>
      <c r="AG437" s="36"/>
      <c r="AH437" s="36"/>
      <c r="AI437" s="36"/>
      <c r="AJ437" s="36"/>
    </row>
    <row r="438" spans="22:36" x14ac:dyDescent="0.25">
      <c r="V438" s="36"/>
      <c r="W438" s="36"/>
      <c r="X438" s="36"/>
      <c r="Y438" s="36"/>
      <c r="Z438" s="36"/>
      <c r="AA438" s="36"/>
      <c r="AB438" s="36"/>
      <c r="AC438" s="36"/>
      <c r="AD438" s="36"/>
      <c r="AE438" s="36"/>
      <c r="AF438" s="36"/>
      <c r="AG438" s="36"/>
      <c r="AH438" s="36"/>
      <c r="AI438" s="36"/>
      <c r="AJ438" s="36"/>
    </row>
    <row r="439" spans="22:36" x14ac:dyDescent="0.25">
      <c r="V439" s="36"/>
      <c r="W439" s="36"/>
      <c r="X439" s="36"/>
      <c r="Y439" s="36"/>
      <c r="Z439" s="36"/>
      <c r="AA439" s="36"/>
      <c r="AB439" s="36"/>
      <c r="AC439" s="36"/>
      <c r="AD439" s="36"/>
      <c r="AE439" s="36"/>
      <c r="AF439" s="36"/>
      <c r="AG439" s="36"/>
      <c r="AH439" s="36"/>
      <c r="AI439" s="36"/>
      <c r="AJ439" s="36"/>
    </row>
    <row r="440" spans="22:36" x14ac:dyDescent="0.25">
      <c r="V440" s="36"/>
      <c r="W440" s="36"/>
      <c r="X440" s="36"/>
      <c r="Y440" s="36"/>
      <c r="Z440" s="36"/>
      <c r="AA440" s="36"/>
      <c r="AB440" s="36"/>
      <c r="AC440" s="36"/>
      <c r="AD440" s="36"/>
      <c r="AE440" s="36"/>
      <c r="AF440" s="36"/>
      <c r="AG440" s="36"/>
      <c r="AH440" s="36"/>
      <c r="AI440" s="36"/>
      <c r="AJ440" s="36"/>
    </row>
    <row r="441" spans="22:36" x14ac:dyDescent="0.25">
      <c r="V441" s="36"/>
      <c r="W441" s="36"/>
      <c r="X441" s="36"/>
      <c r="Y441" s="36"/>
      <c r="Z441" s="36"/>
      <c r="AA441" s="36"/>
      <c r="AB441" s="36"/>
      <c r="AC441" s="36"/>
      <c r="AD441" s="36"/>
      <c r="AE441" s="36"/>
      <c r="AF441" s="36"/>
      <c r="AG441" s="36"/>
      <c r="AH441" s="36"/>
      <c r="AI441" s="36"/>
      <c r="AJ441" s="36"/>
    </row>
    <row r="442" spans="22:36" x14ac:dyDescent="0.25">
      <c r="V442" s="36"/>
      <c r="W442" s="36"/>
      <c r="X442" s="36"/>
      <c r="Y442" s="36"/>
      <c r="Z442" s="36"/>
      <c r="AA442" s="36"/>
      <c r="AB442" s="36"/>
      <c r="AC442" s="36"/>
      <c r="AD442" s="36"/>
      <c r="AE442" s="36"/>
      <c r="AF442" s="36"/>
      <c r="AG442" s="36"/>
      <c r="AH442" s="36"/>
      <c r="AI442" s="36"/>
      <c r="AJ442" s="36"/>
    </row>
    <row r="443" spans="22:36" x14ac:dyDescent="0.25">
      <c r="V443" s="36"/>
      <c r="W443" s="36"/>
      <c r="X443" s="36"/>
      <c r="Y443" s="36"/>
      <c r="Z443" s="36"/>
      <c r="AA443" s="36"/>
      <c r="AB443" s="36"/>
      <c r="AC443" s="36"/>
      <c r="AD443" s="36"/>
      <c r="AE443" s="36"/>
      <c r="AF443" s="36"/>
      <c r="AG443" s="36"/>
      <c r="AH443" s="36"/>
      <c r="AI443" s="36"/>
      <c r="AJ443" s="36"/>
    </row>
    <row r="444" spans="22:36" x14ac:dyDescent="0.25">
      <c r="V444" s="36"/>
      <c r="W444" s="36"/>
      <c r="X444" s="36"/>
      <c r="Y444" s="36"/>
      <c r="Z444" s="36"/>
      <c r="AA444" s="36"/>
      <c r="AB444" s="36"/>
      <c r="AC444" s="36"/>
      <c r="AD444" s="36"/>
      <c r="AE444" s="36"/>
      <c r="AF444" s="36"/>
      <c r="AG444" s="36"/>
      <c r="AH444" s="36"/>
      <c r="AI444" s="36"/>
      <c r="AJ444" s="36"/>
    </row>
    <row r="445" spans="22:36" x14ac:dyDescent="0.25">
      <c r="V445" s="36"/>
      <c r="W445" s="36"/>
      <c r="X445" s="36"/>
      <c r="Y445" s="36"/>
      <c r="Z445" s="36"/>
      <c r="AA445" s="36"/>
      <c r="AB445" s="36"/>
      <c r="AC445" s="36"/>
      <c r="AD445" s="36"/>
      <c r="AE445" s="36"/>
      <c r="AF445" s="36"/>
      <c r="AG445" s="36"/>
      <c r="AH445" s="36"/>
      <c r="AI445" s="36"/>
      <c r="AJ445" s="36"/>
    </row>
    <row r="446" spans="22:36" x14ac:dyDescent="0.25">
      <c r="V446" s="36"/>
      <c r="W446" s="36"/>
      <c r="X446" s="36"/>
      <c r="Y446" s="36"/>
      <c r="Z446" s="36"/>
      <c r="AA446" s="36"/>
      <c r="AB446" s="36"/>
      <c r="AC446" s="36"/>
      <c r="AD446" s="36"/>
      <c r="AE446" s="36"/>
      <c r="AF446" s="36"/>
      <c r="AG446" s="36"/>
      <c r="AH446" s="36"/>
      <c r="AI446" s="36"/>
      <c r="AJ446" s="36"/>
    </row>
    <row r="447" spans="22:36" x14ac:dyDescent="0.25">
      <c r="V447" s="36"/>
      <c r="W447" s="36"/>
      <c r="X447" s="36"/>
      <c r="Y447" s="36"/>
      <c r="Z447" s="36"/>
      <c r="AA447" s="36"/>
      <c r="AB447" s="36"/>
      <c r="AC447" s="36"/>
      <c r="AD447" s="36"/>
      <c r="AE447" s="36"/>
      <c r="AF447" s="36"/>
      <c r="AG447" s="36"/>
      <c r="AH447" s="36"/>
      <c r="AI447" s="36"/>
      <c r="AJ447" s="36"/>
    </row>
    <row r="448" spans="22:36" x14ac:dyDescent="0.25">
      <c r="V448" s="36"/>
      <c r="W448" s="36"/>
      <c r="X448" s="36"/>
      <c r="Y448" s="36"/>
      <c r="Z448" s="36"/>
      <c r="AA448" s="36"/>
      <c r="AB448" s="36"/>
      <c r="AC448" s="36"/>
      <c r="AD448" s="36"/>
      <c r="AE448" s="36"/>
      <c r="AF448" s="36"/>
      <c r="AG448" s="36"/>
      <c r="AH448" s="36"/>
      <c r="AI448" s="36"/>
      <c r="AJ448" s="36"/>
    </row>
    <row r="449" spans="22:36" x14ac:dyDescent="0.25">
      <c r="V449" s="36"/>
      <c r="W449" s="36"/>
      <c r="X449" s="36"/>
      <c r="Y449" s="36"/>
      <c r="Z449" s="36"/>
      <c r="AA449" s="36"/>
      <c r="AB449" s="36"/>
      <c r="AC449" s="36"/>
      <c r="AD449" s="36"/>
      <c r="AE449" s="36"/>
      <c r="AF449" s="36"/>
      <c r="AG449" s="36"/>
      <c r="AH449" s="36"/>
      <c r="AI449" s="36"/>
      <c r="AJ449" s="36"/>
    </row>
    <row r="450" spans="22:36" x14ac:dyDescent="0.25">
      <c r="V450" s="36"/>
      <c r="W450" s="36"/>
      <c r="X450" s="36"/>
      <c r="Y450" s="36"/>
      <c r="Z450" s="36"/>
      <c r="AA450" s="36"/>
      <c r="AB450" s="36"/>
      <c r="AC450" s="36"/>
      <c r="AD450" s="36"/>
      <c r="AE450" s="36"/>
      <c r="AF450" s="36"/>
      <c r="AG450" s="36"/>
      <c r="AH450" s="36"/>
      <c r="AI450" s="36"/>
      <c r="AJ450" s="36"/>
    </row>
    <row r="451" spans="22:36" x14ac:dyDescent="0.25">
      <c r="V451" s="36"/>
      <c r="W451" s="36"/>
      <c r="X451" s="36"/>
      <c r="Y451" s="36"/>
      <c r="Z451" s="36"/>
      <c r="AA451" s="36"/>
      <c r="AB451" s="36"/>
      <c r="AC451" s="36"/>
      <c r="AD451" s="36"/>
      <c r="AE451" s="36"/>
      <c r="AF451" s="36"/>
      <c r="AG451" s="36"/>
      <c r="AH451" s="36"/>
      <c r="AI451" s="36"/>
      <c r="AJ451" s="36"/>
    </row>
    <row r="452" spans="22:36" x14ac:dyDescent="0.25">
      <c r="V452" s="36"/>
      <c r="W452" s="36"/>
      <c r="X452" s="36"/>
      <c r="Y452" s="36"/>
      <c r="Z452" s="36"/>
      <c r="AA452" s="36"/>
      <c r="AB452" s="36"/>
      <c r="AC452" s="36"/>
      <c r="AD452" s="36"/>
      <c r="AE452" s="36"/>
      <c r="AF452" s="36"/>
      <c r="AG452" s="36"/>
      <c r="AH452" s="36"/>
      <c r="AI452" s="36"/>
      <c r="AJ452" s="36"/>
    </row>
    <row r="453" spans="22:36" x14ac:dyDescent="0.25">
      <c r="V453" s="36"/>
      <c r="W453" s="36"/>
      <c r="X453" s="36"/>
      <c r="Y453" s="36"/>
      <c r="Z453" s="36"/>
      <c r="AA453" s="36"/>
      <c r="AB453" s="36"/>
      <c r="AC453" s="36"/>
      <c r="AD453" s="36"/>
      <c r="AE453" s="36"/>
      <c r="AF453" s="36"/>
      <c r="AG453" s="36"/>
      <c r="AH453" s="36"/>
      <c r="AI453" s="36"/>
      <c r="AJ453" s="36"/>
    </row>
    <row r="454" spans="22:36" x14ac:dyDescent="0.25">
      <c r="V454" s="36"/>
      <c r="W454" s="36"/>
      <c r="X454" s="36"/>
      <c r="Y454" s="36"/>
      <c r="Z454" s="36"/>
      <c r="AA454" s="36"/>
      <c r="AB454" s="36"/>
      <c r="AC454" s="36"/>
      <c r="AD454" s="36"/>
      <c r="AE454" s="36"/>
      <c r="AF454" s="36"/>
      <c r="AG454" s="36"/>
      <c r="AH454" s="36"/>
      <c r="AI454" s="36"/>
      <c r="AJ454" s="36"/>
    </row>
    <row r="455" spans="22:36" x14ac:dyDescent="0.25">
      <c r="V455" s="36"/>
      <c r="W455" s="36"/>
      <c r="X455" s="36"/>
      <c r="Y455" s="36"/>
      <c r="Z455" s="36"/>
      <c r="AA455" s="36"/>
      <c r="AB455" s="36"/>
      <c r="AC455" s="36"/>
      <c r="AD455" s="36"/>
      <c r="AE455" s="36"/>
      <c r="AF455" s="36"/>
      <c r="AG455" s="36"/>
      <c r="AH455" s="36"/>
      <c r="AI455" s="36"/>
      <c r="AJ455" s="36"/>
    </row>
    <row r="456" spans="22:36" x14ac:dyDescent="0.25">
      <c r="V456" s="36"/>
      <c r="W456" s="36"/>
      <c r="X456" s="36"/>
      <c r="Y456" s="36"/>
      <c r="Z456" s="36"/>
      <c r="AA456" s="36"/>
      <c r="AB456" s="36"/>
      <c r="AC456" s="36"/>
      <c r="AD456" s="36"/>
      <c r="AE456" s="36"/>
      <c r="AF456" s="36"/>
      <c r="AG456" s="36"/>
      <c r="AH456" s="36"/>
      <c r="AI456" s="36"/>
      <c r="AJ456" s="36"/>
    </row>
    <row r="457" spans="22:36" x14ac:dyDescent="0.25">
      <c r="V457" s="36"/>
      <c r="W457" s="36"/>
      <c r="X457" s="36"/>
      <c r="Y457" s="36"/>
      <c r="Z457" s="36"/>
      <c r="AA457" s="36"/>
      <c r="AB457" s="36"/>
      <c r="AC457" s="36"/>
      <c r="AD457" s="36"/>
      <c r="AE457" s="36"/>
      <c r="AF457" s="36"/>
      <c r="AG457" s="36"/>
      <c r="AH457" s="36"/>
      <c r="AI457" s="36"/>
      <c r="AJ457" s="36"/>
    </row>
    <row r="458" spans="22:36" x14ac:dyDescent="0.25">
      <c r="V458" s="36"/>
      <c r="W458" s="36"/>
      <c r="X458" s="36"/>
      <c r="Y458" s="36"/>
      <c r="Z458" s="36"/>
      <c r="AA458" s="36"/>
      <c r="AB458" s="36"/>
      <c r="AC458" s="36"/>
      <c r="AD458" s="36"/>
      <c r="AE458" s="36"/>
      <c r="AF458" s="36"/>
      <c r="AG458" s="36"/>
      <c r="AH458" s="36"/>
      <c r="AI458" s="36"/>
      <c r="AJ458" s="36"/>
    </row>
    <row r="459" spans="22:36" x14ac:dyDescent="0.25">
      <c r="V459" s="36"/>
      <c r="W459" s="36"/>
      <c r="X459" s="36"/>
      <c r="Y459" s="36"/>
      <c r="Z459" s="36"/>
      <c r="AA459" s="36"/>
      <c r="AB459" s="36"/>
      <c r="AC459" s="36"/>
      <c r="AD459" s="36"/>
      <c r="AE459" s="36"/>
      <c r="AF459" s="36"/>
      <c r="AG459" s="36"/>
      <c r="AH459" s="36"/>
      <c r="AI459" s="36"/>
      <c r="AJ459" s="36"/>
    </row>
    <row r="460" spans="22:36" x14ac:dyDescent="0.25">
      <c r="V460" s="36"/>
      <c r="W460" s="36"/>
      <c r="X460" s="36"/>
      <c r="Y460" s="36"/>
      <c r="Z460" s="36"/>
      <c r="AA460" s="36"/>
      <c r="AB460" s="36"/>
      <c r="AC460" s="36"/>
      <c r="AD460" s="36"/>
      <c r="AE460" s="36"/>
      <c r="AF460" s="36"/>
      <c r="AG460" s="36"/>
      <c r="AH460" s="36"/>
      <c r="AI460" s="36"/>
      <c r="AJ460" s="36"/>
    </row>
    <row r="461" spans="22:36" x14ac:dyDescent="0.25">
      <c r="V461" s="36"/>
      <c r="W461" s="36"/>
      <c r="X461" s="36"/>
      <c r="Y461" s="36"/>
      <c r="Z461" s="36"/>
      <c r="AA461" s="36"/>
      <c r="AB461" s="36"/>
      <c r="AC461" s="36"/>
      <c r="AD461" s="36"/>
      <c r="AE461" s="36"/>
      <c r="AF461" s="36"/>
      <c r="AG461" s="36"/>
      <c r="AH461" s="36"/>
      <c r="AI461" s="36"/>
      <c r="AJ461" s="36"/>
    </row>
    <row r="462" spans="22:36" x14ac:dyDescent="0.25">
      <c r="V462" s="36"/>
      <c r="W462" s="36"/>
      <c r="X462" s="36"/>
      <c r="Y462" s="36"/>
      <c r="Z462" s="36"/>
      <c r="AA462" s="36"/>
      <c r="AB462" s="36"/>
      <c r="AC462" s="36"/>
      <c r="AD462" s="36"/>
      <c r="AE462" s="36"/>
      <c r="AF462" s="36"/>
      <c r="AG462" s="36"/>
      <c r="AH462" s="36"/>
      <c r="AI462" s="36"/>
      <c r="AJ462" s="36"/>
    </row>
    <row r="463" spans="22:36" x14ac:dyDescent="0.25">
      <c r="V463" s="36"/>
      <c r="W463" s="36"/>
      <c r="X463" s="36"/>
      <c r="Y463" s="36"/>
      <c r="Z463" s="36"/>
      <c r="AA463" s="36"/>
      <c r="AB463" s="36"/>
      <c r="AC463" s="36"/>
      <c r="AD463" s="36"/>
      <c r="AE463" s="36"/>
      <c r="AF463" s="36"/>
      <c r="AG463" s="36"/>
      <c r="AH463" s="36"/>
      <c r="AI463" s="36"/>
      <c r="AJ463" s="36"/>
    </row>
    <row r="464" spans="22:36" x14ac:dyDescent="0.25">
      <c r="V464" s="36"/>
      <c r="W464" s="36"/>
      <c r="X464" s="36"/>
      <c r="Y464" s="36"/>
      <c r="Z464" s="36"/>
      <c r="AA464" s="36"/>
      <c r="AB464" s="36"/>
      <c r="AC464" s="36"/>
      <c r="AD464" s="36"/>
      <c r="AE464" s="36"/>
      <c r="AF464" s="36"/>
      <c r="AG464" s="36"/>
      <c r="AH464" s="36"/>
      <c r="AI464" s="36"/>
      <c r="AJ464" s="36"/>
    </row>
    <row r="465" spans="22:36" x14ac:dyDescent="0.25">
      <c r="V465" s="36"/>
      <c r="W465" s="36"/>
      <c r="X465" s="36"/>
      <c r="Y465" s="36"/>
      <c r="Z465" s="36"/>
      <c r="AA465" s="36"/>
      <c r="AB465" s="36"/>
      <c r="AC465" s="36"/>
      <c r="AD465" s="36"/>
      <c r="AE465" s="36"/>
      <c r="AF465" s="36"/>
      <c r="AG465" s="36"/>
      <c r="AH465" s="36"/>
      <c r="AI465" s="36"/>
      <c r="AJ465" s="36"/>
    </row>
    <row r="466" spans="22:36" x14ac:dyDescent="0.25">
      <c r="V466" s="36"/>
      <c r="W466" s="36"/>
      <c r="X466" s="36"/>
      <c r="Y466" s="36"/>
      <c r="Z466" s="36"/>
      <c r="AA466" s="36"/>
      <c r="AB466" s="36"/>
      <c r="AC466" s="36"/>
      <c r="AD466" s="36"/>
      <c r="AE466" s="36"/>
      <c r="AF466" s="36"/>
      <c r="AG466" s="36"/>
      <c r="AH466" s="36"/>
      <c r="AI466" s="36"/>
      <c r="AJ466" s="36"/>
    </row>
    <row r="467" spans="22:36" x14ac:dyDescent="0.25">
      <c r="V467" s="36"/>
      <c r="W467" s="36"/>
      <c r="X467" s="36"/>
      <c r="Y467" s="36"/>
      <c r="Z467" s="36"/>
      <c r="AA467" s="36"/>
      <c r="AB467" s="36"/>
      <c r="AC467" s="36"/>
      <c r="AD467" s="36"/>
      <c r="AE467" s="36"/>
      <c r="AF467" s="36"/>
      <c r="AG467" s="36"/>
      <c r="AH467" s="36"/>
      <c r="AI467" s="36"/>
      <c r="AJ467" s="36"/>
    </row>
    <row r="468" spans="22:36" x14ac:dyDescent="0.25">
      <c r="V468" s="36"/>
      <c r="W468" s="36"/>
      <c r="X468" s="36"/>
      <c r="Y468" s="36"/>
      <c r="Z468" s="36"/>
      <c r="AA468" s="36"/>
      <c r="AB468" s="36"/>
      <c r="AC468" s="36"/>
      <c r="AD468" s="36"/>
      <c r="AE468" s="36"/>
      <c r="AF468" s="36"/>
      <c r="AG468" s="36"/>
      <c r="AH468" s="36"/>
      <c r="AI468" s="36"/>
      <c r="AJ468" s="36"/>
    </row>
    <row r="469" spans="22:36" x14ac:dyDescent="0.25">
      <c r="V469" s="36"/>
      <c r="W469" s="36"/>
      <c r="X469" s="36"/>
      <c r="Y469" s="36"/>
      <c r="Z469" s="36"/>
      <c r="AA469" s="36"/>
      <c r="AB469" s="36"/>
      <c r="AC469" s="36"/>
      <c r="AD469" s="36"/>
      <c r="AE469" s="36"/>
      <c r="AF469" s="36"/>
      <c r="AG469" s="36"/>
      <c r="AH469" s="36"/>
      <c r="AI469" s="36"/>
      <c r="AJ469" s="36"/>
    </row>
    <row r="470" spans="22:36" x14ac:dyDescent="0.25">
      <c r="V470" s="36"/>
      <c r="W470" s="36"/>
      <c r="X470" s="36"/>
      <c r="Y470" s="36"/>
      <c r="Z470" s="36"/>
      <c r="AA470" s="36"/>
      <c r="AB470" s="36"/>
      <c r="AC470" s="36"/>
      <c r="AD470" s="36"/>
      <c r="AE470" s="36"/>
      <c r="AF470" s="36"/>
      <c r="AG470" s="36"/>
      <c r="AH470" s="36"/>
      <c r="AI470" s="36"/>
      <c r="AJ470" s="36"/>
    </row>
    <row r="471" spans="22:36" x14ac:dyDescent="0.25">
      <c r="V471" s="36"/>
      <c r="W471" s="36"/>
      <c r="X471" s="36"/>
      <c r="Y471" s="36"/>
      <c r="Z471" s="36"/>
      <c r="AA471" s="36"/>
      <c r="AB471" s="36"/>
      <c r="AC471" s="36"/>
      <c r="AD471" s="36"/>
      <c r="AE471" s="36"/>
      <c r="AF471" s="36"/>
      <c r="AG471" s="36"/>
      <c r="AH471" s="36"/>
      <c r="AI471" s="36"/>
      <c r="AJ471" s="36"/>
    </row>
    <row r="472" spans="22:36" x14ac:dyDescent="0.25">
      <c r="V472" s="36"/>
      <c r="W472" s="36"/>
      <c r="X472" s="36"/>
      <c r="Y472" s="36"/>
      <c r="Z472" s="36"/>
      <c r="AA472" s="36"/>
      <c r="AB472" s="36"/>
      <c r="AC472" s="36"/>
      <c r="AD472" s="36"/>
      <c r="AE472" s="36"/>
      <c r="AF472" s="36"/>
      <c r="AG472" s="36"/>
      <c r="AH472" s="36"/>
      <c r="AI472" s="36"/>
      <c r="AJ472" s="36"/>
    </row>
    <row r="473" spans="22:36" x14ac:dyDescent="0.25">
      <c r="V473" s="36"/>
      <c r="W473" s="36"/>
      <c r="X473" s="36"/>
      <c r="Y473" s="36"/>
      <c r="Z473" s="36"/>
      <c r="AA473" s="36"/>
      <c r="AB473" s="36"/>
      <c r="AC473" s="36"/>
      <c r="AD473" s="36"/>
      <c r="AE473" s="36"/>
      <c r="AF473" s="36"/>
      <c r="AG473" s="36"/>
      <c r="AH473" s="36"/>
      <c r="AI473" s="36"/>
      <c r="AJ473" s="36"/>
    </row>
    <row r="474" spans="22:36" x14ac:dyDescent="0.25">
      <c r="V474" s="36"/>
      <c r="W474" s="36"/>
      <c r="X474" s="36"/>
      <c r="Y474" s="36"/>
      <c r="Z474" s="36"/>
      <c r="AA474" s="36"/>
      <c r="AB474" s="36"/>
      <c r="AC474" s="36"/>
      <c r="AD474" s="36"/>
      <c r="AE474" s="36"/>
      <c r="AF474" s="36"/>
      <c r="AG474" s="36"/>
      <c r="AH474" s="36"/>
      <c r="AI474" s="36"/>
      <c r="AJ474" s="36"/>
    </row>
    <row r="475" spans="22:36" x14ac:dyDescent="0.25">
      <c r="V475" s="36"/>
      <c r="W475" s="36"/>
      <c r="X475" s="36"/>
      <c r="Y475" s="36"/>
      <c r="Z475" s="36"/>
      <c r="AA475" s="36"/>
      <c r="AB475" s="36"/>
      <c r="AC475" s="36"/>
      <c r="AD475" s="36"/>
      <c r="AE475" s="36"/>
      <c r="AF475" s="36"/>
      <c r="AG475" s="36"/>
      <c r="AH475" s="36"/>
      <c r="AI475" s="36"/>
      <c r="AJ475" s="36"/>
    </row>
    <row r="476" spans="22:36" x14ac:dyDescent="0.25">
      <c r="V476" s="36"/>
      <c r="W476" s="36"/>
      <c r="X476" s="36"/>
      <c r="Y476" s="36"/>
      <c r="Z476" s="36"/>
      <c r="AA476" s="36"/>
      <c r="AB476" s="36"/>
      <c r="AC476" s="36"/>
      <c r="AD476" s="36"/>
      <c r="AE476" s="36"/>
      <c r="AF476" s="36"/>
      <c r="AG476" s="36"/>
      <c r="AH476" s="36"/>
      <c r="AI476" s="36"/>
      <c r="AJ476" s="36"/>
    </row>
    <row r="477" spans="22:36" x14ac:dyDescent="0.25">
      <c r="V477" s="36"/>
      <c r="W477" s="36"/>
      <c r="X477" s="36"/>
      <c r="Y477" s="36"/>
      <c r="Z477" s="36"/>
      <c r="AA477" s="36"/>
      <c r="AB477" s="36"/>
      <c r="AC477" s="36"/>
      <c r="AD477" s="36"/>
      <c r="AE477" s="36"/>
      <c r="AF477" s="36"/>
      <c r="AG477" s="36"/>
      <c r="AH477" s="36"/>
      <c r="AI477" s="36"/>
      <c r="AJ477" s="36"/>
    </row>
    <row r="478" spans="22:36" x14ac:dyDescent="0.25">
      <c r="V478" s="36"/>
      <c r="W478" s="36"/>
      <c r="X478" s="36"/>
      <c r="Y478" s="36"/>
      <c r="Z478" s="36"/>
      <c r="AA478" s="36"/>
      <c r="AB478" s="36"/>
      <c r="AC478" s="36"/>
      <c r="AD478" s="36"/>
      <c r="AE478" s="36"/>
      <c r="AF478" s="36"/>
      <c r="AG478" s="36"/>
      <c r="AH478" s="36"/>
      <c r="AI478" s="36"/>
      <c r="AJ478" s="36"/>
    </row>
    <row r="479" spans="22:36" x14ac:dyDescent="0.25">
      <c r="V479" s="36"/>
      <c r="W479" s="36"/>
      <c r="X479" s="36"/>
      <c r="Y479" s="36"/>
      <c r="Z479" s="36"/>
      <c r="AA479" s="36"/>
      <c r="AB479" s="36"/>
      <c r="AC479" s="36"/>
      <c r="AD479" s="36"/>
      <c r="AE479" s="36"/>
      <c r="AF479" s="36"/>
      <c r="AG479" s="36"/>
      <c r="AH479" s="36"/>
      <c r="AI479" s="36"/>
      <c r="AJ479" s="36"/>
    </row>
    <row r="480" spans="22:36" x14ac:dyDescent="0.25">
      <c r="V480" s="36"/>
      <c r="W480" s="36"/>
      <c r="X480" s="36"/>
      <c r="Y480" s="36"/>
      <c r="Z480" s="36"/>
      <c r="AA480" s="36"/>
      <c r="AB480" s="36"/>
      <c r="AC480" s="36"/>
      <c r="AD480" s="36"/>
      <c r="AE480" s="36"/>
      <c r="AF480" s="36"/>
      <c r="AG480" s="36"/>
      <c r="AH480" s="36"/>
      <c r="AI480" s="36"/>
      <c r="AJ480" s="36"/>
    </row>
    <row r="481" spans="22:36" x14ac:dyDescent="0.25">
      <c r="V481" s="36"/>
      <c r="W481" s="36"/>
      <c r="X481" s="36"/>
      <c r="Y481" s="36"/>
      <c r="Z481" s="36"/>
      <c r="AA481" s="36"/>
      <c r="AB481" s="36"/>
      <c r="AC481" s="36"/>
      <c r="AD481" s="36"/>
      <c r="AE481" s="36"/>
      <c r="AF481" s="36"/>
      <c r="AG481" s="36"/>
      <c r="AH481" s="36"/>
      <c r="AI481" s="36"/>
      <c r="AJ481" s="36"/>
    </row>
    <row r="482" spans="22:36" x14ac:dyDescent="0.25">
      <c r="V482" s="36"/>
      <c r="W482" s="36"/>
      <c r="X482" s="36"/>
      <c r="Y482" s="36"/>
      <c r="Z482" s="36"/>
      <c r="AA482" s="36"/>
      <c r="AB482" s="36"/>
      <c r="AC482" s="36"/>
      <c r="AD482" s="36"/>
      <c r="AE482" s="36"/>
      <c r="AF482" s="36"/>
      <c r="AG482" s="36"/>
      <c r="AH482" s="36"/>
      <c r="AI482" s="36"/>
      <c r="AJ482" s="36"/>
    </row>
    <row r="483" spans="22:36" x14ac:dyDescent="0.25">
      <c r="V483" s="36"/>
      <c r="W483" s="36"/>
      <c r="X483" s="36"/>
      <c r="Y483" s="36"/>
      <c r="Z483" s="36"/>
      <c r="AA483" s="36"/>
      <c r="AB483" s="36"/>
      <c r="AC483" s="36"/>
      <c r="AD483" s="36"/>
      <c r="AE483" s="36"/>
      <c r="AF483" s="36"/>
      <c r="AG483" s="36"/>
      <c r="AH483" s="36"/>
      <c r="AI483" s="36"/>
      <c r="AJ483" s="36"/>
    </row>
    <row r="484" spans="22:36" x14ac:dyDescent="0.25">
      <c r="V484" s="36"/>
      <c r="W484" s="36"/>
      <c r="X484" s="36"/>
      <c r="Y484" s="36"/>
      <c r="Z484" s="36"/>
      <c r="AA484" s="36"/>
      <c r="AB484" s="36"/>
      <c r="AC484" s="36"/>
      <c r="AD484" s="36"/>
      <c r="AE484" s="36"/>
      <c r="AF484" s="36"/>
      <c r="AG484" s="36"/>
      <c r="AH484" s="36"/>
      <c r="AI484" s="36"/>
      <c r="AJ484" s="36"/>
    </row>
    <row r="485" spans="22:36" x14ac:dyDescent="0.25">
      <c r="V485" s="36"/>
      <c r="W485" s="36"/>
      <c r="X485" s="36"/>
      <c r="Y485" s="36"/>
      <c r="Z485" s="36"/>
      <c r="AA485" s="36"/>
      <c r="AB485" s="36"/>
      <c r="AC485" s="36"/>
      <c r="AD485" s="36"/>
      <c r="AE485" s="36"/>
      <c r="AF485" s="36"/>
      <c r="AG485" s="36"/>
      <c r="AH485" s="36"/>
      <c r="AI485" s="36"/>
      <c r="AJ485" s="36"/>
    </row>
    <row r="486" spans="22:36" x14ac:dyDescent="0.25">
      <c r="V486" s="36"/>
      <c r="W486" s="36"/>
      <c r="X486" s="36"/>
      <c r="Y486" s="36"/>
      <c r="Z486" s="36"/>
      <c r="AA486" s="36"/>
      <c r="AB486" s="36"/>
      <c r="AC486" s="36"/>
      <c r="AD486" s="36"/>
      <c r="AE486" s="36"/>
      <c r="AF486" s="36"/>
      <c r="AG486" s="36"/>
      <c r="AH486" s="36"/>
      <c r="AI486" s="36"/>
      <c r="AJ486" s="36"/>
    </row>
    <row r="487" spans="22:36" x14ac:dyDescent="0.25">
      <c r="V487" s="36"/>
      <c r="W487" s="36"/>
      <c r="X487" s="36"/>
      <c r="Y487" s="36"/>
      <c r="Z487" s="36"/>
      <c r="AA487" s="36"/>
      <c r="AB487" s="36"/>
      <c r="AC487" s="36"/>
      <c r="AD487" s="36"/>
      <c r="AE487" s="36"/>
      <c r="AF487" s="36"/>
      <c r="AG487" s="36"/>
      <c r="AH487" s="36"/>
      <c r="AI487" s="36"/>
      <c r="AJ487" s="36"/>
    </row>
    <row r="488" spans="22:36" x14ac:dyDescent="0.25">
      <c r="V488" s="36"/>
      <c r="W488" s="36"/>
      <c r="X488" s="36"/>
      <c r="Y488" s="36"/>
      <c r="Z488" s="36"/>
      <c r="AA488" s="36"/>
      <c r="AB488" s="36"/>
      <c r="AC488" s="36"/>
      <c r="AD488" s="36"/>
      <c r="AE488" s="36"/>
      <c r="AF488" s="36"/>
      <c r="AG488" s="36"/>
      <c r="AH488" s="36"/>
      <c r="AI488" s="36"/>
      <c r="AJ488" s="36"/>
    </row>
    <row r="489" spans="22:36" x14ac:dyDescent="0.25">
      <c r="V489" s="36"/>
      <c r="W489" s="36"/>
      <c r="X489" s="36"/>
      <c r="Y489" s="36"/>
      <c r="Z489" s="36"/>
      <c r="AA489" s="36"/>
      <c r="AB489" s="36"/>
      <c r="AC489" s="36"/>
      <c r="AD489" s="36"/>
      <c r="AE489" s="36"/>
      <c r="AF489" s="36"/>
      <c r="AG489" s="36"/>
      <c r="AH489" s="36"/>
      <c r="AI489" s="36"/>
      <c r="AJ489" s="36"/>
    </row>
    <row r="490" spans="22:36" x14ac:dyDescent="0.25">
      <c r="V490" s="36"/>
      <c r="W490" s="36"/>
      <c r="X490" s="36"/>
      <c r="Y490" s="36"/>
      <c r="Z490" s="36"/>
      <c r="AA490" s="36"/>
      <c r="AB490" s="36"/>
      <c r="AC490" s="36"/>
      <c r="AD490" s="36"/>
      <c r="AE490" s="36"/>
      <c r="AF490" s="36"/>
      <c r="AG490" s="36"/>
      <c r="AH490" s="36"/>
      <c r="AI490" s="36"/>
      <c r="AJ490" s="36"/>
    </row>
    <row r="491" spans="22:36" x14ac:dyDescent="0.25">
      <c r="V491" s="36"/>
      <c r="W491" s="36"/>
      <c r="X491" s="36"/>
      <c r="Y491" s="36"/>
      <c r="Z491" s="36"/>
      <c r="AA491" s="36"/>
      <c r="AB491" s="36"/>
      <c r="AC491" s="36"/>
      <c r="AD491" s="36"/>
      <c r="AE491" s="36"/>
      <c r="AF491" s="36"/>
      <c r="AG491" s="36"/>
      <c r="AH491" s="36"/>
      <c r="AI491" s="36"/>
      <c r="AJ491" s="36"/>
    </row>
    <row r="492" spans="22:36" x14ac:dyDescent="0.25">
      <c r="V492" s="36"/>
      <c r="W492" s="36"/>
      <c r="X492" s="36"/>
      <c r="Y492" s="36"/>
      <c r="Z492" s="36"/>
      <c r="AA492" s="36"/>
      <c r="AB492" s="36"/>
      <c r="AC492" s="36"/>
      <c r="AD492" s="36"/>
      <c r="AE492" s="36"/>
      <c r="AF492" s="36"/>
      <c r="AG492" s="36"/>
      <c r="AH492" s="36"/>
      <c r="AI492" s="36"/>
      <c r="AJ492" s="36"/>
    </row>
    <row r="493" spans="22:36" x14ac:dyDescent="0.25">
      <c r="V493" s="36"/>
      <c r="W493" s="36"/>
      <c r="X493" s="36"/>
      <c r="Y493" s="36"/>
      <c r="Z493" s="36"/>
      <c r="AA493" s="36"/>
      <c r="AB493" s="36"/>
      <c r="AC493" s="36"/>
      <c r="AD493" s="36"/>
      <c r="AE493" s="36"/>
      <c r="AF493" s="36"/>
      <c r="AG493" s="36"/>
      <c r="AH493" s="36"/>
      <c r="AI493" s="36"/>
      <c r="AJ493" s="36"/>
    </row>
    <row r="494" spans="22:36" x14ac:dyDescent="0.25">
      <c r="V494" s="36"/>
      <c r="W494" s="36"/>
      <c r="X494" s="36"/>
      <c r="Y494" s="36"/>
      <c r="Z494" s="36"/>
      <c r="AA494" s="36"/>
      <c r="AB494" s="36"/>
      <c r="AC494" s="36"/>
      <c r="AD494" s="36"/>
      <c r="AE494" s="36"/>
      <c r="AF494" s="36"/>
      <c r="AG494" s="36"/>
      <c r="AH494" s="36"/>
      <c r="AI494" s="36"/>
      <c r="AJ494" s="36"/>
    </row>
    <row r="495" spans="22:36" x14ac:dyDescent="0.25">
      <c r="V495" s="36"/>
      <c r="W495" s="36"/>
      <c r="X495" s="36"/>
      <c r="Y495" s="36"/>
      <c r="Z495" s="36"/>
      <c r="AA495" s="36"/>
      <c r="AB495" s="36"/>
      <c r="AC495" s="36"/>
      <c r="AD495" s="36"/>
      <c r="AE495" s="36"/>
      <c r="AF495" s="36"/>
      <c r="AG495" s="36"/>
      <c r="AH495" s="36"/>
      <c r="AI495" s="36"/>
      <c r="AJ495" s="36"/>
    </row>
    <row r="496" spans="22:36" x14ac:dyDescent="0.25">
      <c r="V496" s="36"/>
      <c r="W496" s="36"/>
      <c r="X496" s="36"/>
      <c r="Y496" s="36"/>
      <c r="Z496" s="36"/>
      <c r="AA496" s="36"/>
      <c r="AB496" s="36"/>
      <c r="AC496" s="36"/>
      <c r="AD496" s="36"/>
      <c r="AE496" s="36"/>
      <c r="AF496" s="36"/>
      <c r="AG496" s="36"/>
      <c r="AH496" s="36"/>
      <c r="AI496" s="36"/>
      <c r="AJ496" s="36"/>
    </row>
    <row r="497" spans="22:36" x14ac:dyDescent="0.25">
      <c r="V497" s="36"/>
      <c r="W497" s="36"/>
      <c r="X497" s="36"/>
      <c r="Y497" s="36"/>
      <c r="Z497" s="36"/>
      <c r="AA497" s="36"/>
      <c r="AB497" s="36"/>
      <c r="AC497" s="36"/>
      <c r="AD497" s="36"/>
      <c r="AE497" s="36"/>
      <c r="AF497" s="36"/>
      <c r="AG497" s="36"/>
      <c r="AH497" s="36"/>
      <c r="AI497" s="36"/>
      <c r="AJ497" s="36"/>
    </row>
    <row r="498" spans="22:36" x14ac:dyDescent="0.25">
      <c r="V498" s="36"/>
      <c r="W498" s="36"/>
      <c r="X498" s="36"/>
      <c r="Y498" s="36"/>
      <c r="Z498" s="36"/>
      <c r="AA498" s="36"/>
      <c r="AB498" s="36"/>
      <c r="AC498" s="36"/>
      <c r="AD498" s="36"/>
      <c r="AE498" s="36"/>
      <c r="AF498" s="36"/>
      <c r="AG498" s="36"/>
      <c r="AH498" s="36"/>
      <c r="AI498" s="36"/>
      <c r="AJ498" s="36"/>
    </row>
    <row r="499" spans="22:36" x14ac:dyDescent="0.25">
      <c r="V499" s="36"/>
      <c r="W499" s="36"/>
      <c r="X499" s="36"/>
      <c r="Y499" s="36"/>
      <c r="Z499" s="36"/>
      <c r="AA499" s="36"/>
      <c r="AB499" s="36"/>
      <c r="AC499" s="36"/>
      <c r="AD499" s="36"/>
      <c r="AE499" s="36"/>
      <c r="AF499" s="36"/>
      <c r="AG499" s="36"/>
      <c r="AH499" s="36"/>
      <c r="AI499" s="36"/>
      <c r="AJ499" s="36"/>
    </row>
    <row r="500" spans="22:36" x14ac:dyDescent="0.25">
      <c r="V500" s="36"/>
      <c r="W500" s="36"/>
      <c r="X500" s="36"/>
      <c r="Y500" s="36"/>
      <c r="Z500" s="36"/>
      <c r="AA500" s="36"/>
      <c r="AB500" s="36"/>
      <c r="AC500" s="36"/>
      <c r="AD500" s="36"/>
      <c r="AE500" s="36"/>
      <c r="AF500" s="36"/>
      <c r="AG500" s="36"/>
      <c r="AH500" s="36"/>
      <c r="AI500" s="36"/>
      <c r="AJ500" s="36"/>
    </row>
    <row r="501" spans="22:36" x14ac:dyDescent="0.25">
      <c r="V501" s="36"/>
      <c r="W501" s="36"/>
      <c r="X501" s="36"/>
      <c r="Y501" s="36"/>
      <c r="Z501" s="36"/>
      <c r="AA501" s="36"/>
      <c r="AB501" s="36"/>
      <c r="AC501" s="36"/>
      <c r="AD501" s="36"/>
      <c r="AE501" s="36"/>
      <c r="AF501" s="36"/>
      <c r="AG501" s="36"/>
      <c r="AH501" s="36"/>
      <c r="AI501" s="36"/>
      <c r="AJ501" s="36"/>
    </row>
    <row r="502" spans="22:36" x14ac:dyDescent="0.25">
      <c r="V502" s="36"/>
      <c r="W502" s="36"/>
      <c r="X502" s="36"/>
      <c r="Y502" s="36"/>
      <c r="Z502" s="36"/>
      <c r="AA502" s="36"/>
      <c r="AB502" s="36"/>
      <c r="AC502" s="36"/>
      <c r="AD502" s="36"/>
      <c r="AE502" s="36"/>
      <c r="AF502" s="36"/>
      <c r="AG502" s="36"/>
      <c r="AH502" s="36"/>
      <c r="AI502" s="36"/>
      <c r="AJ502" s="36"/>
    </row>
    <row r="503" spans="22:36" x14ac:dyDescent="0.25">
      <c r="V503" s="36"/>
      <c r="W503" s="36"/>
      <c r="X503" s="36"/>
      <c r="Y503" s="36"/>
      <c r="Z503" s="36"/>
      <c r="AA503" s="36"/>
      <c r="AB503" s="36"/>
      <c r="AC503" s="36"/>
      <c r="AD503" s="36"/>
      <c r="AE503" s="36"/>
      <c r="AF503" s="36"/>
      <c r="AG503" s="36"/>
      <c r="AH503" s="36"/>
      <c r="AI503" s="36"/>
      <c r="AJ503" s="36"/>
    </row>
    <row r="504" spans="22:36" x14ac:dyDescent="0.25">
      <c r="V504" s="36"/>
      <c r="W504" s="36"/>
      <c r="X504" s="36"/>
      <c r="Y504" s="36"/>
      <c r="Z504" s="36"/>
      <c r="AA504" s="36"/>
      <c r="AB504" s="36"/>
      <c r="AC504" s="36"/>
      <c r="AD504" s="36"/>
      <c r="AE504" s="36"/>
      <c r="AF504" s="36"/>
      <c r="AG504" s="36"/>
      <c r="AH504" s="36"/>
      <c r="AI504" s="36"/>
      <c r="AJ504" s="36"/>
    </row>
    <row r="505" spans="22:36" x14ac:dyDescent="0.25">
      <c r="V505" s="36"/>
      <c r="W505" s="36"/>
      <c r="X505" s="36"/>
      <c r="Y505" s="36"/>
      <c r="Z505" s="36"/>
      <c r="AA505" s="36"/>
      <c r="AB505" s="36"/>
      <c r="AC505" s="36"/>
      <c r="AD505" s="36"/>
      <c r="AE505" s="36"/>
      <c r="AF505" s="36"/>
      <c r="AG505" s="36"/>
      <c r="AH505" s="36"/>
      <c r="AI505" s="36"/>
      <c r="AJ505" s="36"/>
    </row>
    <row r="506" spans="22:36" x14ac:dyDescent="0.25">
      <c r="V506" s="36"/>
      <c r="W506" s="36"/>
      <c r="X506" s="36"/>
      <c r="Y506" s="36"/>
      <c r="Z506" s="36"/>
      <c r="AA506" s="36"/>
      <c r="AB506" s="36"/>
      <c r="AC506" s="36"/>
      <c r="AD506" s="36"/>
      <c r="AE506" s="36"/>
      <c r="AF506" s="36"/>
      <c r="AG506" s="36"/>
      <c r="AH506" s="36"/>
      <c r="AI506" s="36"/>
      <c r="AJ506" s="36"/>
    </row>
    <row r="507" spans="22:36" x14ac:dyDescent="0.25">
      <c r="V507" s="36"/>
      <c r="W507" s="36"/>
      <c r="X507" s="36"/>
      <c r="Y507" s="36"/>
      <c r="Z507" s="36"/>
      <c r="AA507" s="36"/>
      <c r="AB507" s="36"/>
      <c r="AC507" s="36"/>
      <c r="AD507" s="36"/>
      <c r="AE507" s="36"/>
      <c r="AF507" s="36"/>
      <c r="AG507" s="36"/>
      <c r="AH507" s="36"/>
      <c r="AI507" s="36"/>
      <c r="AJ507" s="36"/>
    </row>
    <row r="508" spans="22:36" x14ac:dyDescent="0.25">
      <c r="V508" s="36"/>
      <c r="W508" s="36"/>
      <c r="X508" s="36"/>
      <c r="Y508" s="36"/>
      <c r="Z508" s="36"/>
      <c r="AA508" s="36"/>
      <c r="AB508" s="36"/>
      <c r="AC508" s="36"/>
      <c r="AD508" s="36"/>
      <c r="AE508" s="36"/>
      <c r="AF508" s="36"/>
      <c r="AG508" s="36"/>
      <c r="AH508" s="36"/>
      <c r="AI508" s="36"/>
      <c r="AJ508" s="36"/>
    </row>
    <row r="509" spans="22:36" x14ac:dyDescent="0.25">
      <c r="V509" s="36"/>
      <c r="W509" s="36"/>
      <c r="X509" s="36"/>
      <c r="Y509" s="36"/>
      <c r="Z509" s="36"/>
      <c r="AA509" s="36"/>
      <c r="AB509" s="36"/>
      <c r="AC509" s="36"/>
      <c r="AD509" s="36"/>
      <c r="AE509" s="36"/>
      <c r="AF509" s="36"/>
      <c r="AG509" s="36"/>
      <c r="AH509" s="36"/>
      <c r="AI509" s="36"/>
      <c r="AJ509" s="36"/>
    </row>
    <row r="510" spans="22:36" x14ac:dyDescent="0.25">
      <c r="V510" s="36"/>
      <c r="W510" s="36"/>
      <c r="X510" s="36"/>
      <c r="Y510" s="36"/>
      <c r="Z510" s="36"/>
      <c r="AA510" s="36"/>
      <c r="AB510" s="36"/>
      <c r="AC510" s="36"/>
      <c r="AD510" s="36"/>
      <c r="AE510" s="36"/>
      <c r="AF510" s="36"/>
      <c r="AG510" s="36"/>
      <c r="AH510" s="36"/>
      <c r="AI510" s="36"/>
      <c r="AJ510" s="36"/>
    </row>
    <row r="511" spans="22:36" x14ac:dyDescent="0.25">
      <c r="V511" s="36"/>
      <c r="W511" s="36"/>
      <c r="X511" s="36"/>
      <c r="Y511" s="36"/>
      <c r="Z511" s="36"/>
      <c r="AA511" s="36"/>
      <c r="AB511" s="36"/>
      <c r="AC511" s="36"/>
      <c r="AD511" s="36"/>
      <c r="AE511" s="36"/>
      <c r="AF511" s="36"/>
      <c r="AG511" s="36"/>
      <c r="AH511" s="36"/>
      <c r="AI511" s="36"/>
      <c r="AJ511" s="36"/>
    </row>
    <row r="512" spans="22:36" x14ac:dyDescent="0.25">
      <c r="V512" s="36"/>
      <c r="W512" s="36"/>
      <c r="X512" s="36"/>
      <c r="Y512" s="36"/>
      <c r="Z512" s="36"/>
      <c r="AA512" s="36"/>
      <c r="AB512" s="36"/>
      <c r="AC512" s="36"/>
      <c r="AD512" s="36"/>
      <c r="AE512" s="36"/>
      <c r="AF512" s="36"/>
      <c r="AG512" s="36"/>
      <c r="AH512" s="36"/>
      <c r="AI512" s="36"/>
      <c r="AJ512" s="36"/>
    </row>
    <row r="513" spans="22:36" x14ac:dyDescent="0.25">
      <c r="V513" s="36"/>
      <c r="W513" s="36"/>
      <c r="X513" s="36"/>
      <c r="Y513" s="36"/>
      <c r="Z513" s="36"/>
      <c r="AA513" s="36"/>
      <c r="AB513" s="36"/>
      <c r="AC513" s="36"/>
      <c r="AD513" s="36"/>
      <c r="AE513" s="36"/>
      <c r="AF513" s="36"/>
      <c r="AG513" s="36"/>
      <c r="AH513" s="36"/>
      <c r="AI513" s="36"/>
      <c r="AJ513" s="36"/>
    </row>
    <row r="514" spans="22:36" x14ac:dyDescent="0.25">
      <c r="V514" s="36"/>
      <c r="W514" s="36"/>
      <c r="X514" s="36"/>
      <c r="Y514" s="36"/>
      <c r="Z514" s="36"/>
      <c r="AA514" s="36"/>
      <c r="AB514" s="36"/>
      <c r="AC514" s="36"/>
      <c r="AD514" s="36"/>
      <c r="AE514" s="36"/>
      <c r="AF514" s="36"/>
      <c r="AG514" s="36"/>
      <c r="AH514" s="36"/>
      <c r="AI514" s="36"/>
      <c r="AJ514" s="36"/>
    </row>
    <row r="515" spans="22:36" x14ac:dyDescent="0.25">
      <c r="V515" s="36"/>
      <c r="W515" s="36"/>
      <c r="X515" s="36"/>
      <c r="Y515" s="36"/>
      <c r="Z515" s="36"/>
      <c r="AA515" s="36"/>
      <c r="AB515" s="36"/>
      <c r="AC515" s="36"/>
      <c r="AD515" s="36"/>
      <c r="AE515" s="36"/>
      <c r="AF515" s="36"/>
      <c r="AG515" s="36"/>
      <c r="AH515" s="36"/>
      <c r="AI515" s="36"/>
      <c r="AJ515" s="36"/>
    </row>
    <row r="516" spans="22:36" x14ac:dyDescent="0.25">
      <c r="V516" s="36"/>
      <c r="W516" s="36"/>
      <c r="X516" s="36"/>
      <c r="Y516" s="36"/>
      <c r="Z516" s="36"/>
      <c r="AA516" s="36"/>
      <c r="AB516" s="36"/>
      <c r="AC516" s="36"/>
      <c r="AD516" s="36"/>
      <c r="AE516" s="36"/>
      <c r="AF516" s="36"/>
      <c r="AG516" s="36"/>
      <c r="AH516" s="36"/>
      <c r="AI516" s="36"/>
      <c r="AJ516" s="36"/>
    </row>
    <row r="517" spans="22:36" x14ac:dyDescent="0.25">
      <c r="V517" s="36"/>
      <c r="W517" s="36"/>
      <c r="X517" s="36"/>
      <c r="Y517" s="36"/>
      <c r="Z517" s="36"/>
      <c r="AA517" s="36"/>
      <c r="AB517" s="36"/>
      <c r="AC517" s="36"/>
      <c r="AD517" s="36"/>
      <c r="AE517" s="36"/>
      <c r="AF517" s="36"/>
      <c r="AG517" s="36"/>
      <c r="AH517" s="36"/>
      <c r="AI517" s="36"/>
      <c r="AJ517" s="36"/>
    </row>
    <row r="518" spans="22:36" x14ac:dyDescent="0.25">
      <c r="V518" s="36"/>
      <c r="W518" s="36"/>
      <c r="X518" s="36"/>
      <c r="Y518" s="36"/>
      <c r="Z518" s="36"/>
      <c r="AA518" s="36"/>
      <c r="AB518" s="36"/>
      <c r="AC518" s="36"/>
      <c r="AD518" s="36"/>
      <c r="AE518" s="36"/>
      <c r="AF518" s="36"/>
      <c r="AG518" s="36"/>
      <c r="AH518" s="36"/>
      <c r="AI518" s="36"/>
      <c r="AJ518" s="36"/>
    </row>
    <row r="519" spans="22:36" x14ac:dyDescent="0.25">
      <c r="V519" s="36"/>
      <c r="W519" s="36"/>
      <c r="X519" s="36"/>
      <c r="Y519" s="36"/>
      <c r="Z519" s="36"/>
      <c r="AA519" s="36"/>
      <c r="AB519" s="36"/>
      <c r="AC519" s="36"/>
      <c r="AD519" s="36"/>
      <c r="AE519" s="36"/>
      <c r="AF519" s="36"/>
      <c r="AG519" s="36"/>
      <c r="AH519" s="36"/>
      <c r="AI519" s="36"/>
      <c r="AJ519" s="36"/>
    </row>
    <row r="520" spans="22:36" x14ac:dyDescent="0.25">
      <c r="V520" s="36"/>
      <c r="W520" s="36"/>
      <c r="X520" s="36"/>
      <c r="Y520" s="36"/>
      <c r="Z520" s="36"/>
      <c r="AA520" s="36"/>
      <c r="AB520" s="36"/>
      <c r="AC520" s="36"/>
      <c r="AD520" s="36"/>
      <c r="AE520" s="36"/>
      <c r="AF520" s="36"/>
      <c r="AG520" s="36"/>
      <c r="AH520" s="36"/>
      <c r="AI520" s="36"/>
      <c r="AJ520" s="36"/>
    </row>
    <row r="521" spans="22:36" x14ac:dyDescent="0.25">
      <c r="V521" s="36"/>
      <c r="W521" s="36"/>
      <c r="X521" s="36"/>
      <c r="Y521" s="36"/>
      <c r="Z521" s="36"/>
      <c r="AA521" s="36"/>
      <c r="AB521" s="36"/>
      <c r="AC521" s="36"/>
      <c r="AD521" s="36"/>
      <c r="AE521" s="36"/>
      <c r="AF521" s="36"/>
      <c r="AG521" s="36"/>
      <c r="AH521" s="36"/>
      <c r="AI521" s="36"/>
      <c r="AJ521" s="36"/>
    </row>
    <row r="522" spans="22:36" x14ac:dyDescent="0.25">
      <c r="V522" s="36"/>
      <c r="W522" s="36"/>
      <c r="X522" s="36"/>
      <c r="Y522" s="36"/>
      <c r="Z522" s="36"/>
      <c r="AA522" s="36"/>
      <c r="AB522" s="36"/>
      <c r="AC522" s="36"/>
      <c r="AD522" s="36"/>
      <c r="AE522" s="36"/>
      <c r="AF522" s="36"/>
      <c r="AG522" s="36"/>
      <c r="AH522" s="36"/>
      <c r="AI522" s="36"/>
      <c r="AJ522" s="36"/>
    </row>
    <row r="523" spans="22:36" x14ac:dyDescent="0.25">
      <c r="V523" s="36"/>
      <c r="W523" s="36"/>
      <c r="X523" s="36"/>
      <c r="Y523" s="36"/>
      <c r="Z523" s="36"/>
      <c r="AA523" s="36"/>
      <c r="AB523" s="36"/>
      <c r="AC523" s="36"/>
      <c r="AD523" s="36"/>
      <c r="AE523" s="36"/>
      <c r="AF523" s="36"/>
      <c r="AG523" s="36"/>
      <c r="AH523" s="36"/>
      <c r="AI523" s="36"/>
      <c r="AJ523" s="36"/>
    </row>
    <row r="524" spans="22:36" x14ac:dyDescent="0.25">
      <c r="V524" s="36"/>
      <c r="W524" s="36"/>
      <c r="X524" s="36"/>
      <c r="Y524" s="36"/>
      <c r="Z524" s="36"/>
      <c r="AA524" s="36"/>
      <c r="AB524" s="36"/>
      <c r="AC524" s="36"/>
      <c r="AD524" s="36"/>
      <c r="AE524" s="36"/>
      <c r="AF524" s="36"/>
      <c r="AG524" s="36"/>
      <c r="AH524" s="36"/>
      <c r="AI524" s="36"/>
      <c r="AJ524" s="36"/>
    </row>
    <row r="525" spans="22:36" x14ac:dyDescent="0.25">
      <c r="V525" s="36"/>
      <c r="W525" s="36"/>
      <c r="X525" s="36"/>
      <c r="Y525" s="36"/>
      <c r="Z525" s="36"/>
      <c r="AA525" s="36"/>
      <c r="AB525" s="36"/>
      <c r="AC525" s="36"/>
      <c r="AD525" s="36"/>
      <c r="AE525" s="36"/>
      <c r="AF525" s="36"/>
      <c r="AG525" s="36"/>
      <c r="AH525" s="36"/>
      <c r="AI525" s="36"/>
      <c r="AJ525" s="36"/>
    </row>
    <row r="526" spans="22:36" x14ac:dyDescent="0.25">
      <c r="V526" s="36"/>
      <c r="W526" s="36"/>
      <c r="X526" s="36"/>
      <c r="Y526" s="36"/>
      <c r="Z526" s="36"/>
      <c r="AA526" s="36"/>
      <c r="AB526" s="36"/>
      <c r="AC526" s="36"/>
      <c r="AD526" s="36"/>
      <c r="AE526" s="36"/>
      <c r="AF526" s="36"/>
      <c r="AG526" s="36"/>
      <c r="AH526" s="36"/>
      <c r="AI526" s="36"/>
      <c r="AJ526" s="36"/>
    </row>
    <row r="527" spans="22:36" x14ac:dyDescent="0.25">
      <c r="V527" s="36"/>
      <c r="W527" s="36"/>
      <c r="X527" s="36"/>
      <c r="Y527" s="36"/>
      <c r="Z527" s="36"/>
      <c r="AA527" s="36"/>
      <c r="AB527" s="36"/>
      <c r="AC527" s="36"/>
      <c r="AD527" s="36"/>
      <c r="AE527" s="36"/>
      <c r="AF527" s="36"/>
      <c r="AG527" s="36"/>
      <c r="AH527" s="36"/>
      <c r="AI527" s="36"/>
      <c r="AJ527" s="36"/>
    </row>
    <row r="528" spans="22:36" x14ac:dyDescent="0.25">
      <c r="V528" s="36"/>
      <c r="W528" s="36"/>
      <c r="X528" s="36"/>
      <c r="Y528" s="36"/>
      <c r="Z528" s="36"/>
      <c r="AA528" s="36"/>
      <c r="AB528" s="36"/>
      <c r="AC528" s="36"/>
      <c r="AD528" s="36"/>
      <c r="AE528" s="36"/>
      <c r="AF528" s="36"/>
      <c r="AG528" s="36"/>
      <c r="AH528" s="36"/>
      <c r="AI528" s="36"/>
      <c r="AJ528" s="36"/>
    </row>
    <row r="529" spans="22:36" x14ac:dyDescent="0.25">
      <c r="V529" s="36"/>
      <c r="W529" s="36"/>
      <c r="X529" s="36"/>
      <c r="Y529" s="36"/>
      <c r="Z529" s="36"/>
      <c r="AA529" s="36"/>
      <c r="AB529" s="36"/>
      <c r="AC529" s="36"/>
      <c r="AD529" s="36"/>
      <c r="AE529" s="36"/>
      <c r="AF529" s="36"/>
      <c r="AG529" s="36"/>
      <c r="AH529" s="36"/>
      <c r="AI529" s="36"/>
      <c r="AJ529" s="36"/>
    </row>
    <row r="530" spans="22:36" x14ac:dyDescent="0.25">
      <c r="V530" s="36"/>
      <c r="W530" s="36"/>
      <c r="X530" s="36"/>
      <c r="Y530" s="36"/>
      <c r="Z530" s="36"/>
      <c r="AA530" s="36"/>
      <c r="AB530" s="36"/>
      <c r="AC530" s="36"/>
      <c r="AD530" s="36"/>
      <c r="AE530" s="36"/>
      <c r="AF530" s="36"/>
      <c r="AG530" s="36"/>
      <c r="AH530" s="36"/>
      <c r="AI530" s="36"/>
      <c r="AJ530" s="36"/>
    </row>
    <row r="531" spans="22:36" x14ac:dyDescent="0.25">
      <c r="V531" s="36"/>
      <c r="W531" s="36"/>
      <c r="X531" s="36"/>
      <c r="Y531" s="36"/>
      <c r="Z531" s="36"/>
      <c r="AA531" s="36"/>
      <c r="AB531" s="36"/>
      <c r="AC531" s="36"/>
      <c r="AD531" s="36"/>
      <c r="AE531" s="36"/>
      <c r="AF531" s="36"/>
      <c r="AG531" s="36"/>
      <c r="AH531" s="36"/>
      <c r="AI531" s="36"/>
      <c r="AJ531" s="36"/>
    </row>
    <row r="532" spans="22:36" x14ac:dyDescent="0.25">
      <c r="V532" s="36"/>
      <c r="W532" s="36"/>
      <c r="X532" s="36"/>
      <c r="Y532" s="36"/>
      <c r="Z532" s="36"/>
      <c r="AA532" s="36"/>
      <c r="AB532" s="36"/>
      <c r="AC532" s="36"/>
      <c r="AD532" s="36"/>
      <c r="AE532" s="36"/>
      <c r="AF532" s="36"/>
      <c r="AG532" s="36"/>
      <c r="AH532" s="36"/>
      <c r="AI532" s="36"/>
      <c r="AJ532" s="36"/>
    </row>
    <row r="533" spans="22:36" x14ac:dyDescent="0.25">
      <c r="V533" s="36"/>
      <c r="W533" s="36"/>
      <c r="X533" s="36"/>
      <c r="Y533" s="36"/>
      <c r="Z533" s="36"/>
      <c r="AA533" s="36"/>
      <c r="AB533" s="36"/>
      <c r="AC533" s="36"/>
      <c r="AD533" s="36"/>
      <c r="AE533" s="36"/>
      <c r="AF533" s="36"/>
      <c r="AG533" s="36"/>
      <c r="AH533" s="36"/>
      <c r="AI533" s="36"/>
      <c r="AJ533" s="36"/>
    </row>
    <row r="534" spans="22:36" x14ac:dyDescent="0.25">
      <c r="V534" s="36"/>
      <c r="W534" s="36"/>
      <c r="X534" s="36"/>
      <c r="Y534" s="36"/>
      <c r="Z534" s="36"/>
      <c r="AA534" s="36"/>
      <c r="AB534" s="36"/>
      <c r="AC534" s="36"/>
      <c r="AD534" s="36"/>
      <c r="AE534" s="36"/>
      <c r="AF534" s="36"/>
      <c r="AG534" s="36"/>
      <c r="AH534" s="36"/>
      <c r="AI534" s="36"/>
      <c r="AJ534" s="36"/>
    </row>
    <row r="535" spans="22:36" x14ac:dyDescent="0.25">
      <c r="V535" s="36"/>
      <c r="W535" s="36"/>
      <c r="X535" s="36"/>
      <c r="Y535" s="36"/>
      <c r="Z535" s="36"/>
      <c r="AA535" s="36"/>
      <c r="AB535" s="36"/>
      <c r="AC535" s="36"/>
      <c r="AD535" s="36"/>
      <c r="AE535" s="36"/>
      <c r="AF535" s="36"/>
      <c r="AG535" s="36"/>
      <c r="AH535" s="36"/>
      <c r="AI535" s="36"/>
      <c r="AJ535" s="36"/>
    </row>
    <row r="536" spans="22:36" x14ac:dyDescent="0.25">
      <c r="V536" s="36"/>
      <c r="W536" s="36"/>
      <c r="X536" s="36"/>
      <c r="Y536" s="36"/>
      <c r="Z536" s="36"/>
      <c r="AA536" s="36"/>
      <c r="AB536" s="36"/>
      <c r="AC536" s="36"/>
      <c r="AD536" s="36"/>
      <c r="AE536" s="36"/>
      <c r="AF536" s="36"/>
      <c r="AG536" s="36"/>
      <c r="AH536" s="36"/>
      <c r="AI536" s="36"/>
      <c r="AJ536" s="36"/>
    </row>
    <row r="537" spans="22:36" x14ac:dyDescent="0.25">
      <c r="V537" s="36"/>
      <c r="W537" s="36"/>
      <c r="X537" s="36"/>
      <c r="Y537" s="36"/>
      <c r="Z537" s="36"/>
      <c r="AA537" s="36"/>
      <c r="AB537" s="36"/>
      <c r="AC537" s="36"/>
      <c r="AD537" s="36"/>
      <c r="AE537" s="36"/>
      <c r="AF537" s="36"/>
      <c r="AG537" s="36"/>
      <c r="AH537" s="36"/>
      <c r="AI537" s="36"/>
      <c r="AJ537" s="36"/>
    </row>
    <row r="538" spans="22:36" x14ac:dyDescent="0.25">
      <c r="V538" s="36"/>
      <c r="W538" s="36"/>
      <c r="X538" s="36"/>
      <c r="Y538" s="36"/>
      <c r="Z538" s="36"/>
      <c r="AA538" s="36"/>
      <c r="AB538" s="36"/>
      <c r="AC538" s="36"/>
      <c r="AD538" s="36"/>
      <c r="AE538" s="36"/>
      <c r="AF538" s="36"/>
      <c r="AG538" s="36"/>
      <c r="AH538" s="36"/>
      <c r="AI538" s="36"/>
      <c r="AJ538" s="36"/>
    </row>
    <row r="539" spans="22:36" x14ac:dyDescent="0.25">
      <c r="V539" s="36"/>
      <c r="W539" s="36"/>
      <c r="X539" s="36"/>
      <c r="Y539" s="36"/>
      <c r="Z539" s="36"/>
      <c r="AA539" s="36"/>
      <c r="AB539" s="36"/>
      <c r="AC539" s="36"/>
      <c r="AD539" s="36"/>
      <c r="AE539" s="36"/>
      <c r="AF539" s="36"/>
      <c r="AG539" s="36"/>
      <c r="AH539" s="36"/>
      <c r="AI539" s="36"/>
      <c r="AJ539" s="36"/>
    </row>
    <row r="540" spans="22:36" x14ac:dyDescent="0.25">
      <c r="V540" s="36"/>
      <c r="W540" s="36"/>
      <c r="X540" s="36"/>
      <c r="Y540" s="36"/>
      <c r="Z540" s="36"/>
      <c r="AA540" s="36"/>
      <c r="AB540" s="36"/>
      <c r="AC540" s="36"/>
      <c r="AD540" s="36"/>
      <c r="AE540" s="36"/>
      <c r="AF540" s="36"/>
      <c r="AG540" s="36"/>
      <c r="AH540" s="36"/>
      <c r="AI540" s="36"/>
      <c r="AJ540" s="36"/>
    </row>
    <row r="541" spans="22:36" x14ac:dyDescent="0.25">
      <c r="V541" s="36"/>
      <c r="W541" s="36"/>
      <c r="X541" s="36"/>
      <c r="Y541" s="36"/>
      <c r="Z541" s="36"/>
      <c r="AA541" s="36"/>
      <c r="AB541" s="36"/>
      <c r="AC541" s="36"/>
      <c r="AD541" s="36"/>
      <c r="AE541" s="36"/>
      <c r="AF541" s="36"/>
      <c r="AG541" s="36"/>
      <c r="AH541" s="36"/>
      <c r="AI541" s="36"/>
      <c r="AJ541" s="36"/>
    </row>
    <row r="542" spans="22:36" x14ac:dyDescent="0.25">
      <c r="V542" s="36"/>
      <c r="W542" s="36"/>
      <c r="X542" s="36"/>
      <c r="Y542" s="36"/>
      <c r="Z542" s="36"/>
      <c r="AA542" s="36"/>
      <c r="AB542" s="36"/>
      <c r="AC542" s="36"/>
      <c r="AD542" s="36"/>
      <c r="AE542" s="36"/>
      <c r="AF542" s="36"/>
      <c r="AG542" s="36"/>
      <c r="AH542" s="36"/>
      <c r="AI542" s="36"/>
      <c r="AJ542" s="36"/>
    </row>
    <row r="543" spans="22:36" x14ac:dyDescent="0.25">
      <c r="V543" s="36"/>
      <c r="W543" s="36"/>
      <c r="X543" s="36"/>
      <c r="Y543" s="36"/>
      <c r="Z543" s="36"/>
      <c r="AA543" s="36"/>
      <c r="AB543" s="36"/>
      <c r="AC543" s="36"/>
      <c r="AD543" s="36"/>
      <c r="AE543" s="36"/>
      <c r="AF543" s="36"/>
      <c r="AG543" s="36"/>
      <c r="AH543" s="36"/>
      <c r="AI543" s="36"/>
      <c r="AJ543" s="36"/>
    </row>
    <row r="544" spans="22:36" x14ac:dyDescent="0.25">
      <c r="V544" s="36"/>
      <c r="W544" s="36"/>
      <c r="X544" s="36"/>
      <c r="Y544" s="36"/>
      <c r="Z544" s="36"/>
      <c r="AA544" s="36"/>
      <c r="AB544" s="36"/>
      <c r="AC544" s="36"/>
      <c r="AD544" s="36"/>
      <c r="AE544" s="36"/>
      <c r="AF544" s="36"/>
      <c r="AG544" s="36"/>
      <c r="AH544" s="36"/>
      <c r="AI544" s="36"/>
      <c r="AJ544" s="36"/>
    </row>
    <row r="545" spans="22:36" x14ac:dyDescent="0.25">
      <c r="V545" s="36"/>
      <c r="W545" s="36"/>
      <c r="X545" s="36"/>
      <c r="Y545" s="36"/>
      <c r="Z545" s="36"/>
      <c r="AA545" s="36"/>
      <c r="AB545" s="36"/>
      <c r="AC545" s="36"/>
      <c r="AD545" s="36"/>
      <c r="AE545" s="36"/>
      <c r="AF545" s="36"/>
      <c r="AG545" s="36"/>
      <c r="AH545" s="36"/>
      <c r="AI545" s="36"/>
      <c r="AJ545" s="36"/>
    </row>
    <row r="546" spans="22:36" x14ac:dyDescent="0.25">
      <c r="V546" s="36"/>
      <c r="W546" s="36"/>
      <c r="X546" s="36"/>
      <c r="Y546" s="36"/>
      <c r="Z546" s="36"/>
      <c r="AA546" s="36"/>
      <c r="AB546" s="36"/>
      <c r="AC546" s="36"/>
      <c r="AD546" s="36"/>
      <c r="AE546" s="36"/>
      <c r="AF546" s="36"/>
      <c r="AG546" s="36"/>
      <c r="AH546" s="36"/>
      <c r="AI546" s="36"/>
      <c r="AJ546" s="36"/>
    </row>
    <row r="547" spans="22:36" x14ac:dyDescent="0.25">
      <c r="V547" s="36"/>
      <c r="W547" s="36"/>
      <c r="X547" s="36"/>
      <c r="Y547" s="36"/>
      <c r="Z547" s="36"/>
      <c r="AA547" s="36"/>
      <c r="AB547" s="36"/>
      <c r="AC547" s="36"/>
      <c r="AD547" s="36"/>
      <c r="AE547" s="36"/>
      <c r="AF547" s="36"/>
      <c r="AG547" s="36"/>
      <c r="AH547" s="36"/>
      <c r="AI547" s="36"/>
      <c r="AJ547" s="36"/>
    </row>
    <row r="548" spans="22:36" x14ac:dyDescent="0.25">
      <c r="V548" s="36"/>
      <c r="W548" s="36"/>
      <c r="X548" s="36"/>
      <c r="Y548" s="36"/>
      <c r="Z548" s="36"/>
      <c r="AA548" s="36"/>
      <c r="AB548" s="36"/>
      <c r="AC548" s="36"/>
      <c r="AD548" s="36"/>
      <c r="AE548" s="36"/>
      <c r="AF548" s="36"/>
      <c r="AG548" s="36"/>
      <c r="AH548" s="36"/>
      <c r="AI548" s="36"/>
      <c r="AJ548" s="36"/>
    </row>
    <row r="549" spans="22:36" x14ac:dyDescent="0.25">
      <c r="V549" s="36"/>
      <c r="W549" s="36"/>
      <c r="X549" s="36"/>
      <c r="Y549" s="36"/>
      <c r="Z549" s="36"/>
      <c r="AA549" s="36"/>
      <c r="AB549" s="36"/>
      <c r="AC549" s="36"/>
      <c r="AD549" s="36"/>
      <c r="AE549" s="36"/>
      <c r="AF549" s="36"/>
      <c r="AG549" s="36"/>
      <c r="AH549" s="36"/>
      <c r="AI549" s="36"/>
      <c r="AJ549" s="36"/>
    </row>
    <row r="550" spans="22:36" x14ac:dyDescent="0.25">
      <c r="V550" s="36"/>
      <c r="W550" s="36"/>
      <c r="X550" s="36"/>
      <c r="Y550" s="36"/>
      <c r="Z550" s="36"/>
      <c r="AA550" s="36"/>
      <c r="AB550" s="36"/>
      <c r="AC550" s="36"/>
      <c r="AD550" s="36"/>
      <c r="AE550" s="36"/>
      <c r="AF550" s="36"/>
      <c r="AG550" s="36"/>
      <c r="AH550" s="36"/>
      <c r="AI550" s="36"/>
      <c r="AJ550" s="36"/>
    </row>
    <row r="551" spans="22:36" x14ac:dyDescent="0.25">
      <c r="V551" s="36"/>
      <c r="W551" s="36"/>
      <c r="X551" s="36"/>
      <c r="Y551" s="36"/>
      <c r="Z551" s="36"/>
      <c r="AA551" s="36"/>
      <c r="AB551" s="36"/>
      <c r="AC551" s="36"/>
      <c r="AD551" s="36"/>
      <c r="AE551" s="36"/>
      <c r="AF551" s="36"/>
      <c r="AG551" s="36"/>
      <c r="AH551" s="36"/>
      <c r="AI551" s="36"/>
      <c r="AJ551" s="36"/>
    </row>
    <row r="552" spans="22:36" x14ac:dyDescent="0.25">
      <c r="V552" s="36"/>
      <c r="W552" s="36"/>
      <c r="X552" s="36"/>
      <c r="Y552" s="36"/>
      <c r="Z552" s="36"/>
      <c r="AA552" s="36"/>
      <c r="AB552" s="36"/>
      <c r="AC552" s="36"/>
      <c r="AD552" s="36"/>
      <c r="AE552" s="36"/>
      <c r="AF552" s="36"/>
      <c r="AG552" s="36"/>
      <c r="AH552" s="36"/>
      <c r="AI552" s="36"/>
      <c r="AJ552" s="36"/>
    </row>
    <row r="553" spans="22:36" x14ac:dyDescent="0.25">
      <c r="V553" s="36"/>
      <c r="W553" s="36"/>
      <c r="X553" s="36"/>
      <c r="Y553" s="36"/>
      <c r="Z553" s="36"/>
      <c r="AA553" s="36"/>
      <c r="AB553" s="36"/>
      <c r="AC553" s="36"/>
      <c r="AD553" s="36"/>
      <c r="AE553" s="36"/>
      <c r="AF553" s="36"/>
      <c r="AG553" s="36"/>
      <c r="AH553" s="36"/>
      <c r="AI553" s="36"/>
      <c r="AJ553" s="36"/>
    </row>
    <row r="554" spans="22:36" x14ac:dyDescent="0.25">
      <c r="V554" s="36"/>
      <c r="W554" s="36"/>
      <c r="X554" s="36"/>
      <c r="Y554" s="36"/>
      <c r="Z554" s="36"/>
      <c r="AA554" s="36"/>
      <c r="AB554" s="36"/>
      <c r="AC554" s="36"/>
      <c r="AD554" s="36"/>
      <c r="AE554" s="36"/>
      <c r="AF554" s="36"/>
      <c r="AG554" s="36"/>
      <c r="AH554" s="36"/>
      <c r="AI554" s="36"/>
      <c r="AJ554" s="36"/>
    </row>
    <row r="555" spans="22:36" x14ac:dyDescent="0.25">
      <c r="V555" s="36"/>
      <c r="W555" s="36"/>
      <c r="X555" s="36"/>
      <c r="Y555" s="36"/>
      <c r="Z555" s="36"/>
      <c r="AA555" s="36"/>
      <c r="AB555" s="36"/>
      <c r="AC555" s="36"/>
      <c r="AD555" s="36"/>
      <c r="AE555" s="36"/>
      <c r="AF555" s="36"/>
      <c r="AG555" s="36"/>
      <c r="AH555" s="36"/>
      <c r="AI555" s="36"/>
      <c r="AJ555" s="36"/>
    </row>
    <row r="556" spans="22:36" x14ac:dyDescent="0.25">
      <c r="V556" s="36"/>
      <c r="W556" s="36"/>
      <c r="X556" s="36"/>
      <c r="Y556" s="36"/>
      <c r="Z556" s="36"/>
      <c r="AA556" s="36"/>
      <c r="AB556" s="36"/>
      <c r="AC556" s="36"/>
      <c r="AD556" s="36"/>
      <c r="AE556" s="36"/>
      <c r="AF556" s="36"/>
      <c r="AG556" s="36"/>
      <c r="AH556" s="36"/>
      <c r="AI556" s="36"/>
      <c r="AJ556" s="36"/>
    </row>
    <row r="557" spans="22:36" x14ac:dyDescent="0.25">
      <c r="V557" s="36"/>
      <c r="W557" s="36"/>
      <c r="X557" s="36"/>
      <c r="Y557" s="36"/>
      <c r="Z557" s="36"/>
      <c r="AA557" s="36"/>
      <c r="AB557" s="36"/>
      <c r="AC557" s="36"/>
      <c r="AD557" s="36"/>
      <c r="AE557" s="36"/>
      <c r="AF557" s="36"/>
      <c r="AG557" s="36"/>
      <c r="AH557" s="36"/>
      <c r="AI557" s="36"/>
      <c r="AJ557" s="36"/>
    </row>
    <row r="558" spans="22:36" x14ac:dyDescent="0.25">
      <c r="V558" s="36"/>
      <c r="W558" s="36"/>
      <c r="X558" s="36"/>
      <c r="Y558" s="36"/>
      <c r="Z558" s="36"/>
      <c r="AA558" s="36"/>
      <c r="AB558" s="36"/>
      <c r="AC558" s="36"/>
      <c r="AD558" s="36"/>
      <c r="AE558" s="36"/>
      <c r="AF558" s="36"/>
      <c r="AG558" s="36"/>
      <c r="AH558" s="36"/>
      <c r="AI558" s="36"/>
      <c r="AJ558" s="36"/>
    </row>
    <row r="559" spans="22:36" x14ac:dyDescent="0.25">
      <c r="V559" s="36"/>
      <c r="W559" s="36"/>
      <c r="X559" s="36"/>
      <c r="Y559" s="36"/>
      <c r="Z559" s="36"/>
      <c r="AA559" s="36"/>
      <c r="AB559" s="36"/>
      <c r="AC559" s="36"/>
      <c r="AD559" s="36"/>
      <c r="AE559" s="36"/>
      <c r="AF559" s="36"/>
      <c r="AG559" s="36"/>
      <c r="AH559" s="36"/>
      <c r="AI559" s="36"/>
      <c r="AJ559" s="36"/>
    </row>
    <row r="560" spans="22:36" x14ac:dyDescent="0.25">
      <c r="V560" s="36"/>
      <c r="W560" s="36"/>
      <c r="X560" s="36"/>
      <c r="Y560" s="36"/>
      <c r="Z560" s="36"/>
      <c r="AA560" s="36"/>
      <c r="AB560" s="36"/>
      <c r="AC560" s="36"/>
      <c r="AD560" s="36"/>
      <c r="AE560" s="36"/>
      <c r="AF560" s="36"/>
      <c r="AG560" s="36"/>
      <c r="AH560" s="36"/>
      <c r="AI560" s="36"/>
      <c r="AJ560" s="36"/>
    </row>
    <row r="561" spans="22:36" x14ac:dyDescent="0.25">
      <c r="V561" s="36"/>
      <c r="W561" s="36"/>
      <c r="X561" s="36"/>
      <c r="Y561" s="36"/>
      <c r="Z561" s="36"/>
      <c r="AA561" s="36"/>
      <c r="AB561" s="36"/>
      <c r="AC561" s="36"/>
      <c r="AD561" s="36"/>
      <c r="AE561" s="36"/>
      <c r="AF561" s="36"/>
      <c r="AG561" s="36"/>
      <c r="AH561" s="36"/>
      <c r="AI561" s="36"/>
      <c r="AJ561" s="36"/>
    </row>
    <row r="562" spans="22:36" x14ac:dyDescent="0.25">
      <c r="V562" s="36"/>
      <c r="W562" s="36"/>
      <c r="X562" s="36"/>
      <c r="Y562" s="36"/>
      <c r="Z562" s="36"/>
      <c r="AA562" s="36"/>
      <c r="AB562" s="36"/>
      <c r="AC562" s="36"/>
      <c r="AD562" s="36"/>
      <c r="AE562" s="36"/>
      <c r="AF562" s="36"/>
      <c r="AG562" s="36"/>
      <c r="AH562" s="36"/>
      <c r="AI562" s="36"/>
      <c r="AJ562" s="36"/>
    </row>
    <row r="563" spans="22:36" x14ac:dyDescent="0.25">
      <c r="V563" s="36"/>
      <c r="W563" s="36"/>
      <c r="X563" s="36"/>
      <c r="Y563" s="36"/>
      <c r="Z563" s="36"/>
      <c r="AA563" s="36"/>
      <c r="AB563" s="36"/>
      <c r="AC563" s="36"/>
      <c r="AD563" s="36"/>
      <c r="AE563" s="36"/>
      <c r="AF563" s="36"/>
      <c r="AG563" s="36"/>
      <c r="AH563" s="36"/>
      <c r="AI563" s="36"/>
      <c r="AJ563" s="36"/>
    </row>
    <row r="564" spans="22:36" x14ac:dyDescent="0.25">
      <c r="V564" s="36"/>
      <c r="W564" s="36"/>
      <c r="X564" s="36"/>
      <c r="Y564" s="36"/>
      <c r="Z564" s="36"/>
      <c r="AA564" s="36"/>
      <c r="AB564" s="36"/>
      <c r="AC564" s="36"/>
      <c r="AD564" s="36"/>
      <c r="AE564" s="36"/>
      <c r="AF564" s="36"/>
      <c r="AG564" s="36"/>
      <c r="AH564" s="36"/>
      <c r="AI564" s="36"/>
      <c r="AJ564" s="36"/>
    </row>
    <row r="565" spans="22:36" x14ac:dyDescent="0.25">
      <c r="V565" s="36"/>
      <c r="W565" s="36"/>
      <c r="X565" s="36"/>
      <c r="Y565" s="36"/>
      <c r="Z565" s="36"/>
      <c r="AA565" s="36"/>
      <c r="AB565" s="36"/>
      <c r="AC565" s="36"/>
      <c r="AD565" s="36"/>
      <c r="AE565" s="36"/>
      <c r="AF565" s="36"/>
      <c r="AG565" s="36"/>
      <c r="AH565" s="36"/>
      <c r="AI565" s="36"/>
      <c r="AJ565" s="36"/>
    </row>
    <row r="566" spans="22:36" x14ac:dyDescent="0.25">
      <c r="V566" s="36"/>
      <c r="W566" s="36"/>
      <c r="X566" s="36"/>
      <c r="Y566" s="36"/>
      <c r="Z566" s="36"/>
      <c r="AA566" s="36"/>
      <c r="AB566" s="36"/>
      <c r="AC566" s="36"/>
      <c r="AD566" s="36"/>
      <c r="AE566" s="36"/>
      <c r="AF566" s="36"/>
      <c r="AG566" s="36"/>
      <c r="AH566" s="36"/>
      <c r="AI566" s="36"/>
      <c r="AJ566" s="36"/>
    </row>
    <row r="567" spans="22:36" x14ac:dyDescent="0.25">
      <c r="V567" s="36"/>
      <c r="W567" s="36"/>
      <c r="X567" s="36"/>
      <c r="Y567" s="36"/>
      <c r="Z567" s="36"/>
      <c r="AA567" s="36"/>
      <c r="AB567" s="36"/>
      <c r="AC567" s="36"/>
      <c r="AD567" s="36"/>
      <c r="AE567" s="36"/>
      <c r="AF567" s="36"/>
      <c r="AG567" s="36"/>
      <c r="AH567" s="36"/>
      <c r="AI567" s="36"/>
      <c r="AJ567" s="36"/>
    </row>
    <row r="568" spans="22:36" x14ac:dyDescent="0.25">
      <c r="V568" s="36"/>
      <c r="W568" s="36"/>
      <c r="X568" s="36"/>
      <c r="Y568" s="36"/>
      <c r="Z568" s="36"/>
      <c r="AA568" s="36"/>
      <c r="AB568" s="36"/>
      <c r="AC568" s="36"/>
      <c r="AD568" s="36"/>
      <c r="AE568" s="36"/>
      <c r="AF568" s="36"/>
      <c r="AG568" s="36"/>
      <c r="AH568" s="36"/>
      <c r="AI568" s="36"/>
      <c r="AJ568" s="36"/>
    </row>
    <row r="569" spans="22:36" x14ac:dyDescent="0.25">
      <c r="V569" s="36"/>
      <c r="W569" s="36"/>
      <c r="X569" s="36"/>
      <c r="Y569" s="36"/>
      <c r="Z569" s="36"/>
      <c r="AA569" s="36"/>
      <c r="AB569" s="36"/>
      <c r="AC569" s="36"/>
      <c r="AD569" s="36"/>
      <c r="AE569" s="36"/>
      <c r="AF569" s="36"/>
      <c r="AG569" s="36"/>
      <c r="AH569" s="36"/>
      <c r="AI569" s="36"/>
      <c r="AJ569" s="36"/>
    </row>
    <row r="570" spans="22:36" x14ac:dyDescent="0.25">
      <c r="V570" s="36"/>
      <c r="W570" s="36"/>
      <c r="X570" s="36"/>
      <c r="Y570" s="36"/>
      <c r="Z570" s="36"/>
      <c r="AA570" s="36"/>
      <c r="AB570" s="36"/>
      <c r="AC570" s="36"/>
      <c r="AD570" s="36"/>
      <c r="AE570" s="36"/>
      <c r="AF570" s="36"/>
      <c r="AG570" s="36"/>
      <c r="AH570" s="36"/>
      <c r="AI570" s="36"/>
      <c r="AJ570" s="36"/>
    </row>
    <row r="571" spans="22:36" x14ac:dyDescent="0.25">
      <c r="V571" s="36"/>
      <c r="W571" s="36"/>
      <c r="X571" s="36"/>
      <c r="Y571" s="36"/>
      <c r="Z571" s="36"/>
      <c r="AA571" s="36"/>
      <c r="AB571" s="36"/>
      <c r="AC571" s="36"/>
      <c r="AD571" s="36"/>
      <c r="AE571" s="36"/>
      <c r="AF571" s="36"/>
      <c r="AG571" s="36"/>
      <c r="AH571" s="36"/>
      <c r="AI571" s="36"/>
      <c r="AJ571" s="36"/>
    </row>
    <row r="572" spans="22:36" x14ac:dyDescent="0.25">
      <c r="V572" s="36"/>
      <c r="W572" s="36"/>
      <c r="X572" s="36"/>
      <c r="Y572" s="36"/>
      <c r="Z572" s="36"/>
      <c r="AA572" s="36"/>
      <c r="AB572" s="36"/>
      <c r="AC572" s="36"/>
      <c r="AD572" s="36"/>
      <c r="AE572" s="36"/>
      <c r="AF572" s="36"/>
      <c r="AG572" s="36"/>
      <c r="AH572" s="36"/>
      <c r="AI572" s="36"/>
      <c r="AJ572" s="36"/>
    </row>
    <row r="573" spans="22:36" x14ac:dyDescent="0.25">
      <c r="V573" s="36"/>
      <c r="W573" s="36"/>
      <c r="X573" s="36"/>
      <c r="Y573" s="36"/>
      <c r="Z573" s="36"/>
      <c r="AA573" s="36"/>
      <c r="AB573" s="36"/>
      <c r="AC573" s="36"/>
      <c r="AD573" s="36"/>
      <c r="AE573" s="36"/>
      <c r="AF573" s="36"/>
      <c r="AG573" s="36"/>
      <c r="AH573" s="36"/>
      <c r="AI573" s="36"/>
      <c r="AJ573" s="36"/>
    </row>
    <row r="574" spans="22:36" x14ac:dyDescent="0.25">
      <c r="V574" s="36"/>
      <c r="W574" s="36"/>
      <c r="X574" s="36"/>
      <c r="Y574" s="36"/>
      <c r="Z574" s="36"/>
      <c r="AA574" s="36"/>
      <c r="AB574" s="36"/>
      <c r="AC574" s="36"/>
      <c r="AD574" s="36"/>
      <c r="AE574" s="36"/>
      <c r="AF574" s="36"/>
      <c r="AG574" s="36"/>
      <c r="AH574" s="36"/>
      <c r="AI574" s="36"/>
      <c r="AJ574" s="36"/>
    </row>
    <row r="575" spans="22:36" x14ac:dyDescent="0.25">
      <c r="V575" s="36"/>
      <c r="W575" s="36"/>
      <c r="X575" s="36"/>
      <c r="Y575" s="36"/>
      <c r="Z575" s="36"/>
      <c r="AA575" s="36"/>
      <c r="AB575" s="36"/>
      <c r="AC575" s="36"/>
      <c r="AD575" s="36"/>
      <c r="AE575" s="36"/>
      <c r="AF575" s="36"/>
      <c r="AG575" s="36"/>
      <c r="AH575" s="36"/>
      <c r="AI575" s="36"/>
      <c r="AJ575" s="36"/>
    </row>
    <row r="576" spans="22:36" x14ac:dyDescent="0.25">
      <c r="V576" s="36"/>
      <c r="W576" s="36"/>
      <c r="X576" s="36"/>
      <c r="Y576" s="36"/>
      <c r="Z576" s="36"/>
      <c r="AA576" s="36"/>
      <c r="AB576" s="36"/>
      <c r="AC576" s="36"/>
      <c r="AD576" s="36"/>
      <c r="AE576" s="36"/>
      <c r="AF576" s="36"/>
      <c r="AG576" s="36"/>
      <c r="AH576" s="36"/>
      <c r="AI576" s="36"/>
      <c r="AJ576" s="36"/>
    </row>
    <row r="577" spans="22:36" x14ac:dyDescent="0.25">
      <c r="V577" s="36"/>
      <c r="W577" s="36"/>
      <c r="X577" s="36"/>
      <c r="Y577" s="36"/>
      <c r="Z577" s="36"/>
      <c r="AA577" s="36"/>
      <c r="AB577" s="36"/>
      <c r="AC577" s="36"/>
      <c r="AD577" s="36"/>
      <c r="AE577" s="36"/>
      <c r="AF577" s="36"/>
      <c r="AG577" s="36"/>
      <c r="AH577" s="36"/>
      <c r="AI577" s="36"/>
      <c r="AJ577" s="36"/>
    </row>
    <row r="578" spans="22:36" x14ac:dyDescent="0.25">
      <c r="V578" s="36"/>
      <c r="W578" s="36"/>
      <c r="X578" s="36"/>
      <c r="Y578" s="36"/>
      <c r="Z578" s="36"/>
      <c r="AA578" s="36"/>
      <c r="AB578" s="36"/>
      <c r="AC578" s="36"/>
      <c r="AD578" s="36"/>
      <c r="AE578" s="36"/>
      <c r="AF578" s="36"/>
      <c r="AG578" s="36"/>
      <c r="AH578" s="36"/>
      <c r="AI578" s="36"/>
      <c r="AJ578" s="36"/>
    </row>
    <row r="579" spans="22:36" x14ac:dyDescent="0.25">
      <c r="V579" s="36"/>
      <c r="W579" s="36"/>
      <c r="X579" s="36"/>
      <c r="Y579" s="36"/>
      <c r="Z579" s="36"/>
      <c r="AA579" s="36"/>
      <c r="AB579" s="36"/>
      <c r="AC579" s="36"/>
      <c r="AD579" s="36"/>
      <c r="AE579" s="36"/>
      <c r="AF579" s="36"/>
      <c r="AG579" s="36"/>
      <c r="AH579" s="36"/>
      <c r="AI579" s="36"/>
      <c r="AJ579" s="36"/>
    </row>
    <row r="580" spans="22:36" x14ac:dyDescent="0.25">
      <c r="V580" s="36"/>
      <c r="W580" s="36"/>
      <c r="X580" s="36"/>
      <c r="Y580" s="36"/>
      <c r="Z580" s="36"/>
      <c r="AA580" s="36"/>
      <c r="AB580" s="36"/>
      <c r="AC580" s="36"/>
      <c r="AD580" s="36"/>
      <c r="AE580" s="36"/>
      <c r="AF580" s="36"/>
      <c r="AG580" s="36"/>
      <c r="AH580" s="36"/>
      <c r="AI580" s="36"/>
      <c r="AJ580" s="36"/>
    </row>
    <row r="581" spans="22:36" x14ac:dyDescent="0.25">
      <c r="V581" s="36"/>
      <c r="W581" s="36"/>
      <c r="X581" s="36"/>
      <c r="Y581" s="36"/>
      <c r="Z581" s="36"/>
      <c r="AA581" s="36"/>
      <c r="AB581" s="36"/>
      <c r="AC581" s="36"/>
      <c r="AD581" s="36"/>
      <c r="AE581" s="36"/>
      <c r="AF581" s="36"/>
      <c r="AG581" s="36"/>
      <c r="AH581" s="36"/>
      <c r="AI581" s="36"/>
      <c r="AJ581" s="36"/>
    </row>
    <row r="582" spans="22:36" x14ac:dyDescent="0.25">
      <c r="V582" s="36"/>
      <c r="W582" s="36"/>
      <c r="X582" s="36"/>
      <c r="Y582" s="36"/>
      <c r="Z582" s="36"/>
      <c r="AA582" s="36"/>
      <c r="AB582" s="36"/>
      <c r="AC582" s="36"/>
      <c r="AD582" s="36"/>
      <c r="AE582" s="36"/>
      <c r="AF582" s="36"/>
      <c r="AG582" s="36"/>
      <c r="AH582" s="36"/>
      <c r="AI582" s="36"/>
      <c r="AJ582" s="36"/>
    </row>
    <row r="583" spans="22:36" x14ac:dyDescent="0.25">
      <c r="V583" s="36"/>
      <c r="W583" s="36"/>
      <c r="X583" s="36"/>
      <c r="Y583" s="36"/>
      <c r="Z583" s="36"/>
      <c r="AA583" s="36"/>
      <c r="AB583" s="36"/>
      <c r="AC583" s="36"/>
      <c r="AD583" s="36"/>
      <c r="AE583" s="36"/>
      <c r="AF583" s="36"/>
      <c r="AG583" s="36"/>
      <c r="AH583" s="36"/>
      <c r="AI583" s="36"/>
      <c r="AJ583" s="36"/>
    </row>
    <row r="584" spans="22:36" x14ac:dyDescent="0.25">
      <c r="V584" s="36"/>
      <c r="W584" s="36"/>
      <c r="X584" s="36"/>
      <c r="Y584" s="36"/>
      <c r="Z584" s="36"/>
      <c r="AA584" s="36"/>
      <c r="AB584" s="36"/>
      <c r="AC584" s="36"/>
      <c r="AD584" s="36"/>
      <c r="AE584" s="36"/>
      <c r="AF584" s="36"/>
      <c r="AG584" s="36"/>
      <c r="AH584" s="36"/>
      <c r="AI584" s="36"/>
      <c r="AJ584" s="36"/>
    </row>
    <row r="585" spans="22:36" x14ac:dyDescent="0.25">
      <c r="V585" s="36"/>
      <c r="W585" s="36"/>
      <c r="X585" s="36"/>
      <c r="Y585" s="36"/>
      <c r="Z585" s="36"/>
      <c r="AA585" s="36"/>
      <c r="AB585" s="36"/>
      <c r="AC585" s="36"/>
      <c r="AD585" s="36"/>
      <c r="AE585" s="36"/>
      <c r="AF585" s="36"/>
      <c r="AG585" s="36"/>
      <c r="AH585" s="36"/>
      <c r="AI585" s="36"/>
      <c r="AJ585" s="36"/>
    </row>
    <row r="586" spans="22:36" x14ac:dyDescent="0.25">
      <c r="V586" s="36"/>
      <c r="W586" s="36"/>
      <c r="X586" s="36"/>
      <c r="Y586" s="36"/>
      <c r="Z586" s="36"/>
      <c r="AA586" s="36"/>
      <c r="AB586" s="36"/>
      <c r="AC586" s="36"/>
      <c r="AD586" s="36"/>
      <c r="AE586" s="36"/>
      <c r="AF586" s="36"/>
      <c r="AG586" s="36"/>
      <c r="AH586" s="36"/>
      <c r="AI586" s="36"/>
      <c r="AJ586" s="36"/>
    </row>
    <row r="587" spans="22:36" x14ac:dyDescent="0.25">
      <c r="V587" s="36"/>
      <c r="W587" s="36"/>
      <c r="X587" s="36"/>
      <c r="Y587" s="36"/>
      <c r="Z587" s="36"/>
      <c r="AA587" s="36"/>
      <c r="AB587" s="36"/>
      <c r="AC587" s="36"/>
      <c r="AD587" s="36"/>
      <c r="AE587" s="36"/>
      <c r="AF587" s="36"/>
      <c r="AG587" s="36"/>
      <c r="AH587" s="36"/>
      <c r="AI587" s="36"/>
      <c r="AJ587" s="36"/>
    </row>
    <row r="588" spans="22:36" x14ac:dyDescent="0.25">
      <c r="V588" s="36"/>
      <c r="W588" s="36"/>
      <c r="X588" s="36"/>
      <c r="Y588" s="36"/>
      <c r="Z588" s="36"/>
      <c r="AA588" s="36"/>
      <c r="AB588" s="36"/>
      <c r="AC588" s="36"/>
      <c r="AD588" s="36"/>
      <c r="AE588" s="36"/>
      <c r="AF588" s="36"/>
      <c r="AG588" s="36"/>
      <c r="AH588" s="36"/>
      <c r="AI588" s="36"/>
      <c r="AJ588" s="36"/>
    </row>
    <row r="589" spans="22:36" x14ac:dyDescent="0.25">
      <c r="V589" s="36"/>
      <c r="W589" s="36"/>
      <c r="X589" s="36"/>
      <c r="Y589" s="36"/>
      <c r="Z589" s="36"/>
      <c r="AA589" s="36"/>
      <c r="AB589" s="36"/>
      <c r="AC589" s="36"/>
      <c r="AD589" s="36"/>
      <c r="AE589" s="36"/>
      <c r="AF589" s="36"/>
      <c r="AG589" s="36"/>
      <c r="AH589" s="36"/>
      <c r="AI589" s="36"/>
      <c r="AJ589" s="36"/>
    </row>
    <row r="590" spans="22:36" x14ac:dyDescent="0.25">
      <c r="V590" s="36"/>
      <c r="W590" s="36"/>
      <c r="X590" s="36"/>
      <c r="Y590" s="36"/>
      <c r="Z590" s="36"/>
      <c r="AA590" s="36"/>
      <c r="AB590" s="36"/>
      <c r="AC590" s="36"/>
      <c r="AD590" s="36"/>
      <c r="AE590" s="36"/>
      <c r="AF590" s="36"/>
      <c r="AG590" s="36"/>
      <c r="AH590" s="36"/>
      <c r="AI590" s="36"/>
      <c r="AJ590" s="36"/>
    </row>
    <row r="591" spans="22:36" x14ac:dyDescent="0.25">
      <c r="V591" s="36"/>
      <c r="W591" s="36"/>
      <c r="X591" s="36"/>
      <c r="Y591" s="36"/>
      <c r="Z591" s="36"/>
      <c r="AA591" s="36"/>
      <c r="AB591" s="36"/>
      <c r="AC591" s="36"/>
      <c r="AD591" s="36"/>
      <c r="AE591" s="36"/>
      <c r="AF591" s="36"/>
      <c r="AG591" s="36"/>
      <c r="AH591" s="36"/>
      <c r="AI591" s="36"/>
      <c r="AJ591" s="36"/>
    </row>
    <row r="592" spans="22:36" x14ac:dyDescent="0.25">
      <c r="V592" s="36"/>
      <c r="W592" s="36"/>
      <c r="X592" s="36"/>
      <c r="Y592" s="36"/>
      <c r="Z592" s="36"/>
      <c r="AA592" s="36"/>
      <c r="AB592" s="36"/>
      <c r="AC592" s="36"/>
      <c r="AD592" s="36"/>
      <c r="AE592" s="36"/>
      <c r="AF592" s="36"/>
      <c r="AG592" s="36"/>
      <c r="AH592" s="36"/>
      <c r="AI592" s="36"/>
      <c r="AJ592" s="36"/>
    </row>
    <row r="593" spans="22:36" x14ac:dyDescent="0.25">
      <c r="V593" s="36"/>
      <c r="W593" s="36"/>
      <c r="X593" s="36"/>
      <c r="Y593" s="36"/>
      <c r="Z593" s="36"/>
      <c r="AA593" s="36"/>
      <c r="AB593" s="36"/>
      <c r="AC593" s="36"/>
      <c r="AD593" s="36"/>
      <c r="AE593" s="36"/>
      <c r="AF593" s="36"/>
      <c r="AG593" s="36"/>
      <c r="AH593" s="36"/>
      <c r="AI593" s="36"/>
      <c r="AJ593" s="36"/>
    </row>
    <row r="594" spans="22:36" x14ac:dyDescent="0.25">
      <c r="V594" s="36"/>
      <c r="W594" s="36"/>
      <c r="X594" s="36"/>
      <c r="Y594" s="36"/>
      <c r="Z594" s="36"/>
      <c r="AA594" s="36"/>
      <c r="AB594" s="36"/>
      <c r="AC594" s="36"/>
      <c r="AD594" s="36"/>
      <c r="AE594" s="36"/>
      <c r="AF594" s="36"/>
      <c r="AG594" s="36"/>
      <c r="AH594" s="36"/>
      <c r="AI594" s="36"/>
      <c r="AJ594" s="36"/>
    </row>
    <row r="595" spans="22:36" x14ac:dyDescent="0.25">
      <c r="V595" s="36"/>
      <c r="W595" s="36"/>
      <c r="X595" s="36"/>
      <c r="Y595" s="36"/>
      <c r="Z595" s="36"/>
      <c r="AA595" s="36"/>
      <c r="AB595" s="36"/>
      <c r="AC595" s="36"/>
      <c r="AD595" s="36"/>
      <c r="AE595" s="36"/>
      <c r="AF595" s="36"/>
      <c r="AG595" s="36"/>
      <c r="AH595" s="36"/>
      <c r="AI595" s="36"/>
      <c r="AJ595" s="36"/>
    </row>
    <row r="596" spans="22:36" x14ac:dyDescent="0.25">
      <c r="V596" s="36"/>
      <c r="W596" s="36"/>
      <c r="X596" s="36"/>
      <c r="Y596" s="36"/>
      <c r="Z596" s="36"/>
      <c r="AA596" s="36"/>
      <c r="AB596" s="36"/>
      <c r="AC596" s="36"/>
      <c r="AD596" s="36"/>
      <c r="AE596" s="36"/>
      <c r="AF596" s="36"/>
      <c r="AG596" s="36"/>
      <c r="AH596" s="36"/>
      <c r="AI596" s="36"/>
      <c r="AJ596" s="36"/>
    </row>
    <row r="597" spans="22:36" x14ac:dyDescent="0.25">
      <c r="V597" s="36"/>
      <c r="W597" s="36"/>
      <c r="X597" s="36"/>
      <c r="Y597" s="36"/>
      <c r="Z597" s="36"/>
      <c r="AA597" s="36"/>
      <c r="AB597" s="36"/>
      <c r="AC597" s="36"/>
      <c r="AD597" s="36"/>
      <c r="AE597" s="36"/>
      <c r="AF597" s="36"/>
      <c r="AG597" s="36"/>
      <c r="AH597" s="36"/>
      <c r="AI597" s="36"/>
      <c r="AJ597" s="36"/>
    </row>
    <row r="598" spans="22:36" x14ac:dyDescent="0.25">
      <c r="V598" s="36"/>
      <c r="W598" s="36"/>
      <c r="X598" s="36"/>
      <c r="Y598" s="36"/>
      <c r="Z598" s="36"/>
      <c r="AA598" s="36"/>
      <c r="AB598" s="36"/>
      <c r="AC598" s="36"/>
      <c r="AD598" s="36"/>
      <c r="AE598" s="36"/>
      <c r="AF598" s="36"/>
      <c r="AG598" s="36"/>
      <c r="AH598" s="36"/>
      <c r="AI598" s="36"/>
      <c r="AJ598" s="36"/>
    </row>
    <row r="599" spans="22:36" x14ac:dyDescent="0.25">
      <c r="V599" s="36"/>
      <c r="W599" s="36"/>
      <c r="X599" s="36"/>
      <c r="Y599" s="36"/>
      <c r="Z599" s="36"/>
      <c r="AA599" s="36"/>
      <c r="AB599" s="36"/>
      <c r="AC599" s="36"/>
      <c r="AD599" s="36"/>
      <c r="AE599" s="36"/>
      <c r="AF599" s="36"/>
      <c r="AG599" s="36"/>
      <c r="AH599" s="36"/>
      <c r="AI599" s="36"/>
      <c r="AJ599" s="36"/>
    </row>
    <row r="600" spans="22:36" x14ac:dyDescent="0.25">
      <c r="V600" s="36"/>
      <c r="W600" s="36"/>
      <c r="X600" s="36"/>
      <c r="Y600" s="36"/>
      <c r="Z600" s="36"/>
      <c r="AA600" s="36"/>
      <c r="AB600" s="36"/>
      <c r="AC600" s="36"/>
      <c r="AD600" s="36"/>
      <c r="AE600" s="36"/>
      <c r="AF600" s="36"/>
      <c r="AG600" s="36"/>
      <c r="AH600" s="36"/>
      <c r="AI600" s="36"/>
      <c r="AJ600" s="36"/>
    </row>
    <row r="601" spans="22:36" x14ac:dyDescent="0.25">
      <c r="V601" s="36"/>
      <c r="W601" s="36"/>
      <c r="X601" s="36"/>
      <c r="Y601" s="36"/>
      <c r="Z601" s="36"/>
      <c r="AA601" s="36"/>
      <c r="AB601" s="36"/>
      <c r="AC601" s="36"/>
      <c r="AD601" s="36"/>
      <c r="AE601" s="36"/>
      <c r="AF601" s="36"/>
      <c r="AG601" s="36"/>
      <c r="AH601" s="36"/>
      <c r="AI601" s="36"/>
      <c r="AJ601" s="36"/>
    </row>
    <row r="602" spans="22:36" x14ac:dyDescent="0.25">
      <c r="V602" s="36"/>
      <c r="W602" s="36"/>
      <c r="X602" s="36"/>
      <c r="Y602" s="36"/>
      <c r="Z602" s="36"/>
      <c r="AA602" s="36"/>
      <c r="AB602" s="36"/>
      <c r="AC602" s="36"/>
      <c r="AD602" s="36"/>
      <c r="AE602" s="36"/>
      <c r="AF602" s="36"/>
      <c r="AG602" s="36"/>
      <c r="AH602" s="36"/>
      <c r="AI602" s="36"/>
      <c r="AJ602" s="36"/>
    </row>
    <row r="603" spans="22:36" x14ac:dyDescent="0.25">
      <c r="V603" s="36"/>
      <c r="W603" s="36"/>
      <c r="X603" s="36"/>
      <c r="Y603" s="36"/>
      <c r="Z603" s="36"/>
      <c r="AA603" s="36"/>
      <c r="AB603" s="36"/>
      <c r="AC603" s="36"/>
      <c r="AD603" s="36"/>
      <c r="AE603" s="36"/>
      <c r="AF603" s="36"/>
      <c r="AG603" s="36"/>
      <c r="AH603" s="36"/>
      <c r="AI603" s="36"/>
      <c r="AJ603" s="36"/>
    </row>
    <row r="604" spans="22:36" x14ac:dyDescent="0.25">
      <c r="V604" s="36"/>
      <c r="W604" s="36"/>
      <c r="X604" s="36"/>
      <c r="Y604" s="36"/>
      <c r="Z604" s="36"/>
      <c r="AA604" s="36"/>
      <c r="AB604" s="36"/>
      <c r="AC604" s="36"/>
      <c r="AD604" s="36"/>
      <c r="AE604" s="36"/>
      <c r="AF604" s="36"/>
      <c r="AG604" s="36"/>
      <c r="AH604" s="36"/>
      <c r="AI604" s="36"/>
      <c r="AJ604" s="36"/>
    </row>
    <row r="605" spans="22:36" x14ac:dyDescent="0.25">
      <c r="V605" s="36"/>
      <c r="W605" s="36"/>
      <c r="X605" s="36"/>
      <c r="Y605" s="36"/>
      <c r="Z605" s="36"/>
      <c r="AA605" s="36"/>
      <c r="AB605" s="36"/>
      <c r="AC605" s="36"/>
      <c r="AD605" s="36"/>
      <c r="AE605" s="36"/>
      <c r="AF605" s="36"/>
      <c r="AG605" s="36"/>
      <c r="AH605" s="36"/>
      <c r="AI605" s="36"/>
      <c r="AJ605" s="36"/>
    </row>
    <row r="606" spans="22:36" x14ac:dyDescent="0.25">
      <c r="V606" s="36"/>
      <c r="W606" s="36"/>
      <c r="X606" s="36"/>
      <c r="Y606" s="36"/>
      <c r="Z606" s="36"/>
      <c r="AA606" s="36"/>
      <c r="AB606" s="36"/>
      <c r="AC606" s="36"/>
      <c r="AD606" s="36"/>
      <c r="AE606" s="36"/>
      <c r="AF606" s="36"/>
      <c r="AG606" s="36"/>
      <c r="AH606" s="36"/>
      <c r="AI606" s="36"/>
      <c r="AJ606" s="36"/>
    </row>
    <row r="607" spans="22:36" x14ac:dyDescent="0.25">
      <c r="V607" s="36"/>
      <c r="W607" s="36"/>
      <c r="X607" s="36"/>
      <c r="Y607" s="36"/>
      <c r="Z607" s="36"/>
      <c r="AA607" s="36"/>
      <c r="AB607" s="36"/>
      <c r="AC607" s="36"/>
      <c r="AD607" s="36"/>
      <c r="AE607" s="36"/>
      <c r="AF607" s="36"/>
      <c r="AG607" s="36"/>
      <c r="AH607" s="36"/>
      <c r="AI607" s="36"/>
      <c r="AJ607" s="36"/>
    </row>
    <row r="608" spans="22:36" x14ac:dyDescent="0.25">
      <c r="V608" s="36"/>
      <c r="W608" s="36"/>
      <c r="X608" s="36"/>
      <c r="Y608" s="36"/>
      <c r="Z608" s="36"/>
      <c r="AA608" s="36"/>
      <c r="AB608" s="36"/>
      <c r="AC608" s="36"/>
      <c r="AD608" s="36"/>
      <c r="AE608" s="36"/>
      <c r="AF608" s="36"/>
      <c r="AG608" s="36"/>
      <c r="AH608" s="36"/>
      <c r="AI608" s="36"/>
      <c r="AJ608" s="36"/>
    </row>
    <row r="609" spans="22:36" x14ac:dyDescent="0.25">
      <c r="V609" s="36"/>
      <c r="W609" s="36"/>
      <c r="X609" s="36"/>
      <c r="Y609" s="36"/>
      <c r="Z609" s="36"/>
      <c r="AA609" s="36"/>
      <c r="AB609" s="36"/>
      <c r="AC609" s="36"/>
      <c r="AD609" s="36"/>
      <c r="AE609" s="36"/>
      <c r="AF609" s="36"/>
      <c r="AG609" s="36"/>
      <c r="AH609" s="36"/>
      <c r="AI609" s="36"/>
      <c r="AJ609" s="36"/>
    </row>
    <row r="610" spans="22:36" x14ac:dyDescent="0.25">
      <c r="V610" s="36"/>
      <c r="W610" s="36"/>
      <c r="X610" s="36"/>
      <c r="Y610" s="36"/>
      <c r="Z610" s="36"/>
      <c r="AA610" s="36"/>
      <c r="AB610" s="36"/>
      <c r="AC610" s="36"/>
      <c r="AD610" s="36"/>
      <c r="AE610" s="36"/>
      <c r="AF610" s="36"/>
      <c r="AG610" s="36"/>
      <c r="AH610" s="36"/>
      <c r="AI610" s="36"/>
      <c r="AJ610" s="36"/>
    </row>
    <row r="611" spans="22:36" x14ac:dyDescent="0.25">
      <c r="V611" s="36"/>
      <c r="W611" s="36"/>
      <c r="X611" s="36"/>
      <c r="Y611" s="36"/>
      <c r="Z611" s="36"/>
      <c r="AA611" s="36"/>
      <c r="AB611" s="36"/>
      <c r="AC611" s="36"/>
      <c r="AD611" s="36"/>
      <c r="AE611" s="36"/>
      <c r="AF611" s="36"/>
      <c r="AG611" s="36"/>
      <c r="AH611" s="36"/>
      <c r="AI611" s="36"/>
      <c r="AJ611" s="36"/>
    </row>
    <row r="612" spans="22:36" x14ac:dyDescent="0.25">
      <c r="V612" s="36"/>
      <c r="W612" s="36"/>
      <c r="X612" s="36"/>
      <c r="Y612" s="36"/>
      <c r="Z612" s="36"/>
      <c r="AA612" s="36"/>
      <c r="AB612" s="36"/>
      <c r="AC612" s="36"/>
      <c r="AD612" s="36"/>
      <c r="AE612" s="36"/>
      <c r="AF612" s="36"/>
      <c r="AG612" s="36"/>
      <c r="AH612" s="36"/>
      <c r="AI612" s="36"/>
      <c r="AJ612" s="36"/>
    </row>
    <row r="613" spans="22:36" x14ac:dyDescent="0.25">
      <c r="V613" s="36"/>
      <c r="W613" s="36"/>
      <c r="X613" s="36"/>
      <c r="Y613" s="36"/>
      <c r="Z613" s="36"/>
      <c r="AA613" s="36"/>
      <c r="AB613" s="36"/>
      <c r="AC613" s="36"/>
      <c r="AD613" s="36"/>
      <c r="AE613" s="36"/>
      <c r="AF613" s="36"/>
      <c r="AG613" s="36"/>
      <c r="AH613" s="36"/>
      <c r="AI613" s="36"/>
      <c r="AJ613" s="36"/>
    </row>
    <row r="614" spans="22:36" x14ac:dyDescent="0.25">
      <c r="V614" s="36"/>
      <c r="W614" s="36"/>
      <c r="X614" s="36"/>
      <c r="Y614" s="36"/>
      <c r="Z614" s="36"/>
      <c r="AA614" s="36"/>
      <c r="AB614" s="36"/>
      <c r="AC614" s="36"/>
      <c r="AD614" s="36"/>
      <c r="AE614" s="36"/>
      <c r="AF614" s="36"/>
      <c r="AG614" s="36"/>
      <c r="AH614" s="36"/>
      <c r="AI614" s="36"/>
      <c r="AJ614" s="36"/>
    </row>
    <row r="615" spans="22:36" x14ac:dyDescent="0.25">
      <c r="V615" s="36"/>
      <c r="W615" s="36"/>
      <c r="X615" s="36"/>
      <c r="Y615" s="36"/>
      <c r="Z615" s="36"/>
      <c r="AA615" s="36"/>
      <c r="AB615" s="36"/>
      <c r="AC615" s="36"/>
      <c r="AD615" s="36"/>
      <c r="AE615" s="36"/>
      <c r="AF615" s="36"/>
      <c r="AG615" s="36"/>
      <c r="AH615" s="36"/>
      <c r="AI615" s="36"/>
      <c r="AJ615" s="36"/>
    </row>
    <row r="616" spans="22:36" x14ac:dyDescent="0.25">
      <c r="V616" s="36"/>
      <c r="W616" s="36"/>
      <c r="X616" s="36"/>
      <c r="Y616" s="36"/>
      <c r="Z616" s="36"/>
      <c r="AA616" s="36"/>
      <c r="AB616" s="36"/>
      <c r="AC616" s="36"/>
      <c r="AD616" s="36"/>
      <c r="AE616" s="36"/>
      <c r="AF616" s="36"/>
      <c r="AG616" s="36"/>
      <c r="AH616" s="36"/>
      <c r="AI616" s="36"/>
      <c r="AJ616" s="36"/>
    </row>
    <row r="617" spans="22:36" x14ac:dyDescent="0.25">
      <c r="V617" s="36"/>
      <c r="W617" s="36"/>
      <c r="X617" s="36"/>
      <c r="Y617" s="36"/>
      <c r="Z617" s="36"/>
      <c r="AA617" s="36"/>
      <c r="AB617" s="36"/>
      <c r="AC617" s="36"/>
      <c r="AD617" s="36"/>
      <c r="AE617" s="36"/>
      <c r="AF617" s="36"/>
      <c r="AG617" s="36"/>
      <c r="AH617" s="36"/>
      <c r="AI617" s="36"/>
      <c r="AJ617" s="36"/>
    </row>
    <row r="618" spans="22:36" x14ac:dyDescent="0.25">
      <c r="V618" s="36"/>
      <c r="W618" s="36"/>
      <c r="X618" s="36"/>
      <c r="Y618" s="36"/>
      <c r="Z618" s="36"/>
      <c r="AA618" s="36"/>
      <c r="AB618" s="36"/>
      <c r="AC618" s="36"/>
      <c r="AD618" s="36"/>
      <c r="AE618" s="36"/>
      <c r="AF618" s="36"/>
      <c r="AG618" s="36"/>
      <c r="AH618" s="36"/>
      <c r="AI618" s="36"/>
      <c r="AJ618" s="36"/>
    </row>
    <row r="619" spans="22:36" x14ac:dyDescent="0.25">
      <c r="V619" s="36"/>
      <c r="W619" s="36"/>
      <c r="X619" s="36"/>
      <c r="Y619" s="36"/>
      <c r="Z619" s="36"/>
      <c r="AA619" s="36"/>
      <c r="AB619" s="36"/>
      <c r="AC619" s="36"/>
      <c r="AD619" s="36"/>
      <c r="AE619" s="36"/>
      <c r="AF619" s="36"/>
      <c r="AG619" s="36"/>
      <c r="AH619" s="36"/>
      <c r="AI619" s="36"/>
      <c r="AJ619" s="36"/>
    </row>
    <row r="620" spans="22:36" x14ac:dyDescent="0.25">
      <c r="V620" s="36"/>
      <c r="W620" s="36"/>
      <c r="X620" s="36"/>
      <c r="Y620" s="36"/>
      <c r="Z620" s="36"/>
      <c r="AA620" s="36"/>
      <c r="AB620" s="36"/>
      <c r="AC620" s="36"/>
      <c r="AD620" s="36"/>
      <c r="AE620" s="36"/>
      <c r="AF620" s="36"/>
      <c r="AG620" s="36"/>
      <c r="AH620" s="36"/>
      <c r="AI620" s="36"/>
      <c r="AJ620" s="36"/>
    </row>
    <row r="621" spans="22:36" x14ac:dyDescent="0.25">
      <c r="V621" s="36"/>
      <c r="W621" s="36"/>
      <c r="X621" s="36"/>
      <c r="Y621" s="36"/>
      <c r="Z621" s="36"/>
      <c r="AA621" s="36"/>
      <c r="AB621" s="36"/>
      <c r="AC621" s="36"/>
      <c r="AD621" s="36"/>
      <c r="AE621" s="36"/>
      <c r="AF621" s="36"/>
      <c r="AG621" s="36"/>
      <c r="AH621" s="36"/>
      <c r="AI621" s="36"/>
      <c r="AJ621" s="36"/>
    </row>
    <row r="622" spans="22:36" x14ac:dyDescent="0.25">
      <c r="V622" s="36"/>
      <c r="W622" s="36"/>
      <c r="X622" s="36"/>
      <c r="Y622" s="36"/>
      <c r="Z622" s="36"/>
      <c r="AA622" s="36"/>
      <c r="AB622" s="36"/>
      <c r="AC622" s="36"/>
      <c r="AD622" s="36"/>
      <c r="AE622" s="36"/>
      <c r="AF622" s="36"/>
      <c r="AG622" s="36"/>
      <c r="AH622" s="36"/>
      <c r="AI622" s="36"/>
      <c r="AJ622" s="36"/>
    </row>
    <row r="623" spans="22:36" x14ac:dyDescent="0.25">
      <c r="V623" s="36"/>
      <c r="W623" s="36"/>
      <c r="X623" s="36"/>
      <c r="Y623" s="36"/>
      <c r="Z623" s="36"/>
      <c r="AA623" s="36"/>
      <c r="AB623" s="36"/>
      <c r="AC623" s="36"/>
      <c r="AD623" s="36"/>
      <c r="AE623" s="36"/>
      <c r="AF623" s="36"/>
      <c r="AG623" s="36"/>
      <c r="AH623" s="36"/>
      <c r="AI623" s="36"/>
      <c r="AJ623" s="36"/>
    </row>
    <row r="624" spans="22:36" x14ac:dyDescent="0.25">
      <c r="V624" s="36"/>
      <c r="W624" s="36"/>
      <c r="X624" s="36"/>
      <c r="Y624" s="36"/>
      <c r="Z624" s="36"/>
      <c r="AA624" s="36"/>
      <c r="AB624" s="36"/>
      <c r="AC624" s="36"/>
      <c r="AD624" s="36"/>
      <c r="AE624" s="36"/>
      <c r="AF624" s="36"/>
      <c r="AG624" s="36"/>
      <c r="AH624" s="36"/>
      <c r="AI624" s="36"/>
      <c r="AJ624" s="36"/>
    </row>
    <row r="625" spans="22:36" x14ac:dyDescent="0.25">
      <c r="V625" s="36"/>
      <c r="W625" s="36"/>
      <c r="X625" s="36"/>
      <c r="Y625" s="36"/>
      <c r="Z625" s="36"/>
      <c r="AA625" s="36"/>
      <c r="AB625" s="36"/>
      <c r="AC625" s="36"/>
      <c r="AD625" s="36"/>
      <c r="AE625" s="36"/>
      <c r="AF625" s="36"/>
      <c r="AG625" s="36"/>
      <c r="AH625" s="36"/>
      <c r="AI625" s="36"/>
      <c r="AJ625" s="36"/>
    </row>
    <row r="626" spans="22:36" x14ac:dyDescent="0.25">
      <c r="V626" s="36"/>
      <c r="W626" s="36"/>
      <c r="X626" s="36"/>
      <c r="Y626" s="36"/>
      <c r="Z626" s="36"/>
      <c r="AA626" s="36"/>
      <c r="AB626" s="36"/>
      <c r="AC626" s="36"/>
      <c r="AD626" s="36"/>
      <c r="AE626" s="36"/>
      <c r="AF626" s="36"/>
      <c r="AG626" s="36"/>
      <c r="AH626" s="36"/>
      <c r="AI626" s="36"/>
      <c r="AJ626" s="36"/>
    </row>
    <row r="627" spans="22:36" x14ac:dyDescent="0.25">
      <c r="V627" s="36"/>
      <c r="W627" s="36"/>
      <c r="X627" s="36"/>
      <c r="Y627" s="36"/>
      <c r="Z627" s="36"/>
      <c r="AA627" s="36"/>
      <c r="AB627" s="36"/>
      <c r="AC627" s="36"/>
      <c r="AD627" s="36"/>
      <c r="AE627" s="36"/>
      <c r="AF627" s="36"/>
      <c r="AG627" s="36"/>
      <c r="AH627" s="36"/>
      <c r="AI627" s="36"/>
      <c r="AJ627" s="36"/>
    </row>
    <row r="628" spans="22:36" x14ac:dyDescent="0.25">
      <c r="V628" s="36"/>
      <c r="W628" s="36"/>
      <c r="X628" s="36"/>
      <c r="Y628" s="36"/>
      <c r="Z628" s="36"/>
      <c r="AA628" s="36"/>
      <c r="AB628" s="36"/>
      <c r="AC628" s="36"/>
      <c r="AD628" s="36"/>
      <c r="AE628" s="36"/>
      <c r="AF628" s="36"/>
      <c r="AG628" s="36"/>
      <c r="AH628" s="36"/>
      <c r="AI628" s="36"/>
      <c r="AJ628" s="36"/>
    </row>
    <row r="629" spans="22:36" x14ac:dyDescent="0.25">
      <c r="V629" s="36"/>
      <c r="W629" s="36"/>
      <c r="X629" s="36"/>
      <c r="Y629" s="36"/>
      <c r="Z629" s="36"/>
      <c r="AA629" s="36"/>
      <c r="AB629" s="36"/>
      <c r="AC629" s="36"/>
      <c r="AD629" s="36"/>
      <c r="AE629" s="36"/>
      <c r="AF629" s="36"/>
      <c r="AG629" s="36"/>
      <c r="AH629" s="36"/>
      <c r="AI629" s="36"/>
      <c r="AJ629" s="36"/>
    </row>
    <row r="630" spans="22:36" x14ac:dyDescent="0.25">
      <c r="V630" s="36"/>
      <c r="W630" s="36"/>
      <c r="X630" s="36"/>
      <c r="Y630" s="36"/>
      <c r="Z630" s="36"/>
      <c r="AA630" s="36"/>
      <c r="AB630" s="36"/>
      <c r="AC630" s="36"/>
      <c r="AD630" s="36"/>
      <c r="AE630" s="36"/>
      <c r="AF630" s="36"/>
      <c r="AG630" s="36"/>
      <c r="AH630" s="36"/>
      <c r="AI630" s="36"/>
      <c r="AJ630" s="36"/>
    </row>
    <row r="631" spans="22:36" x14ac:dyDescent="0.25">
      <c r="V631" s="36"/>
      <c r="W631" s="36"/>
      <c r="X631" s="36"/>
      <c r="Y631" s="36"/>
      <c r="Z631" s="36"/>
      <c r="AA631" s="36"/>
      <c r="AB631" s="36"/>
      <c r="AC631" s="36"/>
      <c r="AD631" s="36"/>
      <c r="AE631" s="36"/>
      <c r="AF631" s="36"/>
      <c r="AG631" s="36"/>
      <c r="AH631" s="36"/>
      <c r="AI631" s="36"/>
      <c r="AJ631" s="36"/>
    </row>
    <row r="632" spans="22:36" x14ac:dyDescent="0.25">
      <c r="V632" s="36"/>
      <c r="W632" s="36"/>
      <c r="X632" s="36"/>
      <c r="Y632" s="36"/>
      <c r="Z632" s="36"/>
      <c r="AA632" s="36"/>
      <c r="AB632" s="36"/>
      <c r="AC632" s="36"/>
      <c r="AD632" s="36"/>
      <c r="AE632" s="36"/>
      <c r="AF632" s="36"/>
      <c r="AG632" s="36"/>
      <c r="AH632" s="36"/>
      <c r="AI632" s="36"/>
      <c r="AJ632" s="36"/>
    </row>
    <row r="633" spans="22:36" x14ac:dyDescent="0.25">
      <c r="V633" s="36"/>
      <c r="W633" s="36"/>
      <c r="X633" s="36"/>
      <c r="Y633" s="36"/>
      <c r="Z633" s="36"/>
      <c r="AA633" s="36"/>
      <c r="AB633" s="36"/>
      <c r="AC633" s="36"/>
      <c r="AD633" s="36"/>
      <c r="AE633" s="36"/>
      <c r="AF633" s="36"/>
      <c r="AG633" s="36"/>
      <c r="AH633" s="36"/>
      <c r="AI633" s="36"/>
      <c r="AJ633" s="36"/>
    </row>
    <row r="634" spans="22:36" x14ac:dyDescent="0.25">
      <c r="V634" s="36"/>
      <c r="W634" s="36"/>
      <c r="X634" s="36"/>
      <c r="Y634" s="36"/>
      <c r="Z634" s="36"/>
      <c r="AA634" s="36"/>
      <c r="AB634" s="36"/>
      <c r="AC634" s="36"/>
      <c r="AD634" s="36"/>
      <c r="AE634" s="36"/>
      <c r="AF634" s="36"/>
      <c r="AG634" s="36"/>
      <c r="AH634" s="36"/>
      <c r="AI634" s="36"/>
      <c r="AJ634" s="36"/>
    </row>
    <row r="635" spans="22:36" x14ac:dyDescent="0.25">
      <c r="V635" s="36"/>
      <c r="W635" s="36"/>
      <c r="X635" s="36"/>
      <c r="Y635" s="36"/>
      <c r="Z635" s="36"/>
      <c r="AA635" s="36"/>
      <c r="AB635" s="36"/>
      <c r="AC635" s="36"/>
      <c r="AD635" s="36"/>
      <c r="AE635" s="36"/>
      <c r="AF635" s="36"/>
      <c r="AG635" s="36"/>
      <c r="AH635" s="36"/>
      <c r="AI635" s="36"/>
      <c r="AJ635" s="36"/>
    </row>
    <row r="636" spans="22:36" x14ac:dyDescent="0.25">
      <c r="V636" s="36"/>
      <c r="W636" s="36"/>
      <c r="X636" s="36"/>
      <c r="Y636" s="36"/>
      <c r="Z636" s="36"/>
      <c r="AA636" s="36"/>
      <c r="AB636" s="36"/>
      <c r="AC636" s="36"/>
      <c r="AD636" s="36"/>
      <c r="AE636" s="36"/>
      <c r="AF636" s="36"/>
      <c r="AG636" s="36"/>
      <c r="AH636" s="36"/>
      <c r="AI636" s="36"/>
      <c r="AJ636" s="36"/>
    </row>
    <row r="637" spans="22:36" x14ac:dyDescent="0.25">
      <c r="V637" s="36"/>
      <c r="W637" s="36"/>
      <c r="X637" s="36"/>
      <c r="Y637" s="36"/>
      <c r="Z637" s="36"/>
      <c r="AA637" s="36"/>
      <c r="AB637" s="36"/>
      <c r="AC637" s="36"/>
      <c r="AD637" s="36"/>
      <c r="AE637" s="36"/>
      <c r="AF637" s="36"/>
      <c r="AG637" s="36"/>
      <c r="AH637" s="36"/>
      <c r="AI637" s="36"/>
      <c r="AJ637" s="36"/>
    </row>
    <row r="638" spans="22:36" x14ac:dyDescent="0.25">
      <c r="V638" s="36"/>
      <c r="W638" s="36"/>
      <c r="X638" s="36"/>
      <c r="Y638" s="36"/>
      <c r="Z638" s="36"/>
      <c r="AA638" s="36"/>
      <c r="AB638" s="36"/>
      <c r="AC638" s="36"/>
      <c r="AD638" s="36"/>
      <c r="AE638" s="36"/>
      <c r="AF638" s="36"/>
      <c r="AG638" s="36"/>
      <c r="AH638" s="36"/>
      <c r="AI638" s="36"/>
      <c r="AJ638" s="36"/>
    </row>
    <row r="639" spans="22:36" x14ac:dyDescent="0.25">
      <c r="V639" s="36"/>
      <c r="W639" s="36"/>
      <c r="X639" s="36"/>
      <c r="Y639" s="36"/>
      <c r="Z639" s="36"/>
      <c r="AA639" s="36"/>
      <c r="AB639" s="36"/>
      <c r="AC639" s="36"/>
      <c r="AD639" s="36"/>
      <c r="AE639" s="36"/>
      <c r="AF639" s="36"/>
      <c r="AG639" s="36"/>
      <c r="AH639" s="36"/>
      <c r="AI639" s="36"/>
      <c r="AJ639" s="36"/>
    </row>
    <row r="640" spans="22:36" x14ac:dyDescent="0.25">
      <c r="V640" s="36"/>
      <c r="W640" s="36"/>
      <c r="X640" s="36"/>
      <c r="Y640" s="36"/>
      <c r="Z640" s="36"/>
      <c r="AA640" s="36"/>
      <c r="AB640" s="36"/>
      <c r="AC640" s="36"/>
      <c r="AD640" s="36"/>
      <c r="AE640" s="36"/>
      <c r="AF640" s="36"/>
      <c r="AG640" s="36"/>
      <c r="AH640" s="36"/>
      <c r="AI640" s="36"/>
      <c r="AJ640" s="36"/>
    </row>
    <row r="641" spans="22:36" x14ac:dyDescent="0.25">
      <c r="V641" s="36"/>
      <c r="W641" s="36"/>
      <c r="X641" s="36"/>
      <c r="Y641" s="36"/>
      <c r="Z641" s="36"/>
      <c r="AA641" s="36"/>
      <c r="AB641" s="36"/>
      <c r="AC641" s="36"/>
      <c r="AD641" s="36"/>
      <c r="AE641" s="36"/>
      <c r="AF641" s="36"/>
      <c r="AG641" s="36"/>
      <c r="AH641" s="36"/>
      <c r="AI641" s="36"/>
      <c r="AJ641" s="36"/>
    </row>
    <row r="642" spans="22:36" x14ac:dyDescent="0.25">
      <c r="V642" s="36"/>
      <c r="W642" s="36"/>
      <c r="X642" s="36"/>
      <c r="Y642" s="36"/>
      <c r="Z642" s="36"/>
      <c r="AA642" s="36"/>
      <c r="AB642" s="36"/>
      <c r="AC642" s="36"/>
      <c r="AD642" s="36"/>
      <c r="AE642" s="36"/>
      <c r="AF642" s="36"/>
      <c r="AG642" s="36"/>
      <c r="AH642" s="36"/>
      <c r="AI642" s="36"/>
      <c r="AJ642" s="36"/>
    </row>
    <row r="643" spans="22:36" x14ac:dyDescent="0.25">
      <c r="V643" s="36"/>
      <c r="W643" s="36"/>
      <c r="X643" s="36"/>
      <c r="Y643" s="36"/>
      <c r="Z643" s="36"/>
      <c r="AA643" s="36"/>
      <c r="AB643" s="36"/>
      <c r="AC643" s="36"/>
      <c r="AD643" s="36"/>
      <c r="AE643" s="36"/>
      <c r="AF643" s="36"/>
      <c r="AG643" s="36"/>
      <c r="AH643" s="36"/>
      <c r="AI643" s="36"/>
      <c r="AJ643" s="36"/>
    </row>
    <row r="644" spans="22:36" x14ac:dyDescent="0.25">
      <c r="V644" s="36"/>
      <c r="W644" s="36"/>
      <c r="X644" s="36"/>
      <c r="Y644" s="36"/>
      <c r="Z644" s="36"/>
      <c r="AA644" s="36"/>
      <c r="AB644" s="36"/>
      <c r="AC644" s="36"/>
      <c r="AD644" s="36"/>
      <c r="AE644" s="36"/>
      <c r="AF644" s="36"/>
      <c r="AG644" s="36"/>
      <c r="AH644" s="36"/>
      <c r="AI644" s="36"/>
      <c r="AJ644" s="36"/>
    </row>
    <row r="645" spans="22:36" x14ac:dyDescent="0.25">
      <c r="V645" s="36"/>
      <c r="W645" s="36"/>
      <c r="X645" s="36"/>
      <c r="Y645" s="36"/>
      <c r="Z645" s="36"/>
      <c r="AA645" s="36"/>
      <c r="AB645" s="36"/>
      <c r="AC645" s="36"/>
      <c r="AD645" s="36"/>
      <c r="AE645" s="36"/>
      <c r="AF645" s="36"/>
      <c r="AG645" s="36"/>
      <c r="AH645" s="36"/>
      <c r="AI645" s="36"/>
      <c r="AJ645" s="36"/>
    </row>
    <row r="646" spans="22:36" x14ac:dyDescent="0.25">
      <c r="V646" s="36"/>
      <c r="W646" s="36"/>
      <c r="X646" s="36"/>
      <c r="Y646" s="36"/>
      <c r="Z646" s="36"/>
      <c r="AA646" s="36"/>
      <c r="AB646" s="36"/>
      <c r="AC646" s="36"/>
      <c r="AD646" s="36"/>
      <c r="AE646" s="36"/>
      <c r="AF646" s="36"/>
      <c r="AG646" s="36"/>
      <c r="AH646" s="36"/>
      <c r="AI646" s="36"/>
      <c r="AJ646" s="36"/>
    </row>
    <row r="647" spans="22:36" x14ac:dyDescent="0.25">
      <c r="V647" s="36"/>
      <c r="W647" s="36"/>
      <c r="X647" s="36"/>
      <c r="Y647" s="36"/>
      <c r="Z647" s="36"/>
      <c r="AA647" s="36"/>
      <c r="AB647" s="36"/>
      <c r="AC647" s="36"/>
      <c r="AD647" s="36"/>
      <c r="AE647" s="36"/>
      <c r="AF647" s="36"/>
      <c r="AG647" s="36"/>
      <c r="AH647" s="36"/>
      <c r="AI647" s="36"/>
      <c r="AJ647" s="36"/>
    </row>
    <row r="648" spans="22:36" x14ac:dyDescent="0.25">
      <c r="V648" s="36"/>
      <c r="W648" s="36"/>
      <c r="X648" s="36"/>
      <c r="Y648" s="36"/>
      <c r="Z648" s="36"/>
      <c r="AA648" s="36"/>
      <c r="AB648" s="36"/>
      <c r="AC648" s="36"/>
      <c r="AD648" s="36"/>
      <c r="AE648" s="36"/>
      <c r="AF648" s="36"/>
      <c r="AG648" s="36"/>
      <c r="AH648" s="36"/>
      <c r="AI648" s="36"/>
      <c r="AJ648" s="36"/>
    </row>
    <row r="649" spans="22:36" x14ac:dyDescent="0.25">
      <c r="V649" s="36"/>
      <c r="W649" s="36"/>
      <c r="X649" s="36"/>
      <c r="Y649" s="36"/>
      <c r="Z649" s="36"/>
      <c r="AA649" s="36"/>
      <c r="AB649" s="36"/>
      <c r="AC649" s="36"/>
      <c r="AD649" s="36"/>
      <c r="AE649" s="36"/>
      <c r="AF649" s="36"/>
      <c r="AG649" s="36"/>
      <c r="AH649" s="36"/>
      <c r="AI649" s="36"/>
      <c r="AJ649" s="36"/>
    </row>
    <row r="650" spans="22:36" x14ac:dyDescent="0.25">
      <c r="V650" s="36"/>
      <c r="W650" s="36"/>
      <c r="X650" s="36"/>
      <c r="Y650" s="36"/>
      <c r="Z650" s="36"/>
      <c r="AA650" s="36"/>
      <c r="AB650" s="36"/>
      <c r="AC650" s="36"/>
      <c r="AD650" s="36"/>
      <c r="AE650" s="36"/>
      <c r="AF650" s="36"/>
      <c r="AG650" s="36"/>
      <c r="AH650" s="36"/>
      <c r="AI650" s="36"/>
      <c r="AJ650" s="36"/>
    </row>
    <row r="651" spans="22:36" x14ac:dyDescent="0.25">
      <c r="V651" s="36"/>
      <c r="W651" s="36"/>
      <c r="X651" s="36"/>
      <c r="Y651" s="36"/>
      <c r="Z651" s="36"/>
      <c r="AA651" s="36"/>
      <c r="AB651" s="36"/>
      <c r="AC651" s="36"/>
      <c r="AD651" s="36"/>
      <c r="AE651" s="36"/>
      <c r="AF651" s="36"/>
      <c r="AG651" s="36"/>
      <c r="AH651" s="36"/>
      <c r="AI651" s="36"/>
      <c r="AJ651" s="36"/>
    </row>
    <row r="652" spans="22:36" x14ac:dyDescent="0.25">
      <c r="V652" s="36"/>
      <c r="W652" s="36"/>
      <c r="X652" s="36"/>
      <c r="Y652" s="36"/>
      <c r="Z652" s="36"/>
      <c r="AA652" s="36"/>
      <c r="AB652" s="36"/>
      <c r="AC652" s="36"/>
      <c r="AD652" s="36"/>
      <c r="AE652" s="36"/>
      <c r="AF652" s="36"/>
      <c r="AG652" s="36"/>
      <c r="AH652" s="36"/>
      <c r="AI652" s="36"/>
      <c r="AJ652" s="36"/>
    </row>
    <row r="653" spans="22:36" x14ac:dyDescent="0.25">
      <c r="V653" s="36"/>
      <c r="W653" s="36"/>
      <c r="X653" s="36"/>
      <c r="Y653" s="36"/>
      <c r="Z653" s="36"/>
      <c r="AA653" s="36"/>
      <c r="AB653" s="36"/>
      <c r="AC653" s="36"/>
      <c r="AD653" s="36"/>
      <c r="AE653" s="36"/>
      <c r="AF653" s="36"/>
      <c r="AG653" s="36"/>
      <c r="AH653" s="36"/>
      <c r="AI653" s="36"/>
      <c r="AJ653" s="36"/>
    </row>
    <row r="654" spans="22:36" x14ac:dyDescent="0.25">
      <c r="V654" s="36"/>
      <c r="W654" s="36"/>
      <c r="X654" s="36"/>
      <c r="Y654" s="36"/>
      <c r="Z654" s="36"/>
      <c r="AA654" s="36"/>
      <c r="AB654" s="36"/>
      <c r="AC654" s="36"/>
      <c r="AD654" s="36"/>
      <c r="AE654" s="36"/>
      <c r="AF654" s="36"/>
      <c r="AG654" s="36"/>
      <c r="AH654" s="36"/>
      <c r="AI654" s="36"/>
      <c r="AJ654" s="36"/>
    </row>
    <row r="655" spans="22:36" x14ac:dyDescent="0.25">
      <c r="V655" s="36"/>
      <c r="W655" s="36"/>
      <c r="X655" s="36"/>
      <c r="Y655" s="36"/>
      <c r="Z655" s="36"/>
      <c r="AA655" s="36"/>
      <c r="AB655" s="36"/>
      <c r="AC655" s="36"/>
      <c r="AD655" s="36"/>
      <c r="AE655" s="36"/>
      <c r="AF655" s="36"/>
      <c r="AG655" s="36"/>
      <c r="AH655" s="36"/>
      <c r="AI655" s="36"/>
      <c r="AJ655" s="36"/>
    </row>
    <row r="656" spans="22:36" x14ac:dyDescent="0.25">
      <c r="V656" s="36"/>
      <c r="W656" s="36"/>
      <c r="X656" s="36"/>
      <c r="Y656" s="36"/>
      <c r="Z656" s="36"/>
      <c r="AA656" s="36"/>
      <c r="AB656" s="36"/>
      <c r="AC656" s="36"/>
      <c r="AD656" s="36"/>
      <c r="AE656" s="36"/>
      <c r="AF656" s="36"/>
      <c r="AG656" s="36"/>
      <c r="AH656" s="36"/>
      <c r="AI656" s="36"/>
      <c r="AJ656" s="36"/>
    </row>
    <row r="657" spans="22:36" x14ac:dyDescent="0.25">
      <c r="V657" s="36"/>
      <c r="W657" s="36"/>
      <c r="X657" s="36"/>
      <c r="Y657" s="36"/>
      <c r="Z657" s="36"/>
      <c r="AA657" s="36"/>
      <c r="AB657" s="36"/>
      <c r="AC657" s="36"/>
      <c r="AD657" s="36"/>
      <c r="AE657" s="36"/>
      <c r="AF657" s="36"/>
      <c r="AG657" s="36"/>
      <c r="AH657" s="36"/>
      <c r="AI657" s="36"/>
      <c r="AJ657" s="36"/>
    </row>
    <row r="658" spans="22:36" x14ac:dyDescent="0.25">
      <c r="V658" s="36"/>
      <c r="W658" s="36"/>
      <c r="X658" s="36"/>
      <c r="Y658" s="36"/>
      <c r="Z658" s="36"/>
      <c r="AA658" s="36"/>
      <c r="AB658" s="36"/>
      <c r="AC658" s="36"/>
      <c r="AD658" s="36"/>
      <c r="AE658" s="36"/>
      <c r="AF658" s="36"/>
      <c r="AG658" s="36"/>
      <c r="AH658" s="36"/>
      <c r="AI658" s="36"/>
      <c r="AJ658" s="36"/>
    </row>
    <row r="659" spans="22:36" x14ac:dyDescent="0.25">
      <c r="V659" s="36"/>
      <c r="W659" s="36"/>
      <c r="X659" s="36"/>
      <c r="Y659" s="36"/>
      <c r="Z659" s="36"/>
      <c r="AA659" s="36"/>
      <c r="AB659" s="36"/>
      <c r="AC659" s="36"/>
      <c r="AD659" s="36"/>
      <c r="AE659" s="36"/>
      <c r="AF659" s="36"/>
      <c r="AG659" s="36"/>
      <c r="AH659" s="36"/>
      <c r="AI659" s="36"/>
      <c r="AJ659" s="36"/>
    </row>
    <row r="660" spans="22:36" x14ac:dyDescent="0.25">
      <c r="V660" s="36"/>
      <c r="W660" s="36"/>
      <c r="X660" s="36"/>
      <c r="Y660" s="36"/>
      <c r="Z660" s="36"/>
      <c r="AA660" s="36"/>
      <c r="AB660" s="36"/>
      <c r="AC660" s="36"/>
      <c r="AD660" s="36"/>
      <c r="AE660" s="36"/>
      <c r="AF660" s="36"/>
      <c r="AG660" s="36"/>
      <c r="AH660" s="36"/>
      <c r="AI660" s="36"/>
      <c r="AJ660" s="36"/>
    </row>
    <row r="661" spans="22:36" x14ac:dyDescent="0.25">
      <c r="V661" s="36"/>
      <c r="W661" s="36"/>
      <c r="X661" s="36"/>
      <c r="Y661" s="36"/>
      <c r="Z661" s="36"/>
      <c r="AA661" s="36"/>
      <c r="AB661" s="36"/>
      <c r="AC661" s="36"/>
      <c r="AD661" s="36"/>
      <c r="AE661" s="36"/>
      <c r="AF661" s="36"/>
      <c r="AG661" s="36"/>
      <c r="AH661" s="36"/>
      <c r="AI661" s="36"/>
      <c r="AJ661" s="36"/>
    </row>
    <row r="662" spans="22:36" x14ac:dyDescent="0.25">
      <c r="V662" s="36"/>
      <c r="W662" s="36"/>
      <c r="X662" s="36"/>
      <c r="Y662" s="36"/>
      <c r="Z662" s="36"/>
      <c r="AA662" s="36"/>
      <c r="AB662" s="36"/>
      <c r="AC662" s="36"/>
      <c r="AD662" s="36"/>
      <c r="AE662" s="36"/>
      <c r="AF662" s="36"/>
      <c r="AG662" s="36"/>
      <c r="AH662" s="36"/>
      <c r="AI662" s="36"/>
      <c r="AJ662" s="36"/>
    </row>
    <row r="663" spans="22:36" x14ac:dyDescent="0.25">
      <c r="V663" s="36"/>
      <c r="W663" s="36"/>
      <c r="X663" s="36"/>
      <c r="Y663" s="36"/>
      <c r="Z663" s="36"/>
      <c r="AA663" s="36"/>
      <c r="AB663" s="36"/>
      <c r="AC663" s="36"/>
      <c r="AD663" s="36"/>
      <c r="AE663" s="36"/>
      <c r="AF663" s="36"/>
      <c r="AG663" s="36"/>
      <c r="AH663" s="36"/>
      <c r="AI663" s="36"/>
      <c r="AJ663" s="36"/>
    </row>
    <row r="664" spans="22:36" x14ac:dyDescent="0.25">
      <c r="V664" s="36"/>
      <c r="W664" s="36"/>
      <c r="X664" s="36"/>
      <c r="Y664" s="36"/>
      <c r="Z664" s="36"/>
      <c r="AA664" s="36"/>
      <c r="AB664" s="36"/>
      <c r="AC664" s="36"/>
      <c r="AD664" s="36"/>
      <c r="AE664" s="36"/>
      <c r="AF664" s="36"/>
      <c r="AG664" s="36"/>
      <c r="AH664" s="36"/>
      <c r="AI664" s="36"/>
      <c r="AJ664" s="36"/>
    </row>
    <row r="665" spans="22:36" x14ac:dyDescent="0.25">
      <c r="V665" s="36"/>
      <c r="W665" s="36"/>
      <c r="X665" s="36"/>
      <c r="Y665" s="36"/>
      <c r="Z665" s="36"/>
      <c r="AA665" s="36"/>
      <c r="AB665" s="36"/>
      <c r="AC665" s="36"/>
      <c r="AD665" s="36"/>
      <c r="AE665" s="36"/>
      <c r="AF665" s="36"/>
      <c r="AG665" s="36"/>
      <c r="AH665" s="36"/>
      <c r="AI665" s="36"/>
      <c r="AJ665" s="36"/>
    </row>
    <row r="666" spans="22:36" x14ac:dyDescent="0.25">
      <c r="V666" s="36"/>
      <c r="W666" s="36"/>
      <c r="X666" s="36"/>
      <c r="Y666" s="36"/>
      <c r="Z666" s="36"/>
      <c r="AA666" s="36"/>
      <c r="AB666" s="36"/>
      <c r="AC666" s="36"/>
      <c r="AD666" s="36"/>
      <c r="AE666" s="36"/>
      <c r="AF666" s="36"/>
      <c r="AG666" s="36"/>
      <c r="AH666" s="36"/>
      <c r="AI666" s="36"/>
      <c r="AJ666" s="36"/>
    </row>
    <row r="667" spans="22:36" x14ac:dyDescent="0.25">
      <c r="V667" s="36"/>
      <c r="W667" s="36"/>
      <c r="X667" s="36"/>
      <c r="Y667" s="36"/>
      <c r="Z667" s="36"/>
      <c r="AA667" s="36"/>
      <c r="AB667" s="36"/>
      <c r="AC667" s="36"/>
      <c r="AD667" s="36"/>
      <c r="AE667" s="36"/>
      <c r="AF667" s="36"/>
      <c r="AG667" s="36"/>
      <c r="AH667" s="36"/>
      <c r="AI667" s="36"/>
      <c r="AJ667" s="36"/>
    </row>
    <row r="668" spans="22:36" x14ac:dyDescent="0.25">
      <c r="V668" s="36"/>
      <c r="W668" s="36"/>
      <c r="X668" s="36"/>
      <c r="Y668" s="36"/>
      <c r="Z668" s="36"/>
      <c r="AA668" s="36"/>
      <c r="AB668" s="36"/>
      <c r="AC668" s="36"/>
      <c r="AD668" s="36"/>
      <c r="AE668" s="36"/>
      <c r="AF668" s="36"/>
      <c r="AG668" s="36"/>
      <c r="AH668" s="36"/>
      <c r="AI668" s="36"/>
      <c r="AJ668" s="36"/>
    </row>
    <row r="669" spans="22:36" x14ac:dyDescent="0.25">
      <c r="V669" s="36"/>
      <c r="W669" s="36"/>
      <c r="X669" s="36"/>
      <c r="Y669" s="36"/>
      <c r="Z669" s="36"/>
      <c r="AA669" s="36"/>
      <c r="AB669" s="36"/>
      <c r="AC669" s="36"/>
      <c r="AD669" s="36"/>
      <c r="AE669" s="36"/>
      <c r="AF669" s="36"/>
      <c r="AG669" s="36"/>
      <c r="AH669" s="36"/>
      <c r="AI669" s="36"/>
      <c r="AJ669" s="36"/>
    </row>
    <row r="670" spans="22:36" x14ac:dyDescent="0.25">
      <c r="V670" s="36"/>
      <c r="W670" s="36"/>
      <c r="X670" s="36"/>
      <c r="Y670" s="36"/>
      <c r="Z670" s="36"/>
      <c r="AA670" s="36"/>
      <c r="AB670" s="36"/>
      <c r="AC670" s="36"/>
      <c r="AD670" s="36"/>
      <c r="AE670" s="36"/>
      <c r="AF670" s="36"/>
      <c r="AG670" s="36"/>
      <c r="AH670" s="36"/>
      <c r="AI670" s="36"/>
      <c r="AJ670" s="36"/>
    </row>
    <row r="671" spans="22:36" x14ac:dyDescent="0.25">
      <c r="V671" s="36"/>
      <c r="W671" s="36"/>
      <c r="X671" s="36"/>
      <c r="Y671" s="36"/>
      <c r="Z671" s="36"/>
      <c r="AA671" s="36"/>
      <c r="AB671" s="36"/>
      <c r="AC671" s="36"/>
      <c r="AD671" s="36"/>
      <c r="AE671" s="36"/>
      <c r="AF671" s="36"/>
      <c r="AG671" s="36"/>
      <c r="AH671" s="36"/>
      <c r="AI671" s="36"/>
      <c r="AJ671" s="36"/>
    </row>
  </sheetData>
  <conditionalFormatting sqref="C55">
    <cfRule type="cellIs" dxfId="6" priority="6" operator="lessThan">
      <formula>0</formula>
    </cfRule>
  </conditionalFormatting>
  <conditionalFormatting sqref="C54">
    <cfRule type="cellIs" dxfId="5" priority="4" operator="lessThan">
      <formula>0</formula>
    </cfRule>
  </conditionalFormatting>
  <conditionalFormatting sqref="C17:C31">
    <cfRule type="iconSet" priority="3">
      <iconSet iconSet="3Symbols" reverse="1">
        <cfvo type="percent" val="0"/>
        <cfvo type="num" val="75.001000000000005"/>
        <cfvo type="num" val="75.001999999999995"/>
      </iconSet>
    </cfRule>
  </conditionalFormatting>
  <conditionalFormatting sqref="C52">
    <cfRule type="cellIs" dxfId="4" priority="2" operator="lessThan">
      <formula>0</formula>
    </cfRule>
  </conditionalFormatting>
  <conditionalFormatting sqref="C56">
    <cfRule type="cellIs" dxfId="3" priority="1" operator="lessThan">
      <formula>0</formula>
    </cfRule>
  </conditionalFormatting>
  <dataValidations count="1">
    <dataValidation type="decimal" allowBlank="1" showInputMessage="1" showErrorMessage="1" error="För hög dBA" sqref="C17:C31" xr:uid="{00000000-0002-0000-0500-000000000000}">
      <formula1>0</formula1>
      <formula2>75</formula2>
    </dataValidation>
  </dataValidation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Q82"/>
  <sheetViews>
    <sheetView topLeftCell="A28" zoomScaleNormal="100" workbookViewId="0">
      <selection activeCell="C49" sqref="C49"/>
    </sheetView>
  </sheetViews>
  <sheetFormatPr defaultRowHeight="12.5" x14ac:dyDescent="0.25"/>
  <cols>
    <col min="1" max="1" width="3.7265625" style="3" customWidth="1"/>
    <col min="2" max="2" width="30.26953125" customWidth="1"/>
    <col min="3" max="3" width="23.54296875" customWidth="1"/>
    <col min="4" max="4" width="25.81640625" customWidth="1"/>
    <col min="5" max="5" width="14.7265625" customWidth="1"/>
    <col min="6" max="6" width="13.81640625" customWidth="1"/>
    <col min="7" max="7" width="11.7265625" style="43" customWidth="1"/>
    <col min="8" max="8" width="20.7265625" style="43" customWidth="1"/>
    <col min="9" max="10" width="11.26953125" style="43" customWidth="1"/>
    <col min="11" max="11" width="11.1796875" style="36" customWidth="1"/>
    <col min="12" max="12" width="9.1796875" style="36"/>
    <col min="13" max="42" width="9.1796875" style="3"/>
  </cols>
  <sheetData>
    <row r="1" spans="1:42" s="5" customFormat="1" ht="17.5" x14ac:dyDescent="0.35">
      <c r="A1" s="4"/>
      <c r="B1" s="74" t="s">
        <v>345</v>
      </c>
      <c r="C1" s="74"/>
      <c r="D1" s="74"/>
      <c r="E1" s="74"/>
      <c r="F1" s="34"/>
      <c r="G1" s="42"/>
      <c r="H1" s="42"/>
      <c r="I1" s="42"/>
      <c r="J1" s="42"/>
      <c r="K1" s="34"/>
      <c r="L1" s="34"/>
      <c r="M1" s="4"/>
      <c r="N1" s="4"/>
      <c r="O1" s="4"/>
      <c r="P1" s="4"/>
      <c r="Q1" s="4"/>
      <c r="R1" s="4"/>
      <c r="S1" s="4"/>
      <c r="T1" s="4"/>
      <c r="U1" s="4"/>
      <c r="V1" s="4"/>
      <c r="W1" s="4"/>
      <c r="X1" s="4"/>
      <c r="Y1" s="4"/>
      <c r="Z1" s="4"/>
      <c r="AA1" s="4"/>
      <c r="AB1" s="4"/>
      <c r="AC1" s="4"/>
      <c r="AD1" s="4"/>
      <c r="AE1" s="4"/>
      <c r="AF1" s="4"/>
      <c r="AG1" s="4"/>
      <c r="AH1" s="4"/>
      <c r="AI1" s="4"/>
      <c r="AJ1" s="4"/>
      <c r="AK1" s="4"/>
      <c r="AL1" s="4"/>
      <c r="AM1" s="4"/>
      <c r="AN1" s="4"/>
    </row>
    <row r="2" spans="1:42" s="8" customFormat="1" x14ac:dyDescent="0.25">
      <c r="A2" s="7"/>
      <c r="B2" s="75" t="s">
        <v>15</v>
      </c>
      <c r="C2" s="76"/>
      <c r="D2" s="76"/>
      <c r="E2" s="76"/>
      <c r="F2" s="35"/>
      <c r="G2" s="43"/>
      <c r="H2" s="43"/>
      <c r="I2" s="43"/>
      <c r="J2" s="43"/>
      <c r="K2" s="35"/>
      <c r="L2" s="35"/>
      <c r="M2" s="7"/>
      <c r="N2" s="7"/>
      <c r="O2" s="7"/>
      <c r="P2" s="7"/>
      <c r="Q2" s="7"/>
      <c r="R2" s="7"/>
      <c r="S2" s="7"/>
      <c r="T2" s="7"/>
      <c r="U2" s="7"/>
      <c r="V2" s="7"/>
      <c r="W2" s="7"/>
      <c r="X2" s="7"/>
      <c r="Y2" s="7"/>
      <c r="Z2" s="7"/>
      <c r="AA2" s="7"/>
      <c r="AB2" s="7"/>
      <c r="AC2" s="7"/>
      <c r="AD2" s="7"/>
      <c r="AE2" s="7"/>
      <c r="AF2" s="7"/>
      <c r="AG2" s="7"/>
      <c r="AH2" s="7"/>
      <c r="AI2" s="7"/>
      <c r="AJ2" s="7"/>
      <c r="AK2" s="7"/>
      <c r="AL2" s="7"/>
      <c r="AM2" s="7"/>
      <c r="AN2" s="7"/>
    </row>
    <row r="3" spans="1:42" s="8" customFormat="1" x14ac:dyDescent="0.25">
      <c r="A3" s="7"/>
      <c r="B3" s="77" t="s">
        <v>16</v>
      </c>
      <c r="C3" s="76"/>
      <c r="D3" s="76"/>
      <c r="E3" s="76"/>
      <c r="F3" s="35"/>
      <c r="G3" s="43"/>
      <c r="H3" s="43"/>
      <c r="I3" s="43"/>
      <c r="J3" s="43"/>
      <c r="K3" s="35"/>
      <c r="L3" s="35"/>
      <c r="M3" s="7"/>
      <c r="N3" s="7"/>
      <c r="O3" s="7"/>
      <c r="P3" s="7"/>
      <c r="Q3" s="7"/>
      <c r="R3" s="7"/>
      <c r="S3" s="7"/>
      <c r="T3" s="7"/>
      <c r="U3" s="7"/>
      <c r="V3" s="7"/>
      <c r="W3" s="7"/>
      <c r="X3" s="7"/>
      <c r="Y3" s="7"/>
      <c r="Z3" s="7"/>
      <c r="AA3" s="7"/>
      <c r="AB3" s="7"/>
      <c r="AC3" s="7"/>
      <c r="AD3" s="7"/>
      <c r="AE3" s="7"/>
      <c r="AF3" s="7"/>
      <c r="AG3" s="7"/>
      <c r="AH3" s="7"/>
      <c r="AI3" s="7"/>
      <c r="AJ3" s="7"/>
      <c r="AK3" s="7"/>
      <c r="AL3" s="7"/>
      <c r="AM3" s="7"/>
      <c r="AN3" s="7"/>
    </row>
    <row r="4" spans="1:42" s="8" customFormat="1" x14ac:dyDescent="0.25">
      <c r="A4" s="7"/>
      <c r="B4" s="70" t="s">
        <v>170</v>
      </c>
      <c r="C4" s="76"/>
      <c r="D4" s="76"/>
      <c r="E4" s="76"/>
      <c r="F4" s="35"/>
      <c r="G4" s="43"/>
      <c r="H4" s="43"/>
      <c r="I4" s="43"/>
      <c r="J4" s="43"/>
      <c r="K4" s="35"/>
      <c r="L4" s="35"/>
      <c r="M4" s="7"/>
      <c r="N4" s="7"/>
      <c r="O4" s="7"/>
      <c r="P4" s="7"/>
      <c r="Q4" s="7"/>
      <c r="R4" s="7"/>
      <c r="S4" s="7"/>
      <c r="T4" s="7"/>
      <c r="U4" s="7"/>
      <c r="V4" s="7"/>
      <c r="W4" s="7"/>
      <c r="X4" s="7"/>
      <c r="Y4" s="7"/>
      <c r="Z4" s="7"/>
      <c r="AA4" s="7"/>
      <c r="AB4" s="7"/>
      <c r="AC4" s="7"/>
      <c r="AD4" s="7"/>
      <c r="AE4" s="7"/>
      <c r="AF4" s="7"/>
      <c r="AG4" s="7"/>
      <c r="AH4" s="7"/>
      <c r="AI4" s="7"/>
      <c r="AJ4" s="7"/>
      <c r="AK4" s="7"/>
      <c r="AL4" s="7"/>
      <c r="AM4" s="7"/>
      <c r="AN4" s="7"/>
    </row>
    <row r="5" spans="1:42" s="3" customFormat="1" x14ac:dyDescent="0.25">
      <c r="D5" s="36"/>
      <c r="E5" s="36"/>
      <c r="F5" s="36"/>
      <c r="G5" s="43"/>
      <c r="H5" s="43"/>
      <c r="I5" s="43"/>
      <c r="J5" s="43"/>
      <c r="K5" s="36"/>
      <c r="L5" s="36"/>
    </row>
    <row r="6" spans="1:42" s="1" customFormat="1" ht="13" x14ac:dyDescent="0.3">
      <c r="A6" s="2"/>
      <c r="B6" s="6" t="s">
        <v>0</v>
      </c>
      <c r="C6" s="6"/>
      <c r="D6" s="37"/>
      <c r="E6" s="44"/>
      <c r="F6" s="44"/>
      <c r="G6" s="44"/>
      <c r="H6" s="44"/>
      <c r="I6" s="44"/>
      <c r="J6" s="44"/>
      <c r="K6" s="37"/>
      <c r="L6" s="37"/>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row>
    <row r="7" spans="1:42" ht="14.25" customHeight="1" x14ac:dyDescent="0.25">
      <c r="B7" s="263" t="s">
        <v>167</v>
      </c>
      <c r="C7" s="264"/>
      <c r="D7" s="36"/>
      <c r="E7" s="43"/>
      <c r="F7" s="43"/>
    </row>
    <row r="8" spans="1:42" x14ac:dyDescent="0.25">
      <c r="B8" s="248" t="s">
        <v>1</v>
      </c>
      <c r="C8" s="265">
        <v>60</v>
      </c>
      <c r="D8" s="36"/>
      <c r="E8" s="43"/>
      <c r="F8" s="43"/>
    </row>
    <row r="9" spans="1:42" x14ac:dyDescent="0.25">
      <c r="B9" s="248" t="s">
        <v>258</v>
      </c>
      <c r="C9" s="265">
        <v>60</v>
      </c>
      <c r="D9" s="94"/>
      <c r="E9" s="43"/>
      <c r="F9" s="43"/>
    </row>
    <row r="10" spans="1:42" x14ac:dyDescent="0.25">
      <c r="B10" s="248" t="s">
        <v>2</v>
      </c>
      <c r="C10" s="265">
        <v>3.5000000000000003E-2</v>
      </c>
      <c r="D10" s="36"/>
      <c r="E10" s="43"/>
      <c r="F10" s="43"/>
    </row>
    <row r="11" spans="1:42" x14ac:dyDescent="0.25">
      <c r="B11" s="258" t="s">
        <v>324</v>
      </c>
      <c r="C11" s="323">
        <v>0.2</v>
      </c>
      <c r="D11" s="329"/>
      <c r="E11" s="43"/>
      <c r="F11" s="43"/>
    </row>
    <row r="12" spans="1:42" x14ac:dyDescent="0.25">
      <c r="B12" s="258" t="s">
        <v>136</v>
      </c>
      <c r="C12" s="320">
        <v>1.15E-2</v>
      </c>
      <c r="D12" s="329"/>
      <c r="E12" s="43"/>
      <c r="F12" s="43"/>
    </row>
    <row r="13" spans="1:42" x14ac:dyDescent="0.25">
      <c r="B13" s="248" t="s">
        <v>34</v>
      </c>
      <c r="C13" s="266">
        <v>0</v>
      </c>
      <c r="D13" s="94"/>
      <c r="E13" s="43"/>
      <c r="F13" s="43"/>
    </row>
    <row r="14" spans="1:42" s="3" customFormat="1" ht="12.75" customHeight="1" x14ac:dyDescent="0.3">
      <c r="A14" s="2"/>
      <c r="B14" s="19"/>
      <c r="C14" s="19"/>
      <c r="D14" s="99"/>
      <c r="E14" s="43"/>
      <c r="F14" s="43"/>
      <c r="G14" s="100"/>
      <c r="H14" s="314"/>
      <c r="I14" s="314"/>
      <c r="J14" s="314"/>
      <c r="K14" s="173"/>
      <c r="L14" s="173"/>
      <c r="M14" s="173"/>
      <c r="N14" s="173"/>
      <c r="O14" s="173"/>
      <c r="P14" s="173"/>
      <c r="Q14" s="173"/>
    </row>
    <row r="15" spans="1:42" s="1" customFormat="1" ht="13" hidden="1" x14ac:dyDescent="0.3">
      <c r="A15" s="3"/>
      <c r="B15" s="6" t="s">
        <v>303</v>
      </c>
      <c r="C15" s="6"/>
      <c r="D15" s="6"/>
      <c r="E15" s="6"/>
      <c r="F15" s="6"/>
      <c r="G15" s="6"/>
      <c r="H15" s="332"/>
      <c r="I15" s="332"/>
      <c r="J15" s="332"/>
      <c r="K15" s="317"/>
      <c r="L15" s="317"/>
      <c r="M15" s="317"/>
      <c r="N15" s="317"/>
      <c r="O15" s="317"/>
      <c r="P15" s="317"/>
      <c r="Q15" s="317"/>
      <c r="R15" s="2"/>
      <c r="S15" s="2"/>
      <c r="T15" s="2"/>
      <c r="U15" s="2"/>
      <c r="V15" s="2"/>
      <c r="W15" s="2"/>
      <c r="X15" s="2"/>
      <c r="Y15" s="2"/>
      <c r="Z15" s="2"/>
      <c r="AA15" s="2"/>
      <c r="AB15" s="2"/>
      <c r="AC15" s="2"/>
      <c r="AD15" s="2"/>
      <c r="AE15" s="2"/>
      <c r="AF15" s="2"/>
      <c r="AG15" s="2"/>
      <c r="AH15" s="2"/>
      <c r="AI15" s="2"/>
      <c r="AJ15" s="2"/>
      <c r="AK15" s="2"/>
      <c r="AL15" s="2"/>
      <c r="AM15" s="2"/>
      <c r="AN15" s="2"/>
      <c r="AO15" s="2"/>
    </row>
    <row r="16" spans="1:42" ht="53.5" customHeight="1" x14ac:dyDescent="0.25">
      <c r="B16" s="229" t="s">
        <v>280</v>
      </c>
      <c r="C16" s="370" t="s">
        <v>300</v>
      </c>
      <c r="D16" s="370" t="s">
        <v>90</v>
      </c>
      <c r="E16" s="370" t="s">
        <v>108</v>
      </c>
      <c r="F16" s="369" t="s">
        <v>3</v>
      </c>
      <c r="G16" s="369" t="s">
        <v>4</v>
      </c>
      <c r="H16" s="314"/>
      <c r="I16" s="314"/>
      <c r="J16" s="330" t="s">
        <v>103</v>
      </c>
      <c r="K16" s="314"/>
      <c r="L16" s="173"/>
      <c r="M16" s="173"/>
      <c r="N16" s="173"/>
      <c r="O16" s="173"/>
      <c r="P16" s="173"/>
      <c r="Q16" s="173"/>
    </row>
    <row r="17" spans="2:43" x14ac:dyDescent="0.25">
      <c r="B17" s="258"/>
      <c r="C17" s="16">
        <v>72</v>
      </c>
      <c r="D17" s="374">
        <v>27</v>
      </c>
      <c r="E17" s="77">
        <v>0</v>
      </c>
      <c r="F17" s="46">
        <v>2.7</v>
      </c>
      <c r="G17" s="262">
        <f t="shared" ref="G17:G31" si="0">IF(C17&gt;75,"För hög dBA",H17+I17)</f>
        <v>157028.75404274173</v>
      </c>
      <c r="H17" s="335">
        <f>IF((C17-D17)&gt;25,(F17*(VLOOKUP(C17-D17,Bullervärdering!$E$3:$I$33,3)*(C17-D17)-VLOOKUP(C17-D17,Bullervärdering!$E$3:$I$33,3)*VLOOKUP(C17-D17,Bullervärdering!$E$3:$I$33,1)+VLOOKUP(C17-D17,Bullervärdering!$E$3:$I$33,2)-IF((C17-J17)&gt;25,(VLOOKUP(C17-J17,Bullervärdering!$E$3:$I$33,3)*(C17-J17)-VLOOKUP(C17-J17,Bullervärdering!$E$3:$I$33,3)*VLOOKUP(C17-J17,Bullervärdering!$E$3:$I$33,1)+VLOOKUP(C17-J17,Bullervärdering!$E$3:$I$33,2)),0))),0)</f>
        <v>78514.377021370863</v>
      </c>
      <c r="I17" s="335">
        <f>IF(C17&gt;45,((F17*(VLOOKUP(C17,Bullervärdering!$A$3:$I$28,8)*(C17)-VLOOKUP(C17,Bullervärdering!$A$3:$I$28,8)*VLOOKUP(C17,Bullervärdering!$A$3:$I$28,1)+VLOOKUP(C17,Bullervärdering!$A$3:$I$28,2))-IF(E17&gt;45,(VLOOKUP(E17,Bullervärdering!$A$3:$I$28,8)*(E17)-VLOOKUP(E17,Bullervärdering!$A$3:$I$28,8)*VLOOKUP(E17,Bullervärdering!$A$3:$I$28,1)+VLOOKUP(E17,Bullervärdering!$A$3:$I$28,2)),0))),0)</f>
        <v>78514.377021370863</v>
      </c>
      <c r="J17" s="314">
        <f t="shared" ref="J17:J31" si="1">D17+C17-E17</f>
        <v>99</v>
      </c>
      <c r="K17" s="314"/>
      <c r="L17" s="173"/>
      <c r="M17" s="173"/>
      <c r="N17" s="173"/>
      <c r="O17" s="173"/>
      <c r="P17" s="173"/>
      <c r="Q17" s="173"/>
      <c r="AP17"/>
    </row>
    <row r="18" spans="2:43" x14ac:dyDescent="0.25">
      <c r="B18" s="258"/>
      <c r="C18" s="113"/>
      <c r="D18" s="373">
        <v>27</v>
      </c>
      <c r="E18" s="265">
        <v>0</v>
      </c>
      <c r="F18" s="46"/>
      <c r="G18" s="262">
        <f t="shared" si="0"/>
        <v>0</v>
      </c>
      <c r="H18" s="335">
        <f>IF((C18-D18)&gt;25,(F18*(VLOOKUP(C18-D18,Bullervärdering!$E$3:$I$33,3)*(C18-D18)-VLOOKUP(C18-D18,Bullervärdering!$E$3:$I$33,3)*VLOOKUP(C18-D18,Bullervärdering!$E$3:$I$33,1)+VLOOKUP(C18-D18,Bullervärdering!$E$3:$I$33,2)-IF((C18-J18)&gt;25,(VLOOKUP(C18-J18,Bullervärdering!$E$3:$I$33,3)*(C18-J18)-VLOOKUP(C18-J18,Bullervärdering!$E$3:$I$33,3)*VLOOKUP(C18-J18,Bullervärdering!$E$3:$I$33,1)+VLOOKUP(C18-J18,Bullervärdering!$E$3:$I$33,2)),0))),0)</f>
        <v>0</v>
      </c>
      <c r="I18" s="335">
        <f>IF(C18&gt;45,((F18*(VLOOKUP(C18,Bullervärdering!$A$3:$I$28,8)*(C18)-VLOOKUP(C18,Bullervärdering!$A$3:$I$28,8)*VLOOKUP(C18,Bullervärdering!$A$3:$I$28,1)+VLOOKUP(C18,Bullervärdering!$A$3:$I$28,2))-IF(E18&gt;45,(VLOOKUP(E18,Bullervärdering!$A$3:$I$28,8)*(E18)-VLOOKUP(E18,Bullervärdering!$A$3:$I$28,8)*VLOOKUP(E18,Bullervärdering!$A$3:$I$28,1)+VLOOKUP(E18,Bullervärdering!$A$3:$I$28,2)),0))),0)</f>
        <v>0</v>
      </c>
      <c r="J18" s="314">
        <f t="shared" si="1"/>
        <v>27</v>
      </c>
      <c r="K18" s="314"/>
      <c r="L18" s="173"/>
      <c r="M18" s="173"/>
      <c r="N18" s="173"/>
      <c r="O18" s="173"/>
      <c r="P18" s="173"/>
      <c r="Q18" s="173"/>
      <c r="AP18"/>
    </row>
    <row r="19" spans="2:43" x14ac:dyDescent="0.25">
      <c r="B19" s="258"/>
      <c r="C19" s="113"/>
      <c r="D19" s="373">
        <v>27</v>
      </c>
      <c r="E19" s="265">
        <v>0</v>
      </c>
      <c r="F19" s="46"/>
      <c r="G19" s="262">
        <f t="shared" si="0"/>
        <v>0</v>
      </c>
      <c r="H19" s="335">
        <f>IF((C19-D19)&gt;25,(F19*(VLOOKUP(C19-D19,Bullervärdering!$E$3:$I$33,3)*(C19-D19)-VLOOKUP(C19-D19,Bullervärdering!$E$3:$I$33,3)*VLOOKUP(C19-D19,Bullervärdering!$E$3:$I$33,1)+VLOOKUP(C19-D19,Bullervärdering!$E$3:$I$33,2)-IF((C19-J19)&gt;25,(VLOOKUP(C19-J19,Bullervärdering!$E$3:$I$33,3)*(C19-J19)-VLOOKUP(C19-J19,Bullervärdering!$E$3:$I$33,3)*VLOOKUP(C19-J19,Bullervärdering!$E$3:$I$33,1)+VLOOKUP(C19-J19,Bullervärdering!$E$3:$I$33,2)),0))),0)</f>
        <v>0</v>
      </c>
      <c r="I19" s="335">
        <f>IF(C19&gt;45,((F19*(VLOOKUP(C19,Bullervärdering!$A$3:$I$28,8)*(C19)-VLOOKUP(C19,Bullervärdering!$A$3:$I$28,8)*VLOOKUP(C19,Bullervärdering!$A$3:$I$28,1)+VLOOKUP(C19,Bullervärdering!$A$3:$I$28,2))-IF(E19&gt;45,(VLOOKUP(E19,Bullervärdering!$A$3:$I$28,8)*(E19)-VLOOKUP(E19,Bullervärdering!$A$3:$I$28,8)*VLOOKUP(E19,Bullervärdering!$A$3:$I$28,1)+VLOOKUP(E19,Bullervärdering!$A$3:$I$28,2)),0))),0)</f>
        <v>0</v>
      </c>
      <c r="J19" s="314">
        <f t="shared" si="1"/>
        <v>27</v>
      </c>
      <c r="K19" s="314"/>
      <c r="L19" s="173"/>
      <c r="M19" s="173"/>
      <c r="N19" s="173"/>
      <c r="O19" s="173"/>
      <c r="P19" s="173"/>
      <c r="Q19" s="173"/>
      <c r="AP19"/>
    </row>
    <row r="20" spans="2:43" x14ac:dyDescent="0.25">
      <c r="B20" s="258"/>
      <c r="C20" s="113"/>
      <c r="D20" s="373">
        <v>27</v>
      </c>
      <c r="E20" s="265">
        <v>0</v>
      </c>
      <c r="F20" s="46"/>
      <c r="G20" s="262">
        <f t="shared" si="0"/>
        <v>0</v>
      </c>
      <c r="H20" s="335">
        <f>IF((C20-D20)&gt;25,(F20*(VLOOKUP(C20-D20,Bullervärdering!$E$3:$I$33,3)*(C20-D20)-VLOOKUP(C20-D20,Bullervärdering!$E$3:$I$33,3)*VLOOKUP(C20-D20,Bullervärdering!$E$3:$I$33,1)+VLOOKUP(C20-D20,Bullervärdering!$E$3:$I$33,2)-IF((C20-J20)&gt;25,(VLOOKUP(C20-J20,Bullervärdering!$E$3:$I$33,3)*(C20-J20)-VLOOKUP(C20-J20,Bullervärdering!$E$3:$I$33,3)*VLOOKUP(C20-J20,Bullervärdering!$E$3:$I$33,1)+VLOOKUP(C20-J20,Bullervärdering!$E$3:$I$33,2)),0))),0)</f>
        <v>0</v>
      </c>
      <c r="I20" s="335">
        <f>IF(C20&gt;45,((F20*(VLOOKUP(C20,Bullervärdering!$A$3:$I$28,8)*(C20)-VLOOKUP(C20,Bullervärdering!$A$3:$I$28,8)*VLOOKUP(C20,Bullervärdering!$A$3:$I$28,1)+VLOOKUP(C20,Bullervärdering!$A$3:$I$28,2))-IF(E20&gt;45,(VLOOKUP(E20,Bullervärdering!$A$3:$I$28,8)*(E20)-VLOOKUP(E20,Bullervärdering!$A$3:$I$28,8)*VLOOKUP(E20,Bullervärdering!$A$3:$I$28,1)+VLOOKUP(E20,Bullervärdering!$A$3:$I$28,2)),0))),0)</f>
        <v>0</v>
      </c>
      <c r="J20" s="314">
        <f t="shared" si="1"/>
        <v>27</v>
      </c>
      <c r="K20" s="314"/>
      <c r="L20" s="173"/>
      <c r="M20" s="173"/>
      <c r="N20" s="173"/>
      <c r="O20" s="173"/>
      <c r="P20" s="173"/>
      <c r="Q20" s="173"/>
      <c r="AP20"/>
    </row>
    <row r="21" spans="2:43" x14ac:dyDescent="0.25">
      <c r="B21" s="258"/>
      <c r="C21" s="113"/>
      <c r="D21" s="373">
        <v>27</v>
      </c>
      <c r="E21" s="265">
        <v>0</v>
      </c>
      <c r="F21" s="46"/>
      <c r="G21" s="262">
        <f t="shared" si="0"/>
        <v>0</v>
      </c>
      <c r="H21" s="335">
        <f>IF((C21-D21)&gt;25,(F21*(VLOOKUP(C21-D21,Bullervärdering!$E$3:$I$33,3)*(C21-D21)-VLOOKUP(C21-D21,Bullervärdering!$E$3:$I$33,3)*VLOOKUP(C21-D21,Bullervärdering!$E$3:$I$33,1)+VLOOKUP(C21-D21,Bullervärdering!$E$3:$I$33,2)-IF((C21-J21)&gt;25,(VLOOKUP(C21-J21,Bullervärdering!$E$3:$I$33,3)*(C21-J21)-VLOOKUP(C21-J21,Bullervärdering!$E$3:$I$33,3)*VLOOKUP(C21-J21,Bullervärdering!$E$3:$I$33,1)+VLOOKUP(C21-J21,Bullervärdering!$E$3:$I$33,2)),0))),0)</f>
        <v>0</v>
      </c>
      <c r="I21" s="335">
        <f>IF(C21&gt;45,((F21*(VLOOKUP(C21,Bullervärdering!$A$3:$I$28,8)*(C21)-VLOOKUP(C21,Bullervärdering!$A$3:$I$28,8)*VLOOKUP(C21,Bullervärdering!$A$3:$I$28,1)+VLOOKUP(C21,Bullervärdering!$A$3:$I$28,2))-IF(E21&gt;45,(VLOOKUP(E21,Bullervärdering!$A$3:$I$28,8)*(E21)-VLOOKUP(E21,Bullervärdering!$A$3:$I$28,8)*VLOOKUP(E21,Bullervärdering!$A$3:$I$28,1)+VLOOKUP(E21,Bullervärdering!$A$3:$I$28,2)),0))),0)</f>
        <v>0</v>
      </c>
      <c r="J21" s="314">
        <f t="shared" si="1"/>
        <v>27</v>
      </c>
      <c r="K21" s="314"/>
      <c r="L21" s="173"/>
      <c r="M21" s="173"/>
      <c r="N21" s="173"/>
      <c r="O21" s="173"/>
      <c r="P21" s="173"/>
      <c r="Q21" s="173"/>
      <c r="AP21"/>
    </row>
    <row r="22" spans="2:43" x14ac:dyDescent="0.25">
      <c r="B22" s="258"/>
      <c r="C22" s="113"/>
      <c r="D22" s="373">
        <v>27</v>
      </c>
      <c r="E22" s="265">
        <v>0</v>
      </c>
      <c r="F22" s="46"/>
      <c r="G22" s="262">
        <f t="shared" si="0"/>
        <v>0</v>
      </c>
      <c r="H22" s="335">
        <f>IF((C22-D22)&gt;25,(F22*(VLOOKUP(C22-D22,Bullervärdering!$E$3:$I$33,3)*(C22-D22)-VLOOKUP(C22-D22,Bullervärdering!$E$3:$I$33,3)*VLOOKUP(C22-D22,Bullervärdering!$E$3:$I$33,1)+VLOOKUP(C22-D22,Bullervärdering!$E$3:$I$33,2)-IF((C22-J22)&gt;25,(VLOOKUP(C22-J22,Bullervärdering!$E$3:$I$33,3)*(C22-J22)-VLOOKUP(C22-J22,Bullervärdering!$E$3:$I$33,3)*VLOOKUP(C22-J22,Bullervärdering!$E$3:$I$33,1)+VLOOKUP(C22-J22,Bullervärdering!$E$3:$I$33,2)),0))),0)</f>
        <v>0</v>
      </c>
      <c r="I22" s="335">
        <f>IF(C22&gt;45,((F22*(VLOOKUP(C22,Bullervärdering!$A$3:$I$28,8)*(C22)-VLOOKUP(C22,Bullervärdering!$A$3:$I$28,8)*VLOOKUP(C22,Bullervärdering!$A$3:$I$28,1)+VLOOKUP(C22,Bullervärdering!$A$3:$I$28,2))-IF(E22&gt;45,(VLOOKUP(E22,Bullervärdering!$A$3:$I$28,8)*(E22)-VLOOKUP(E22,Bullervärdering!$A$3:$I$28,8)*VLOOKUP(E22,Bullervärdering!$A$3:$I$28,1)+VLOOKUP(E22,Bullervärdering!$A$3:$I$28,2)),0))),0)</f>
        <v>0</v>
      </c>
      <c r="J22" s="314">
        <f t="shared" si="1"/>
        <v>27</v>
      </c>
      <c r="K22" s="314"/>
      <c r="L22" s="173"/>
      <c r="M22" s="173"/>
      <c r="N22" s="173"/>
      <c r="O22" s="173"/>
      <c r="P22" s="173"/>
      <c r="Q22" s="173"/>
      <c r="AP22"/>
    </row>
    <row r="23" spans="2:43" x14ac:dyDescent="0.25">
      <c r="B23" s="258"/>
      <c r="C23" s="113"/>
      <c r="D23" s="373">
        <v>27</v>
      </c>
      <c r="E23" s="265">
        <v>0</v>
      </c>
      <c r="F23" s="46"/>
      <c r="G23" s="262">
        <f t="shared" si="0"/>
        <v>0</v>
      </c>
      <c r="H23" s="335">
        <f>IF((C23-D23)&gt;25,(F23*(VLOOKUP(C23-D23,Bullervärdering!$E$3:$I$33,3)*(C23-D23)-VLOOKUP(C23-D23,Bullervärdering!$E$3:$I$33,3)*VLOOKUP(C23-D23,Bullervärdering!$E$3:$I$33,1)+VLOOKUP(C23-D23,Bullervärdering!$E$3:$I$33,2)-IF((C23-J23)&gt;25,(VLOOKUP(C23-J23,Bullervärdering!$E$3:$I$33,3)*(C23-J23)-VLOOKUP(C23-J23,Bullervärdering!$E$3:$I$33,3)*VLOOKUP(C23-J23,Bullervärdering!$E$3:$I$33,1)+VLOOKUP(C23-J23,Bullervärdering!$E$3:$I$33,2)),0))),0)</f>
        <v>0</v>
      </c>
      <c r="I23" s="335">
        <f>IF(C23&gt;45,((F23*(VLOOKUP(C23,Bullervärdering!$A$3:$I$28,8)*(C23)-VLOOKUP(C23,Bullervärdering!$A$3:$I$28,8)*VLOOKUP(C23,Bullervärdering!$A$3:$I$28,1)+VLOOKUP(C23,Bullervärdering!$A$3:$I$28,2))-IF(E23&gt;45,(VLOOKUP(E23,Bullervärdering!$A$3:$I$28,8)*(E23)-VLOOKUP(E23,Bullervärdering!$A$3:$I$28,8)*VLOOKUP(E23,Bullervärdering!$A$3:$I$28,1)+VLOOKUP(E23,Bullervärdering!$A$3:$I$28,2)),0))),0)</f>
        <v>0</v>
      </c>
      <c r="J23" s="314">
        <f t="shared" si="1"/>
        <v>27</v>
      </c>
      <c r="K23" s="314"/>
      <c r="L23" s="173"/>
      <c r="M23" s="173"/>
      <c r="N23" s="173"/>
      <c r="O23" s="173"/>
      <c r="P23" s="173"/>
      <c r="Q23" s="173"/>
      <c r="AP23"/>
    </row>
    <row r="24" spans="2:43" x14ac:dyDescent="0.25">
      <c r="B24" s="258"/>
      <c r="C24" s="113"/>
      <c r="D24" s="373">
        <v>27</v>
      </c>
      <c r="E24" s="265">
        <v>0</v>
      </c>
      <c r="F24" s="46"/>
      <c r="G24" s="262">
        <f t="shared" si="0"/>
        <v>0</v>
      </c>
      <c r="H24" s="335">
        <f>IF((C24-D24)&gt;25,(F24*(VLOOKUP(C24-D24,Bullervärdering!$E$3:$I$33,3)*(C24-D24)-VLOOKUP(C24-D24,Bullervärdering!$E$3:$I$33,3)*VLOOKUP(C24-D24,Bullervärdering!$E$3:$I$33,1)+VLOOKUP(C24-D24,Bullervärdering!$E$3:$I$33,2)-IF((C24-J24)&gt;25,(VLOOKUP(C24-J24,Bullervärdering!$E$3:$I$33,3)*(C24-J24)-VLOOKUP(C24-J24,Bullervärdering!$E$3:$I$33,3)*VLOOKUP(C24-J24,Bullervärdering!$E$3:$I$33,1)+VLOOKUP(C24-J24,Bullervärdering!$E$3:$I$33,2)),0))),0)</f>
        <v>0</v>
      </c>
      <c r="I24" s="335">
        <f>IF(C24&gt;45,((F24*(VLOOKUP(C24,Bullervärdering!$A$3:$I$28,8)*(C24)-VLOOKUP(C24,Bullervärdering!$A$3:$I$28,8)*VLOOKUP(C24,Bullervärdering!$A$3:$I$28,1)+VLOOKUP(C24,Bullervärdering!$A$3:$I$28,2))-IF(E24&gt;45,(VLOOKUP(E24,Bullervärdering!$A$3:$I$28,8)*(E24)-VLOOKUP(E24,Bullervärdering!$A$3:$I$28,8)*VLOOKUP(E24,Bullervärdering!$A$3:$I$28,1)+VLOOKUP(E24,Bullervärdering!$A$3:$I$28,2)),0))),0)</f>
        <v>0</v>
      </c>
      <c r="J24" s="314">
        <f t="shared" si="1"/>
        <v>27</v>
      </c>
      <c r="K24" s="314"/>
      <c r="L24" s="173"/>
      <c r="M24" s="173"/>
      <c r="N24" s="173"/>
      <c r="O24" s="173"/>
      <c r="P24" s="173"/>
      <c r="Q24" s="173"/>
      <c r="AP24"/>
    </row>
    <row r="25" spans="2:43" x14ac:dyDescent="0.25">
      <c r="B25" s="258"/>
      <c r="C25" s="113"/>
      <c r="D25" s="373">
        <v>27</v>
      </c>
      <c r="E25" s="265">
        <v>0</v>
      </c>
      <c r="F25" s="46"/>
      <c r="G25" s="262">
        <f t="shared" si="0"/>
        <v>0</v>
      </c>
      <c r="H25" s="335">
        <f>IF((C25-D25)&gt;25,(F25*(VLOOKUP(C25-D25,Bullervärdering!$E$3:$I$33,3)*(C25-D25)-VLOOKUP(C25-D25,Bullervärdering!$E$3:$I$33,3)*VLOOKUP(C25-D25,Bullervärdering!$E$3:$I$33,1)+VLOOKUP(C25-D25,Bullervärdering!$E$3:$I$33,2)-IF((C25-J25)&gt;25,(VLOOKUP(C25-J25,Bullervärdering!$E$3:$I$33,3)*(C25-J25)-VLOOKUP(C25-J25,Bullervärdering!$E$3:$I$33,3)*VLOOKUP(C25-J25,Bullervärdering!$E$3:$I$33,1)+VLOOKUP(C25-J25,Bullervärdering!$E$3:$I$33,2)),0))),0)</f>
        <v>0</v>
      </c>
      <c r="I25" s="335">
        <f>IF(C25&gt;45,((F25*(VLOOKUP(C25,Bullervärdering!$A$3:$I$28,8)*(C25)-VLOOKUP(C25,Bullervärdering!$A$3:$I$28,8)*VLOOKUP(C25,Bullervärdering!$A$3:$I$28,1)+VLOOKUP(C25,Bullervärdering!$A$3:$I$28,2))-IF(E25&gt;45,(VLOOKUP(E25,Bullervärdering!$A$3:$I$28,8)*(E25)-VLOOKUP(E25,Bullervärdering!$A$3:$I$28,8)*VLOOKUP(E25,Bullervärdering!$A$3:$I$28,1)+VLOOKUP(E25,Bullervärdering!$A$3:$I$28,2)),0))),0)</f>
        <v>0</v>
      </c>
      <c r="J25" s="314">
        <f t="shared" si="1"/>
        <v>27</v>
      </c>
      <c r="K25" s="314"/>
      <c r="L25" s="173"/>
      <c r="M25" s="173"/>
      <c r="N25" s="173"/>
      <c r="O25" s="173"/>
      <c r="P25" s="173"/>
      <c r="Q25" s="173"/>
      <c r="AP25"/>
    </row>
    <row r="26" spans="2:43" x14ac:dyDescent="0.25">
      <c r="B26" s="258"/>
      <c r="C26" s="113"/>
      <c r="D26" s="373">
        <v>27</v>
      </c>
      <c r="E26" s="265">
        <v>0</v>
      </c>
      <c r="F26" s="46"/>
      <c r="G26" s="262">
        <f t="shared" si="0"/>
        <v>0</v>
      </c>
      <c r="H26" s="335">
        <f>IF((C26-D26)&gt;25,(F26*(VLOOKUP(C26-D26,Bullervärdering!$E$3:$I$33,3)*(C26-D26)-VLOOKUP(C26-D26,Bullervärdering!$E$3:$I$33,3)*VLOOKUP(C26-D26,Bullervärdering!$E$3:$I$33,1)+VLOOKUP(C26-D26,Bullervärdering!$E$3:$I$33,2)-IF((C26-J26)&gt;25,(VLOOKUP(C26-J26,Bullervärdering!$E$3:$I$33,3)*(C26-J26)-VLOOKUP(C26-J26,Bullervärdering!$E$3:$I$33,3)*VLOOKUP(C26-J26,Bullervärdering!$E$3:$I$33,1)+VLOOKUP(C26-J26,Bullervärdering!$E$3:$I$33,2)),0))),0)</f>
        <v>0</v>
      </c>
      <c r="I26" s="335">
        <f>IF(C26&gt;45,((F26*(VLOOKUP(C26,Bullervärdering!$A$3:$I$28,8)*(C26)-VLOOKUP(C26,Bullervärdering!$A$3:$I$28,8)*VLOOKUP(C26,Bullervärdering!$A$3:$I$28,1)+VLOOKUP(C26,Bullervärdering!$A$3:$I$28,2))-IF(E26&gt;45,(VLOOKUP(E26,Bullervärdering!$A$3:$I$28,8)*(E26)-VLOOKUP(E26,Bullervärdering!$A$3:$I$28,8)*VLOOKUP(E26,Bullervärdering!$A$3:$I$28,1)+VLOOKUP(E26,Bullervärdering!$A$3:$I$28,2)),0))),0)</f>
        <v>0</v>
      </c>
      <c r="J26" s="314">
        <f t="shared" si="1"/>
        <v>27</v>
      </c>
      <c r="K26" s="314"/>
      <c r="L26" s="173"/>
      <c r="M26" s="173"/>
      <c r="N26" s="173"/>
      <c r="O26" s="173"/>
      <c r="P26" s="173"/>
      <c r="Q26" s="173"/>
      <c r="AP26"/>
    </row>
    <row r="27" spans="2:43" x14ac:dyDescent="0.25">
      <c r="B27" s="258"/>
      <c r="C27" s="113"/>
      <c r="D27" s="373">
        <v>27</v>
      </c>
      <c r="E27" s="265">
        <v>0</v>
      </c>
      <c r="F27" s="46"/>
      <c r="G27" s="262">
        <f t="shared" si="0"/>
        <v>0</v>
      </c>
      <c r="H27" s="335">
        <f>IF((C27-D27)&gt;25,(F27*(VLOOKUP(C27-D27,Bullervärdering!$E$3:$I$33,3)*(C27-D27)-VLOOKUP(C27-D27,Bullervärdering!$E$3:$I$33,3)*VLOOKUP(C27-D27,Bullervärdering!$E$3:$I$33,1)+VLOOKUP(C27-D27,Bullervärdering!$E$3:$I$33,2)-IF((C27-J27)&gt;25,(VLOOKUP(C27-J27,Bullervärdering!$E$3:$I$33,3)*(C27-J27)-VLOOKUP(C27-J27,Bullervärdering!$E$3:$I$33,3)*VLOOKUP(C27-J27,Bullervärdering!$E$3:$I$33,1)+VLOOKUP(C27-J27,Bullervärdering!$E$3:$I$33,2)),0))),0)</f>
        <v>0</v>
      </c>
      <c r="I27" s="335">
        <f>IF(C27&gt;45,((F27*(VLOOKUP(C27,Bullervärdering!$A$3:$I$28,8)*(C27)-VLOOKUP(C27,Bullervärdering!$A$3:$I$28,8)*VLOOKUP(C27,Bullervärdering!$A$3:$I$28,1)+VLOOKUP(C27,Bullervärdering!$A$3:$I$28,2))-IF(E27&gt;45,(VLOOKUP(E27,Bullervärdering!$A$3:$I$28,8)*(E27)-VLOOKUP(E27,Bullervärdering!$A$3:$I$28,8)*VLOOKUP(E27,Bullervärdering!$A$3:$I$28,1)+VLOOKUP(E27,Bullervärdering!$A$3:$I$28,2)),0))),0)</f>
        <v>0</v>
      </c>
      <c r="J27" s="314">
        <f t="shared" si="1"/>
        <v>27</v>
      </c>
      <c r="K27" s="314"/>
      <c r="L27" s="173"/>
      <c r="M27" s="173"/>
      <c r="N27" s="173"/>
      <c r="O27" s="173"/>
      <c r="P27" s="173"/>
      <c r="Q27" s="173"/>
      <c r="AP27"/>
    </row>
    <row r="28" spans="2:43" x14ac:dyDescent="0.25">
      <c r="B28" s="258"/>
      <c r="C28" s="113"/>
      <c r="D28" s="373">
        <v>27</v>
      </c>
      <c r="E28" s="265">
        <v>0</v>
      </c>
      <c r="F28" s="46"/>
      <c r="G28" s="262">
        <f t="shared" si="0"/>
        <v>0</v>
      </c>
      <c r="H28" s="335">
        <f>IF((C28-D28)&gt;25,(F28*(VLOOKUP(C28-D28,Bullervärdering!$E$3:$I$33,3)*(C28-D28)-VLOOKUP(C28-D28,Bullervärdering!$E$3:$I$33,3)*VLOOKUP(C28-D28,Bullervärdering!$E$3:$I$33,1)+VLOOKUP(C28-D28,Bullervärdering!$E$3:$I$33,2)-IF((C28-J28)&gt;25,(VLOOKUP(C28-J28,Bullervärdering!$E$3:$I$33,3)*(C28-J28)-VLOOKUP(C28-J28,Bullervärdering!$E$3:$I$33,3)*VLOOKUP(C28-J28,Bullervärdering!$E$3:$I$33,1)+VLOOKUP(C28-J28,Bullervärdering!$E$3:$I$33,2)),0))),0)</f>
        <v>0</v>
      </c>
      <c r="I28" s="335">
        <f>IF(C28&gt;45,((F28*(VLOOKUP(C28,Bullervärdering!$A$3:$I$28,8)*(C28)-VLOOKUP(C28,Bullervärdering!$A$3:$I$28,8)*VLOOKUP(C28,Bullervärdering!$A$3:$I$28,1)+VLOOKUP(C28,Bullervärdering!$A$3:$I$28,2))-IF(E28&gt;45,(VLOOKUP(E28,Bullervärdering!$A$3:$I$28,8)*(E28)-VLOOKUP(E28,Bullervärdering!$A$3:$I$28,8)*VLOOKUP(E28,Bullervärdering!$A$3:$I$28,1)+VLOOKUP(E28,Bullervärdering!$A$3:$I$28,2)),0))),0)</f>
        <v>0</v>
      </c>
      <c r="J28" s="314">
        <f t="shared" si="1"/>
        <v>27</v>
      </c>
      <c r="K28" s="314"/>
      <c r="L28" s="173"/>
      <c r="M28" s="173"/>
      <c r="N28" s="173"/>
      <c r="O28" s="173"/>
      <c r="P28" s="173"/>
      <c r="Q28" s="173"/>
      <c r="AP28"/>
    </row>
    <row r="29" spans="2:43" x14ac:dyDescent="0.25">
      <c r="B29" s="258"/>
      <c r="C29" s="113"/>
      <c r="D29" s="373">
        <v>27</v>
      </c>
      <c r="E29" s="265">
        <v>0</v>
      </c>
      <c r="F29" s="46"/>
      <c r="G29" s="262">
        <f t="shared" si="0"/>
        <v>0</v>
      </c>
      <c r="H29" s="335">
        <f>IF((C29-D29)&gt;25,(F29*(VLOOKUP(C29-D29,Bullervärdering!$E$3:$I$33,3)*(C29-D29)-VLOOKUP(C29-D29,Bullervärdering!$E$3:$I$33,3)*VLOOKUP(C29-D29,Bullervärdering!$E$3:$I$33,1)+VLOOKUP(C29-D29,Bullervärdering!$E$3:$I$33,2)-IF((C29-J29)&gt;25,(VLOOKUP(C29-J29,Bullervärdering!$E$3:$I$33,3)*(C29-J29)-VLOOKUP(C29-J29,Bullervärdering!$E$3:$I$33,3)*VLOOKUP(C29-J29,Bullervärdering!$E$3:$I$33,1)+VLOOKUP(C29-J29,Bullervärdering!$E$3:$I$33,2)),0))),0)</f>
        <v>0</v>
      </c>
      <c r="I29" s="335">
        <f>IF(C29&gt;45,((F29*(VLOOKUP(C29,Bullervärdering!$A$3:$I$28,8)*(C29)-VLOOKUP(C29,Bullervärdering!$A$3:$I$28,8)*VLOOKUP(C29,Bullervärdering!$A$3:$I$28,1)+VLOOKUP(C29,Bullervärdering!$A$3:$I$28,2))-IF(E29&gt;45,(VLOOKUP(E29,Bullervärdering!$A$3:$I$28,8)*(E29)-VLOOKUP(E29,Bullervärdering!$A$3:$I$28,8)*VLOOKUP(E29,Bullervärdering!$A$3:$I$28,1)+VLOOKUP(E29,Bullervärdering!$A$3:$I$28,2)),0))),0)</f>
        <v>0</v>
      </c>
      <c r="J29" s="314">
        <f t="shared" si="1"/>
        <v>27</v>
      </c>
      <c r="K29" s="314"/>
      <c r="L29" s="173"/>
      <c r="M29" s="173"/>
      <c r="N29" s="173"/>
      <c r="O29" s="173"/>
      <c r="P29" s="173"/>
      <c r="Q29" s="173"/>
      <c r="AP29"/>
    </row>
    <row r="30" spans="2:43" x14ac:dyDescent="0.25">
      <c r="B30" s="258"/>
      <c r="C30" s="113"/>
      <c r="D30" s="373">
        <v>27</v>
      </c>
      <c r="E30" s="265">
        <v>0</v>
      </c>
      <c r="F30" s="46"/>
      <c r="G30" s="262">
        <f t="shared" si="0"/>
        <v>0</v>
      </c>
      <c r="H30" s="335">
        <f>IF((C30-D30)&gt;25,(F30*(VLOOKUP(C30-D30,Bullervärdering!$E$3:$I$33,3)*(C30-D30)-VLOOKUP(C30-D30,Bullervärdering!$E$3:$I$33,3)*VLOOKUP(C30-D30,Bullervärdering!$E$3:$I$33,1)+VLOOKUP(C30-D30,Bullervärdering!$E$3:$I$33,2)-IF((C30-J30)&gt;25,(VLOOKUP(C30-J30,Bullervärdering!$E$3:$I$33,3)*(C30-J30)-VLOOKUP(C30-J30,Bullervärdering!$E$3:$I$33,3)*VLOOKUP(C30-J30,Bullervärdering!$E$3:$I$33,1)+VLOOKUP(C30-J30,Bullervärdering!$E$3:$I$33,2)),0))),0)</f>
        <v>0</v>
      </c>
      <c r="I30" s="335">
        <f>IF(C30&gt;45,((F30*(VLOOKUP(C30,Bullervärdering!$A$3:$I$28,8)*(C30)-VLOOKUP(C30,Bullervärdering!$A$3:$I$28,8)*VLOOKUP(C30,Bullervärdering!$A$3:$I$28,1)+VLOOKUP(C30,Bullervärdering!$A$3:$I$28,2))-IF(E30&gt;45,(VLOOKUP(E30,Bullervärdering!$A$3:$I$28,8)*(E30)-VLOOKUP(E30,Bullervärdering!$A$3:$I$28,8)*VLOOKUP(E30,Bullervärdering!$A$3:$I$28,1)+VLOOKUP(E30,Bullervärdering!$A$3:$I$28,2)),0))),0)</f>
        <v>0</v>
      </c>
      <c r="J30" s="314">
        <f t="shared" si="1"/>
        <v>27</v>
      </c>
      <c r="K30" s="314"/>
      <c r="L30" s="173"/>
      <c r="M30" s="173"/>
      <c r="N30" s="173"/>
      <c r="O30" s="173"/>
      <c r="P30" s="173"/>
      <c r="Q30" s="173"/>
      <c r="AP30"/>
    </row>
    <row r="31" spans="2:43" x14ac:dyDescent="0.25">
      <c r="B31" s="258"/>
      <c r="C31" s="113"/>
      <c r="D31" s="373">
        <v>27</v>
      </c>
      <c r="E31" s="265">
        <v>0</v>
      </c>
      <c r="F31" s="46"/>
      <c r="G31" s="262">
        <f t="shared" si="0"/>
        <v>0</v>
      </c>
      <c r="H31" s="335">
        <f>IF((C31-D31)&gt;25,(F31*(VLOOKUP(C31-D31,Bullervärdering!$E$3:$I$33,3)*(C31-D31)-VLOOKUP(C31-D31,Bullervärdering!$E$3:$I$33,3)*VLOOKUP(C31-D31,Bullervärdering!$E$3:$I$33,1)+VLOOKUP(C31-D31,Bullervärdering!$E$3:$I$33,2)-IF((C31-J31)&gt;25,(VLOOKUP(C31-J31,Bullervärdering!$E$3:$I$33,3)*(C31-J31)-VLOOKUP(C31-J31,Bullervärdering!$E$3:$I$33,3)*VLOOKUP(C31-J31,Bullervärdering!$E$3:$I$33,1)+VLOOKUP(C31-J31,Bullervärdering!$E$3:$I$33,2)),0))),0)</f>
        <v>0</v>
      </c>
      <c r="I31" s="335">
        <f>IF(C31&gt;45,((F31*(VLOOKUP(C31,Bullervärdering!$A$3:$I$28,8)*(C31)-VLOOKUP(C31,Bullervärdering!$A$3:$I$28,8)*VLOOKUP(C31,Bullervärdering!$A$3:$I$28,1)+VLOOKUP(C31,Bullervärdering!$A$3:$I$28,2))-IF(E31&gt;45,(VLOOKUP(E31,Bullervärdering!$A$3:$I$28,8)*(E31)-VLOOKUP(E31,Bullervärdering!$A$3:$I$28,8)*VLOOKUP(E31,Bullervärdering!$A$3:$I$28,1)+VLOOKUP(E31,Bullervärdering!$A$3:$I$28,2)),0))),0)</f>
        <v>0</v>
      </c>
      <c r="J31" s="314">
        <f t="shared" si="1"/>
        <v>27</v>
      </c>
      <c r="K31" s="314"/>
      <c r="L31" s="173"/>
      <c r="M31" s="173"/>
      <c r="N31" s="173"/>
      <c r="O31" s="173"/>
      <c r="P31" s="173"/>
      <c r="Q31" s="173"/>
      <c r="AP31"/>
    </row>
    <row r="32" spans="2:43" x14ac:dyDescent="0.25">
      <c r="B32" s="65" t="s">
        <v>35</v>
      </c>
      <c r="C32" s="65"/>
      <c r="D32" s="65"/>
      <c r="E32" s="65"/>
      <c r="F32" s="86"/>
      <c r="G32" s="82">
        <f>SUM(G17:G31)</f>
        <v>157028.75404274173</v>
      </c>
      <c r="H32" s="336">
        <f>SUM(G17:G31)</f>
        <v>157028.75404274173</v>
      </c>
      <c r="I32" s="335">
        <f>SUM(H17:H31)</f>
        <v>78514.377021370863</v>
      </c>
      <c r="J32" s="335">
        <f>SUM(I17:I31)</f>
        <v>78514.377021370863</v>
      </c>
      <c r="K32" s="314"/>
      <c r="L32" s="173"/>
      <c r="M32" s="173"/>
      <c r="N32" s="173"/>
      <c r="O32" s="173"/>
      <c r="P32" s="173"/>
      <c r="Q32" s="173"/>
      <c r="AQ32" s="3"/>
    </row>
    <row r="33" spans="1:42" s="3" customFormat="1" ht="13" x14ac:dyDescent="0.3">
      <c r="A33" s="2"/>
      <c r="G33" s="43"/>
      <c r="H33" s="314"/>
      <c r="I33" s="314"/>
      <c r="J33" s="314"/>
      <c r="K33" s="173"/>
      <c r="L33" s="173"/>
      <c r="M33" s="173"/>
      <c r="N33" s="173"/>
      <c r="O33" s="173"/>
      <c r="P33" s="173"/>
      <c r="Q33" s="173"/>
    </row>
    <row r="34" spans="1:42" s="1" customFormat="1" ht="13" x14ac:dyDescent="0.3">
      <c r="A34" s="3"/>
      <c r="B34" s="121" t="s">
        <v>319</v>
      </c>
      <c r="C34" s="122"/>
      <c r="D34" s="122"/>
      <c r="E34" s="121"/>
      <c r="F34" s="37"/>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row>
    <row r="35" spans="1:42" x14ac:dyDescent="0.25">
      <c r="B35" s="258" t="s">
        <v>259</v>
      </c>
      <c r="C35" s="294">
        <v>2000000</v>
      </c>
      <c r="D35" s="258" t="s">
        <v>10</v>
      </c>
      <c r="E35" s="3"/>
      <c r="F35" s="3"/>
      <c r="AO35"/>
      <c r="AP35"/>
    </row>
    <row r="36" spans="1:42" ht="14.5" x14ac:dyDescent="0.35">
      <c r="B36" s="258" t="s">
        <v>46</v>
      </c>
      <c r="C36" s="295">
        <v>200000</v>
      </c>
      <c r="D36" s="258" t="s">
        <v>10</v>
      </c>
      <c r="E36" s="3"/>
      <c r="F36" s="3"/>
      <c r="AO36"/>
      <c r="AP36"/>
    </row>
    <row r="37" spans="1:42" ht="13" x14ac:dyDescent="0.3">
      <c r="A37" s="2"/>
      <c r="B37" s="258" t="s">
        <v>47</v>
      </c>
      <c r="C37" s="296">
        <f>C35+C36</f>
        <v>2200000</v>
      </c>
      <c r="D37" s="258" t="s">
        <v>48</v>
      </c>
      <c r="E37" s="3"/>
      <c r="F37" s="3"/>
      <c r="AO37"/>
      <c r="AP37"/>
    </row>
    <row r="38" spans="1:42" s="3" customFormat="1" x14ac:dyDescent="0.25">
      <c r="G38" s="43"/>
      <c r="H38" s="43"/>
      <c r="I38" s="43"/>
      <c r="J38" s="43"/>
      <c r="K38" s="36"/>
      <c r="L38" s="36"/>
    </row>
    <row r="39" spans="1:42" s="1" customFormat="1" ht="13" x14ac:dyDescent="0.3">
      <c r="A39" s="3"/>
      <c r="B39" s="6" t="s">
        <v>5</v>
      </c>
      <c r="C39" s="6"/>
      <c r="D39" s="6"/>
      <c r="E39" s="37"/>
      <c r="F39" s="2"/>
      <c r="G39" s="44"/>
      <c r="H39" s="44"/>
      <c r="I39" s="44"/>
      <c r="J39" s="44"/>
      <c r="K39" s="37"/>
      <c r="L39" s="37"/>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row>
    <row r="40" spans="1:42" ht="25" x14ac:dyDescent="0.3">
      <c r="B40" s="248"/>
      <c r="C40" s="370" t="s">
        <v>320</v>
      </c>
      <c r="D40" s="369" t="s">
        <v>321</v>
      </c>
      <c r="E40" s="91"/>
      <c r="F40" s="2"/>
      <c r="AN40"/>
      <c r="AO40"/>
      <c r="AP40"/>
    </row>
    <row r="41" spans="1:42" ht="13" x14ac:dyDescent="0.3">
      <c r="B41" s="258" t="s">
        <v>257</v>
      </c>
      <c r="C41" s="283">
        <f>C37</f>
        <v>2200000</v>
      </c>
      <c r="D41" s="283">
        <f>C41*(1+$C$11)</f>
        <v>2640000</v>
      </c>
      <c r="E41" s="92"/>
      <c r="F41" s="13"/>
      <c r="AN41"/>
      <c r="AO41"/>
      <c r="AP41"/>
    </row>
    <row r="42" spans="1:42" ht="13" x14ac:dyDescent="0.3">
      <c r="B42" s="17"/>
      <c r="C42" s="22"/>
      <c r="D42" s="22"/>
      <c r="E42" s="92"/>
      <c r="F42" s="13"/>
      <c r="AN42"/>
      <c r="AO42"/>
      <c r="AP42"/>
    </row>
    <row r="43" spans="1:42" x14ac:dyDescent="0.25">
      <c r="B43" s="248"/>
      <c r="C43" s="233" t="s">
        <v>134</v>
      </c>
      <c r="D43" s="233" t="s">
        <v>40</v>
      </c>
      <c r="E43" s="91"/>
      <c r="F43" s="3"/>
      <c r="AN43"/>
      <c r="AO43"/>
      <c r="AP43"/>
    </row>
    <row r="44" spans="1:42" ht="13" x14ac:dyDescent="0.3">
      <c r="B44" s="65" t="s">
        <v>6</v>
      </c>
      <c r="C44" s="83">
        <f>H32</f>
        <v>157028.75404274173</v>
      </c>
      <c r="D44" s="84">
        <f>NuvFörvärv!C64</f>
        <v>5315037.9159218529</v>
      </c>
      <c r="E44" s="36"/>
      <c r="F44" s="3"/>
      <c r="AN44"/>
      <c r="AO44"/>
      <c r="AP44"/>
    </row>
    <row r="45" spans="1:42" ht="13" x14ac:dyDescent="0.3">
      <c r="B45" s="17"/>
      <c r="C45" s="23"/>
      <c r="D45" s="24"/>
      <c r="E45" s="93"/>
      <c r="F45" s="13"/>
      <c r="AN45"/>
      <c r="AO45"/>
      <c r="AP45"/>
    </row>
    <row r="46" spans="1:42" ht="13" x14ac:dyDescent="0.3">
      <c r="B46" s="248"/>
      <c r="C46" s="297" t="s">
        <v>40</v>
      </c>
      <c r="D46" s="271"/>
      <c r="E46" s="93"/>
      <c r="F46" s="13"/>
      <c r="AN46"/>
      <c r="AO46"/>
      <c r="AP46"/>
    </row>
    <row r="47" spans="1:42" ht="13" x14ac:dyDescent="0.3">
      <c r="B47" s="248" t="s">
        <v>4</v>
      </c>
      <c r="C47" s="269">
        <f>D44</f>
        <v>5315037.9159218529</v>
      </c>
      <c r="D47" s="271"/>
      <c r="E47" s="93"/>
      <c r="F47" s="13"/>
      <c r="AN47"/>
      <c r="AO47"/>
      <c r="AP47"/>
    </row>
    <row r="48" spans="1:42" ht="25.5" x14ac:dyDescent="0.3">
      <c r="B48" s="252" t="s">
        <v>327</v>
      </c>
      <c r="C48" s="269">
        <f>D41</f>
        <v>2640000</v>
      </c>
      <c r="D48" s="271"/>
      <c r="E48" s="93"/>
      <c r="F48" s="13"/>
      <c r="AN48"/>
      <c r="AO48"/>
      <c r="AP48"/>
    </row>
    <row r="49" spans="1:42" ht="25.5" x14ac:dyDescent="0.3">
      <c r="B49" s="252" t="s">
        <v>328</v>
      </c>
      <c r="C49" s="310">
        <f>C48/1.2</f>
        <v>2200000</v>
      </c>
      <c r="D49" s="271"/>
      <c r="E49" s="93"/>
      <c r="F49" s="13"/>
      <c r="AN49"/>
      <c r="AO49"/>
      <c r="AP49"/>
    </row>
    <row r="50" spans="1:42" s="3" customFormat="1" x14ac:dyDescent="0.25">
      <c r="D50" s="18"/>
      <c r="E50" s="18"/>
      <c r="F50" s="18"/>
      <c r="G50" s="43"/>
      <c r="H50" s="43"/>
      <c r="I50" s="43"/>
      <c r="J50" s="43"/>
      <c r="K50" s="36"/>
      <c r="L50" s="36"/>
    </row>
    <row r="51" spans="1:42" s="5" customFormat="1" ht="17.5" x14ac:dyDescent="0.35">
      <c r="A51" s="3"/>
      <c r="B51" s="168" t="s">
        <v>260</v>
      </c>
      <c r="C51" s="312">
        <f>C47-C48</f>
        <v>2675037.9159218529</v>
      </c>
      <c r="D51" s="14"/>
      <c r="E51" s="14"/>
      <c r="F51" s="14"/>
      <c r="G51" s="42"/>
      <c r="H51" s="42"/>
      <c r="I51" s="42"/>
      <c r="J51" s="42"/>
      <c r="K51" s="34"/>
      <c r="L51" s="3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row>
    <row r="52" spans="1:42" s="3" customFormat="1" x14ac:dyDescent="0.25">
      <c r="G52" s="43"/>
      <c r="H52" s="43"/>
      <c r="I52" s="43"/>
      <c r="J52" s="43"/>
      <c r="K52" s="36"/>
      <c r="L52" s="36"/>
    </row>
    <row r="53" spans="1:42" s="3" customFormat="1" ht="17.5" x14ac:dyDescent="0.35">
      <c r="B53" s="74" t="s">
        <v>261</v>
      </c>
      <c r="C53" s="157">
        <f>(C47-C48)/(C49)</f>
        <v>1.215926325419024</v>
      </c>
      <c r="G53" s="43"/>
      <c r="H53" s="43"/>
      <c r="I53" s="43"/>
      <c r="J53" s="43"/>
      <c r="K53" s="36"/>
      <c r="L53" s="36"/>
    </row>
    <row r="54" spans="1:42" s="3" customFormat="1" x14ac:dyDescent="0.25">
      <c r="D54" s="311"/>
      <c r="G54" s="43"/>
      <c r="H54" s="43"/>
      <c r="I54" s="43"/>
      <c r="J54" s="43"/>
      <c r="K54" s="36"/>
      <c r="L54" s="36"/>
    </row>
    <row r="55" spans="1:42" s="3" customFormat="1" ht="17.5" x14ac:dyDescent="0.35">
      <c r="B55" s="74" t="s">
        <v>314</v>
      </c>
      <c r="C55" s="157">
        <f>C53+1</f>
        <v>2.2159263254190238</v>
      </c>
      <c r="G55" s="43"/>
      <c r="H55" s="43"/>
      <c r="I55" s="43"/>
      <c r="J55" s="43"/>
      <c r="K55" s="36"/>
      <c r="L55" s="36"/>
    </row>
    <row r="56" spans="1:42" s="3" customFormat="1" x14ac:dyDescent="0.25">
      <c r="G56" s="43"/>
      <c r="H56" s="43"/>
      <c r="I56" s="43"/>
      <c r="J56" s="43"/>
      <c r="K56" s="36"/>
      <c r="L56" s="36"/>
    </row>
    <row r="57" spans="1:42" s="3" customFormat="1" x14ac:dyDescent="0.25">
      <c r="G57" s="43"/>
      <c r="H57" s="43"/>
      <c r="I57" s="43"/>
      <c r="J57" s="43"/>
      <c r="K57" s="36"/>
      <c r="L57" s="36"/>
    </row>
    <row r="58" spans="1:42" s="3" customFormat="1" x14ac:dyDescent="0.25">
      <c r="G58" s="43"/>
      <c r="H58" s="43"/>
      <c r="I58" s="43"/>
      <c r="J58" s="43"/>
      <c r="K58" s="36"/>
      <c r="L58" s="36"/>
    </row>
    <row r="59" spans="1:42" s="3" customFormat="1" x14ac:dyDescent="0.25">
      <c r="G59" s="43"/>
      <c r="H59" s="43"/>
      <c r="I59" s="43"/>
      <c r="J59" s="43"/>
      <c r="K59" s="36"/>
      <c r="L59" s="36"/>
    </row>
    <row r="60" spans="1:42" s="3" customFormat="1" x14ac:dyDescent="0.25">
      <c r="G60" s="43"/>
      <c r="H60" s="43"/>
      <c r="I60" s="43"/>
      <c r="J60" s="43"/>
      <c r="K60" s="36"/>
      <c r="L60" s="36"/>
    </row>
    <row r="61" spans="1:42" s="3" customFormat="1" x14ac:dyDescent="0.25">
      <c r="G61" s="43"/>
      <c r="H61" s="43"/>
      <c r="I61" s="43"/>
      <c r="J61" s="43"/>
      <c r="K61" s="36"/>
      <c r="L61" s="36"/>
    </row>
    <row r="62" spans="1:42" s="3" customFormat="1" x14ac:dyDescent="0.25">
      <c r="G62" s="43"/>
      <c r="H62" s="43"/>
      <c r="I62" s="43"/>
      <c r="J62" s="43"/>
      <c r="K62" s="36"/>
      <c r="L62" s="36"/>
    </row>
    <row r="63" spans="1:42" s="3" customFormat="1" x14ac:dyDescent="0.25">
      <c r="G63" s="43"/>
      <c r="H63" s="43"/>
      <c r="I63" s="43"/>
      <c r="J63" s="43"/>
      <c r="K63" s="36"/>
      <c r="L63" s="36"/>
    </row>
    <row r="64" spans="1:42" s="3" customFormat="1" x14ac:dyDescent="0.25">
      <c r="G64" s="43"/>
      <c r="H64" s="43"/>
      <c r="I64" s="43"/>
      <c r="J64" s="43"/>
      <c r="K64" s="36"/>
      <c r="L64" s="36"/>
    </row>
    <row r="65" spans="7:12" s="3" customFormat="1" x14ac:dyDescent="0.25">
      <c r="G65" s="43"/>
      <c r="H65" s="43"/>
      <c r="I65" s="43"/>
      <c r="J65" s="43"/>
      <c r="K65" s="36"/>
      <c r="L65" s="36"/>
    </row>
    <row r="66" spans="7:12" s="3" customFormat="1" x14ac:dyDescent="0.25">
      <c r="G66" s="43"/>
      <c r="H66" s="43"/>
      <c r="I66" s="43"/>
      <c r="J66" s="43"/>
      <c r="K66" s="36"/>
      <c r="L66" s="36"/>
    </row>
    <row r="67" spans="7:12" s="3" customFormat="1" x14ac:dyDescent="0.25">
      <c r="G67" s="43"/>
      <c r="H67" s="43"/>
      <c r="I67" s="43"/>
      <c r="J67" s="43"/>
      <c r="K67" s="36"/>
      <c r="L67" s="36"/>
    </row>
    <row r="68" spans="7:12" s="3" customFormat="1" x14ac:dyDescent="0.25">
      <c r="G68" s="43"/>
      <c r="H68" s="43"/>
      <c r="I68" s="43"/>
      <c r="J68" s="43"/>
      <c r="K68" s="36"/>
      <c r="L68" s="36"/>
    </row>
    <row r="69" spans="7:12" s="3" customFormat="1" x14ac:dyDescent="0.25">
      <c r="G69" s="43"/>
      <c r="H69" s="43"/>
      <c r="I69" s="43"/>
      <c r="J69" s="43"/>
      <c r="K69" s="36"/>
      <c r="L69" s="36"/>
    </row>
    <row r="70" spans="7:12" s="3" customFormat="1" x14ac:dyDescent="0.25">
      <c r="G70" s="43"/>
      <c r="H70" s="43"/>
      <c r="I70" s="43"/>
      <c r="J70" s="43"/>
      <c r="K70" s="36"/>
      <c r="L70" s="36"/>
    </row>
    <row r="71" spans="7:12" s="3" customFormat="1" x14ac:dyDescent="0.25">
      <c r="G71" s="43"/>
      <c r="H71" s="43"/>
      <c r="I71" s="43"/>
      <c r="J71" s="43"/>
      <c r="K71" s="36"/>
      <c r="L71" s="36"/>
    </row>
    <row r="72" spans="7:12" s="3" customFormat="1" x14ac:dyDescent="0.25">
      <c r="G72" s="43"/>
      <c r="H72" s="43"/>
      <c r="I72" s="43"/>
      <c r="J72" s="43"/>
      <c r="K72" s="36"/>
      <c r="L72" s="36"/>
    </row>
    <row r="73" spans="7:12" s="3" customFormat="1" x14ac:dyDescent="0.25">
      <c r="G73" s="43"/>
      <c r="H73" s="43"/>
      <c r="I73" s="43"/>
      <c r="J73" s="43"/>
      <c r="K73" s="36"/>
      <c r="L73" s="36"/>
    </row>
    <row r="74" spans="7:12" s="3" customFormat="1" x14ac:dyDescent="0.25">
      <c r="G74" s="43"/>
      <c r="H74" s="43"/>
      <c r="I74" s="43"/>
      <c r="J74" s="43"/>
      <c r="K74" s="36"/>
      <c r="L74" s="36"/>
    </row>
    <row r="75" spans="7:12" s="3" customFormat="1" x14ac:dyDescent="0.25">
      <c r="G75" s="43"/>
      <c r="H75" s="43"/>
      <c r="I75" s="43"/>
      <c r="J75" s="43"/>
      <c r="K75" s="36"/>
      <c r="L75" s="36"/>
    </row>
    <row r="76" spans="7:12" s="3" customFormat="1" x14ac:dyDescent="0.25">
      <c r="G76" s="43"/>
      <c r="H76" s="43"/>
      <c r="I76" s="43"/>
      <c r="J76" s="43"/>
      <c r="K76" s="36"/>
      <c r="L76" s="36"/>
    </row>
    <row r="77" spans="7:12" s="3" customFormat="1" x14ac:dyDescent="0.25">
      <c r="G77" s="43"/>
      <c r="H77" s="43"/>
      <c r="I77" s="43"/>
      <c r="J77" s="43"/>
      <c r="K77" s="36"/>
      <c r="L77" s="36"/>
    </row>
    <row r="78" spans="7:12" s="3" customFormat="1" x14ac:dyDescent="0.25">
      <c r="G78" s="43"/>
      <c r="H78" s="43"/>
      <c r="I78" s="43"/>
      <c r="J78" s="43"/>
      <c r="K78" s="36"/>
      <c r="L78" s="36"/>
    </row>
    <row r="79" spans="7:12" s="3" customFormat="1" x14ac:dyDescent="0.25">
      <c r="G79" s="43"/>
      <c r="H79" s="43"/>
      <c r="I79" s="43"/>
      <c r="J79" s="43"/>
      <c r="K79" s="36"/>
      <c r="L79" s="36"/>
    </row>
    <row r="80" spans="7:12" s="3" customFormat="1" x14ac:dyDescent="0.25">
      <c r="G80" s="43"/>
      <c r="H80" s="43"/>
      <c r="I80" s="43"/>
      <c r="J80" s="43"/>
      <c r="K80" s="36"/>
      <c r="L80" s="36"/>
    </row>
    <row r="81" spans="7:12" s="3" customFormat="1" x14ac:dyDescent="0.25">
      <c r="G81" s="43"/>
      <c r="H81" s="43"/>
      <c r="I81" s="43"/>
      <c r="J81" s="43"/>
      <c r="K81" s="36"/>
      <c r="L81" s="36"/>
    </row>
    <row r="82" spans="7:12" s="3" customFormat="1" x14ac:dyDescent="0.25">
      <c r="G82" s="43"/>
      <c r="H82" s="43"/>
      <c r="I82" s="43"/>
      <c r="J82" s="43"/>
      <c r="K82" s="36"/>
      <c r="L82" s="36"/>
    </row>
  </sheetData>
  <conditionalFormatting sqref="C53">
    <cfRule type="cellIs" dxfId="2" priority="6" operator="lessThan">
      <formula>0</formula>
    </cfRule>
  </conditionalFormatting>
  <conditionalFormatting sqref="C17:C31">
    <cfRule type="iconSet" priority="3">
      <iconSet iconSet="3Symbols" reverse="1">
        <cfvo type="percent" val="0"/>
        <cfvo type="num" val="75.001000000000005"/>
        <cfvo type="num" val="75.001999999999995"/>
      </iconSet>
    </cfRule>
  </conditionalFormatting>
  <conditionalFormatting sqref="C51">
    <cfRule type="cellIs" dxfId="1" priority="2" operator="lessThan">
      <formula>0</formula>
    </cfRule>
  </conditionalFormatting>
  <conditionalFormatting sqref="C55">
    <cfRule type="cellIs" dxfId="0" priority="1" operator="lessThan">
      <formula>0</formula>
    </cfRule>
  </conditionalFormatting>
  <dataValidations count="1">
    <dataValidation type="decimal" allowBlank="1" showInputMessage="1" showErrorMessage="1" sqref="C17:C30" xr:uid="{00000000-0002-0000-0600-000000000000}">
      <formula1>0</formula1>
      <formula2>75</formula2>
    </dataValidation>
  </dataValidations>
  <pageMargins left="0.75" right="0.75" top="1" bottom="1" header="0.5" footer="0.5"/>
  <pageSetup paperSize="9" orientation="landscape" horizontalDpi="300"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L131"/>
  <sheetViews>
    <sheetView workbookViewId="0">
      <selection activeCell="B7" sqref="B7"/>
    </sheetView>
  </sheetViews>
  <sheetFormatPr defaultRowHeight="12.5" x14ac:dyDescent="0.25"/>
  <cols>
    <col min="1" max="1" width="35.26953125" customWidth="1"/>
    <col min="2" max="2" width="28.26953125" customWidth="1"/>
    <col min="3" max="3" width="35.453125" customWidth="1"/>
    <col min="4" max="4" width="31.7265625" customWidth="1"/>
    <col min="5" max="5" width="20.26953125" bestFit="1" customWidth="1"/>
    <col min="6" max="7" width="9.1796875" style="36"/>
    <col min="8" max="8" width="17.453125" style="36" customWidth="1"/>
    <col min="9" max="38" width="9.1796875" style="36"/>
  </cols>
  <sheetData>
    <row r="1" spans="1:38" s="95" customFormat="1" ht="18.5" x14ac:dyDescent="0.45">
      <c r="A1" s="156" t="s">
        <v>348</v>
      </c>
      <c r="B1" s="118"/>
      <c r="C1" s="118"/>
      <c r="D1" s="118"/>
      <c r="E1" s="172"/>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row>
    <row r="2" spans="1:38" x14ac:dyDescent="0.25">
      <c r="E2" s="173"/>
    </row>
    <row r="3" spans="1:38" ht="13" x14ac:dyDescent="0.3">
      <c r="A3" s="298"/>
      <c r="B3" s="351" t="s">
        <v>263</v>
      </c>
      <c r="C3" s="351" t="s">
        <v>264</v>
      </c>
      <c r="D3" s="351" t="s">
        <v>271</v>
      </c>
      <c r="E3" s="173"/>
      <c r="H3" s="37"/>
    </row>
    <row r="4" spans="1:38" x14ac:dyDescent="0.25">
      <c r="A4" s="57" t="s">
        <v>172</v>
      </c>
      <c r="B4" s="353">
        <f>'A Fasadåtgärd'!C54</f>
        <v>1480968.5400504135</v>
      </c>
      <c r="C4" s="353">
        <f>'A Fasadåtgärd'!C54</f>
        <v>1480968.5400504135</v>
      </c>
      <c r="D4" s="354">
        <f>'A Fasadåtgärd'!C54</f>
        <v>1480968.5400504135</v>
      </c>
      <c r="E4" s="173"/>
      <c r="H4" s="119"/>
    </row>
    <row r="5" spans="1:38" x14ac:dyDescent="0.25">
      <c r="A5" s="58" t="s">
        <v>272</v>
      </c>
      <c r="B5" s="353">
        <f>'C Lång skärm'!C53</f>
        <v>3825205.0794737316</v>
      </c>
      <c r="C5" s="353">
        <f>'D Vall'!C52</f>
        <v>5628917.9085605927</v>
      </c>
      <c r="D5" s="353">
        <f>'E Beläggning'!C48</f>
        <v>1140902.4830817217</v>
      </c>
      <c r="E5" s="173"/>
    </row>
    <row r="6" spans="1:38" ht="25" x14ac:dyDescent="0.25">
      <c r="A6" s="252" t="s">
        <v>325</v>
      </c>
      <c r="B6" s="353">
        <f>'A Fasadåtgärd'!C55+'C Lång skärm'!C54</f>
        <v>3880738.6344670556</v>
      </c>
      <c r="C6" s="353">
        <f>'A Fasadåtgärd'!C55+'D Vall'!C53</f>
        <v>2311305.1098459046</v>
      </c>
      <c r="D6" s="355">
        <f>'A Fasadåtgärd'!C55+'E Beläggning'!C49</f>
        <v>735551.88325261581</v>
      </c>
      <c r="E6" s="173"/>
      <c r="G6" s="331"/>
      <c r="H6" s="360"/>
      <c r="I6" s="331"/>
      <c r="J6" s="331"/>
      <c r="K6" s="331"/>
      <c r="L6" s="331"/>
      <c r="M6" s="358"/>
    </row>
    <row r="7" spans="1:38" ht="25" x14ac:dyDescent="0.25">
      <c r="A7" s="252" t="s">
        <v>326</v>
      </c>
      <c r="B7" s="382">
        <f>'A Fasadåtgärd'!C56+'C Lång skärm'!C55</f>
        <v>3233948.8620558796</v>
      </c>
      <c r="C7" s="382">
        <f>'A Fasadåtgärd'!C56+'D Vall'!C54</f>
        <v>1926087.5915382537</v>
      </c>
      <c r="D7" s="355">
        <f>'A Fasadåtgärd'!C56+'E Beläggning'!C50</f>
        <v>612959.90271051321</v>
      </c>
      <c r="E7" s="173"/>
      <c r="G7" s="331"/>
      <c r="H7" s="361"/>
      <c r="I7" s="331"/>
      <c r="J7" s="331"/>
      <c r="K7" s="331"/>
      <c r="L7" s="331"/>
      <c r="M7" s="358"/>
    </row>
    <row r="8" spans="1:38" ht="13" x14ac:dyDescent="0.3">
      <c r="A8" s="327"/>
      <c r="B8" s="356"/>
      <c r="C8" s="356"/>
      <c r="D8" s="356"/>
      <c r="E8" s="173"/>
      <c r="G8" s="331"/>
      <c r="H8" s="362"/>
      <c r="I8" s="331"/>
      <c r="J8" s="331"/>
      <c r="K8" s="331"/>
      <c r="L8" s="331"/>
      <c r="M8" s="358"/>
    </row>
    <row r="9" spans="1:38" ht="15.5" x14ac:dyDescent="0.35">
      <c r="A9" s="326" t="s">
        <v>260</v>
      </c>
      <c r="B9" s="357">
        <f>(B4+B5)-B6</f>
        <v>1425434.9850570899</v>
      </c>
      <c r="C9" s="357">
        <f>(C4+C5)-C6</f>
        <v>4798581.3387651015</v>
      </c>
      <c r="D9" s="357">
        <f>(D4+D5)-D6</f>
        <v>1886319.1398795194</v>
      </c>
      <c r="E9" s="173"/>
      <c r="G9" s="331"/>
      <c r="H9" s="362"/>
      <c r="I9" s="331"/>
      <c r="J9" s="331"/>
      <c r="K9" s="331"/>
      <c r="L9" s="331"/>
      <c r="M9" s="358"/>
    </row>
    <row r="10" spans="1:38" ht="13" x14ac:dyDescent="0.3">
      <c r="A10" s="327"/>
      <c r="B10" s="348"/>
      <c r="C10" s="348"/>
      <c r="D10" s="348"/>
      <c r="E10" s="173"/>
      <c r="G10" s="331"/>
      <c r="H10" s="362"/>
      <c r="I10" s="331"/>
      <c r="J10" s="331"/>
      <c r="K10" s="331"/>
      <c r="L10" s="331"/>
      <c r="M10" s="358"/>
    </row>
    <row r="11" spans="1:38" ht="15.5" x14ac:dyDescent="0.35">
      <c r="A11" s="120" t="s">
        <v>261</v>
      </c>
      <c r="B11" s="349">
        <f>B9/B7</f>
        <v>0.44077227125691631</v>
      </c>
      <c r="C11" s="349">
        <f>C9/C7</f>
        <v>2.4913619504358859</v>
      </c>
      <c r="D11" s="349">
        <f>D9/D7</f>
        <v>3.0773940212699107</v>
      </c>
      <c r="E11" s="173"/>
      <c r="G11" s="331"/>
      <c r="H11" s="360"/>
      <c r="I11" s="331"/>
      <c r="J11" s="331"/>
      <c r="K11" s="331"/>
      <c r="L11" s="331"/>
      <c r="M11" s="358"/>
    </row>
    <row r="12" spans="1:38" s="36" customFormat="1" x14ac:dyDescent="0.25">
      <c r="B12" s="350"/>
      <c r="C12" s="350"/>
      <c r="D12" s="350"/>
      <c r="G12" s="331"/>
      <c r="H12" s="331"/>
      <c r="I12" s="331"/>
      <c r="J12" s="331"/>
      <c r="K12" s="331"/>
      <c r="L12" s="331"/>
      <c r="M12" s="358"/>
    </row>
    <row r="13" spans="1:38" s="36" customFormat="1" ht="15.5" x14ac:dyDescent="0.35">
      <c r="A13" s="120" t="s">
        <v>314</v>
      </c>
      <c r="B13" s="349">
        <f>B11+1</f>
        <v>1.4407722712569164</v>
      </c>
      <c r="C13" s="349">
        <f>C11+1</f>
        <v>3.4913619504358859</v>
      </c>
      <c r="D13" s="349">
        <f>D11+1</f>
        <v>4.0773940212699102</v>
      </c>
      <c r="G13" s="331"/>
      <c r="H13" s="362"/>
      <c r="I13" s="331"/>
      <c r="J13" s="331"/>
      <c r="K13" s="331"/>
      <c r="L13" s="331"/>
      <c r="M13" s="358"/>
    </row>
    <row r="14" spans="1:38" s="36" customFormat="1" x14ac:dyDescent="0.25">
      <c r="G14" s="358"/>
      <c r="H14" s="359"/>
      <c r="I14" s="358"/>
      <c r="J14" s="358"/>
      <c r="K14" s="358"/>
      <c r="L14" s="358"/>
      <c r="M14" s="358"/>
    </row>
    <row r="15" spans="1:38" s="36" customFormat="1" x14ac:dyDescent="0.25"/>
    <row r="16" spans="1:38" s="36" customFormat="1" x14ac:dyDescent="0.25"/>
    <row r="17" s="36" customFormat="1" x14ac:dyDescent="0.25"/>
    <row r="18" s="36" customFormat="1" x14ac:dyDescent="0.25"/>
    <row r="19" s="36" customFormat="1" x14ac:dyDescent="0.25"/>
    <row r="20" s="36" customFormat="1" x14ac:dyDescent="0.25"/>
    <row r="21" s="36" customFormat="1" x14ac:dyDescent="0.25"/>
    <row r="22" s="36" customFormat="1" x14ac:dyDescent="0.25"/>
    <row r="23" s="36" customFormat="1" x14ac:dyDescent="0.25"/>
    <row r="24" s="36" customFormat="1" x14ac:dyDescent="0.25"/>
    <row r="25" s="36" customFormat="1" x14ac:dyDescent="0.25"/>
    <row r="26" s="36" customFormat="1" x14ac:dyDescent="0.25"/>
    <row r="27" s="36" customFormat="1" x14ac:dyDescent="0.25"/>
    <row r="28" s="36" customFormat="1" x14ac:dyDescent="0.25"/>
    <row r="29" s="36" customFormat="1" x14ac:dyDescent="0.25"/>
    <row r="30" s="36" customFormat="1" x14ac:dyDescent="0.25"/>
    <row r="31" s="36" customFormat="1" x14ac:dyDescent="0.25"/>
    <row r="32" s="36" customFormat="1" x14ac:dyDescent="0.25"/>
    <row r="33" s="36" customFormat="1" x14ac:dyDescent="0.25"/>
    <row r="34" s="36" customFormat="1" x14ac:dyDescent="0.25"/>
    <row r="35" s="36" customFormat="1" x14ac:dyDescent="0.25"/>
    <row r="36" s="36" customFormat="1" x14ac:dyDescent="0.25"/>
    <row r="37" s="36" customFormat="1" x14ac:dyDescent="0.25"/>
    <row r="38" s="36" customFormat="1" x14ac:dyDescent="0.25"/>
    <row r="39" s="36" customFormat="1" x14ac:dyDescent="0.25"/>
    <row r="40" s="36" customFormat="1" x14ac:dyDescent="0.25"/>
    <row r="41" s="36" customFormat="1" x14ac:dyDescent="0.25"/>
    <row r="42" s="36" customFormat="1" x14ac:dyDescent="0.25"/>
    <row r="43" s="36" customFormat="1" x14ac:dyDescent="0.25"/>
    <row r="44" s="36" customFormat="1" x14ac:dyDescent="0.25"/>
    <row r="45" s="36" customFormat="1" x14ac:dyDescent="0.25"/>
    <row r="46" s="36" customFormat="1" x14ac:dyDescent="0.25"/>
    <row r="47" s="36" customFormat="1" x14ac:dyDescent="0.25"/>
    <row r="48" s="36" customFormat="1" x14ac:dyDescent="0.25"/>
    <row r="49" s="36" customFormat="1" x14ac:dyDescent="0.25"/>
    <row r="50" s="36" customFormat="1" x14ac:dyDescent="0.25"/>
    <row r="51" s="36" customFormat="1" x14ac:dyDescent="0.25"/>
    <row r="52" s="36" customFormat="1" x14ac:dyDescent="0.25"/>
    <row r="53" s="36" customFormat="1" x14ac:dyDescent="0.25"/>
    <row r="54" s="36" customFormat="1" x14ac:dyDescent="0.25"/>
    <row r="55" s="36" customFormat="1" x14ac:dyDescent="0.25"/>
    <row r="56" s="36" customFormat="1" x14ac:dyDescent="0.25"/>
    <row r="57" s="36" customFormat="1" x14ac:dyDescent="0.25"/>
    <row r="58" s="36" customFormat="1" x14ac:dyDescent="0.25"/>
    <row r="59" s="36" customFormat="1" x14ac:dyDescent="0.25"/>
    <row r="60" s="36" customFormat="1" x14ac:dyDescent="0.25"/>
    <row r="61" s="36" customFormat="1" x14ac:dyDescent="0.25"/>
    <row r="62" s="36" customFormat="1" x14ac:dyDescent="0.25"/>
    <row r="63" s="36" customFormat="1" x14ac:dyDescent="0.25"/>
    <row r="64" s="36" customFormat="1" x14ac:dyDescent="0.25"/>
    <row r="65" s="36" customFormat="1" x14ac:dyDescent="0.25"/>
    <row r="66" s="36" customFormat="1" x14ac:dyDescent="0.25"/>
    <row r="67" s="36" customFormat="1" x14ac:dyDescent="0.25"/>
    <row r="68" s="36" customFormat="1" x14ac:dyDescent="0.25"/>
    <row r="69" s="36" customFormat="1" x14ac:dyDescent="0.25"/>
    <row r="70" s="36" customFormat="1" x14ac:dyDescent="0.25"/>
    <row r="71" s="36" customFormat="1" x14ac:dyDescent="0.25"/>
    <row r="72" s="36" customFormat="1" x14ac:dyDescent="0.25"/>
    <row r="73" s="36" customFormat="1" x14ac:dyDescent="0.25"/>
    <row r="74" s="36" customFormat="1" x14ac:dyDescent="0.25"/>
    <row r="75" s="36" customFormat="1" x14ac:dyDescent="0.25"/>
    <row r="76" s="36" customFormat="1" x14ac:dyDescent="0.25"/>
    <row r="77" s="36" customFormat="1" x14ac:dyDescent="0.25"/>
    <row r="78" s="36" customFormat="1" x14ac:dyDescent="0.25"/>
    <row r="79" s="36" customFormat="1" x14ac:dyDescent="0.25"/>
    <row r="80" s="36" customFormat="1" x14ac:dyDescent="0.25"/>
    <row r="81" s="36" customFormat="1" x14ac:dyDescent="0.25"/>
    <row r="82" s="36" customFormat="1" x14ac:dyDescent="0.25"/>
    <row r="83" s="36" customFormat="1" x14ac:dyDescent="0.25"/>
    <row r="84" s="36" customFormat="1" x14ac:dyDescent="0.25"/>
    <row r="85" s="36" customFormat="1" x14ac:dyDescent="0.25"/>
    <row r="86" s="36" customFormat="1" x14ac:dyDescent="0.25"/>
    <row r="87" s="36" customFormat="1" x14ac:dyDescent="0.25"/>
    <row r="88" s="36" customFormat="1" x14ac:dyDescent="0.25"/>
    <row r="89" s="36" customFormat="1" x14ac:dyDescent="0.25"/>
    <row r="90" s="36" customFormat="1" x14ac:dyDescent="0.25"/>
    <row r="91" s="36" customFormat="1" x14ac:dyDescent="0.25"/>
    <row r="92" s="36" customFormat="1" x14ac:dyDescent="0.25"/>
    <row r="93" s="36" customFormat="1" x14ac:dyDescent="0.25"/>
    <row r="94" s="36" customFormat="1" x14ac:dyDescent="0.25"/>
    <row r="95" s="36" customFormat="1" x14ac:dyDescent="0.25"/>
    <row r="96" s="36" customFormat="1" x14ac:dyDescent="0.25"/>
    <row r="97" s="36" customFormat="1" x14ac:dyDescent="0.25"/>
    <row r="98" s="36" customFormat="1" x14ac:dyDescent="0.25"/>
    <row r="99" s="36" customFormat="1" x14ac:dyDescent="0.25"/>
    <row r="100" s="36" customFormat="1" x14ac:dyDescent="0.25"/>
    <row r="101" s="36" customFormat="1" x14ac:dyDescent="0.25"/>
    <row r="102" s="36" customFormat="1" x14ac:dyDescent="0.25"/>
    <row r="103" s="36" customFormat="1" x14ac:dyDescent="0.25"/>
    <row r="104" s="36" customFormat="1" x14ac:dyDescent="0.25"/>
    <row r="105" s="36" customFormat="1" x14ac:dyDescent="0.25"/>
    <row r="106" s="36" customFormat="1" x14ac:dyDescent="0.25"/>
    <row r="107" s="36" customFormat="1" x14ac:dyDescent="0.25"/>
    <row r="108" s="36" customFormat="1" x14ac:dyDescent="0.25"/>
    <row r="109" s="36" customFormat="1" x14ac:dyDescent="0.25"/>
    <row r="110" s="36" customFormat="1" x14ac:dyDescent="0.25"/>
    <row r="111" s="36" customFormat="1" x14ac:dyDescent="0.25"/>
    <row r="112" s="36" customFormat="1" x14ac:dyDescent="0.25"/>
    <row r="113" s="36" customFormat="1" x14ac:dyDescent="0.25"/>
    <row r="114" s="36" customFormat="1" x14ac:dyDescent="0.25"/>
    <row r="115" s="36" customFormat="1" x14ac:dyDescent="0.25"/>
    <row r="116" s="36" customFormat="1" x14ac:dyDescent="0.25"/>
    <row r="117" s="36" customFormat="1" x14ac:dyDescent="0.25"/>
    <row r="118" s="36" customFormat="1" x14ac:dyDescent="0.25"/>
    <row r="119" s="36" customFormat="1" x14ac:dyDescent="0.25"/>
    <row r="120" s="36" customFormat="1" x14ac:dyDescent="0.25"/>
    <row r="121" s="36" customFormat="1" x14ac:dyDescent="0.25"/>
    <row r="122" s="36" customFormat="1" x14ac:dyDescent="0.25"/>
    <row r="123" s="36" customFormat="1" x14ac:dyDescent="0.25"/>
    <row r="124" s="36" customFormat="1" x14ac:dyDescent="0.25"/>
    <row r="125" s="36" customFormat="1" x14ac:dyDescent="0.25"/>
    <row r="126" s="36" customFormat="1" x14ac:dyDescent="0.25"/>
    <row r="127" s="36" customFormat="1" x14ac:dyDescent="0.25"/>
    <row r="128" s="36" customFormat="1" x14ac:dyDescent="0.25"/>
    <row r="129" s="36" customFormat="1" x14ac:dyDescent="0.25"/>
    <row r="130" s="36" customFormat="1" x14ac:dyDescent="0.25"/>
    <row r="131" s="36" customFormat="1"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P820"/>
  <sheetViews>
    <sheetView topLeftCell="A28" zoomScaleNormal="100" workbookViewId="0">
      <selection activeCell="F26" sqref="F26"/>
    </sheetView>
  </sheetViews>
  <sheetFormatPr defaultRowHeight="12.5" x14ac:dyDescent="0.25"/>
  <cols>
    <col min="1" max="1" width="2.7265625" style="36" customWidth="1"/>
    <col min="2" max="2" width="41.7265625" customWidth="1"/>
    <col min="3" max="3" width="21.26953125" customWidth="1"/>
    <col min="4" max="4" width="11.7265625" customWidth="1"/>
    <col min="5" max="5" width="21.453125" customWidth="1"/>
    <col min="6" max="6" width="19.7265625" style="15" bestFit="1" customWidth="1"/>
    <col min="7" max="7" width="16.81640625" style="15" customWidth="1"/>
    <col min="8" max="8" width="9.7265625" style="59" customWidth="1"/>
    <col min="9" max="11" width="9.1796875" style="59"/>
    <col min="12" max="12" width="9.81640625" style="59" customWidth="1"/>
    <col min="13" max="19" width="9.1796875" style="59"/>
    <col min="20" max="42" width="9.1796875" style="36"/>
  </cols>
  <sheetData>
    <row r="1" spans="1:42" s="67" customFormat="1" ht="18" x14ac:dyDescent="0.4">
      <c r="A1" s="68"/>
      <c r="B1" s="71" t="s">
        <v>94</v>
      </c>
      <c r="C1" s="71"/>
      <c r="D1" s="71"/>
      <c r="E1" s="71"/>
      <c r="F1" s="71"/>
      <c r="G1" s="71"/>
      <c r="H1" s="318"/>
      <c r="I1" s="318"/>
      <c r="J1" s="318"/>
      <c r="K1" s="318"/>
      <c r="L1" s="318"/>
      <c r="M1" s="318"/>
      <c r="N1" s="315"/>
      <c r="O1" s="313"/>
      <c r="P1" s="241"/>
      <c r="Q1" s="241"/>
      <c r="R1" s="241"/>
      <c r="S1" s="241"/>
      <c r="T1" s="68"/>
      <c r="U1" s="68"/>
      <c r="V1" s="68"/>
      <c r="W1" s="68"/>
      <c r="X1" s="68"/>
      <c r="Y1" s="68"/>
      <c r="Z1" s="68"/>
      <c r="AA1" s="68"/>
      <c r="AB1" s="68"/>
      <c r="AC1" s="68"/>
      <c r="AD1" s="68"/>
      <c r="AE1" s="68"/>
      <c r="AF1" s="68"/>
      <c r="AG1" s="68"/>
      <c r="AH1" s="68"/>
      <c r="AI1" s="68"/>
      <c r="AJ1" s="68"/>
      <c r="AK1" s="68"/>
      <c r="AL1" s="68"/>
      <c r="AM1" s="68"/>
      <c r="AN1" s="68"/>
      <c r="AO1" s="68"/>
      <c r="AP1" s="68"/>
    </row>
    <row r="2" spans="1:42" s="95" customFormat="1" ht="15.5" x14ac:dyDescent="0.35">
      <c r="A2" s="96"/>
      <c r="B2" s="299" t="s">
        <v>11</v>
      </c>
      <c r="C2" s="299" t="s">
        <v>318</v>
      </c>
      <c r="D2" s="300" t="s">
        <v>95</v>
      </c>
      <c r="E2" s="299" t="s">
        <v>317</v>
      </c>
      <c r="F2" s="299" t="s">
        <v>160</v>
      </c>
      <c r="G2" s="299" t="s">
        <v>158</v>
      </c>
      <c r="H2" s="341"/>
      <c r="I2" s="341"/>
      <c r="J2" s="341"/>
      <c r="K2" s="341"/>
      <c r="L2" s="318"/>
      <c r="M2" s="318"/>
      <c r="N2" s="316"/>
      <c r="O2" s="172"/>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row>
    <row r="3" spans="1:42" s="1" customFormat="1" ht="13" x14ac:dyDescent="0.3">
      <c r="A3" s="37"/>
      <c r="B3" s="301"/>
      <c r="C3" s="301" t="s">
        <v>336</v>
      </c>
      <c r="D3" s="302"/>
      <c r="E3" s="302" t="s">
        <v>10</v>
      </c>
      <c r="F3" s="302" t="s">
        <v>159</v>
      </c>
      <c r="G3" s="302" t="s">
        <v>161</v>
      </c>
      <c r="H3" s="318"/>
      <c r="I3" s="318"/>
      <c r="J3" s="318"/>
      <c r="K3" s="318"/>
      <c r="L3" s="318"/>
      <c r="M3" s="318"/>
      <c r="N3" s="314"/>
      <c r="O3" s="31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row>
    <row r="4" spans="1:42" s="1" customFormat="1" ht="13" x14ac:dyDescent="0.3">
      <c r="A4" s="37"/>
      <c r="B4" s="301" t="s">
        <v>73</v>
      </c>
      <c r="C4" s="301"/>
      <c r="D4" s="301"/>
      <c r="E4" s="301"/>
      <c r="F4" s="301"/>
      <c r="G4" s="301"/>
      <c r="H4" s="317"/>
      <c r="I4" s="317"/>
      <c r="J4" s="314"/>
      <c r="K4" s="314"/>
      <c r="L4" s="314"/>
      <c r="M4" s="314"/>
      <c r="N4" s="314"/>
      <c r="O4" s="31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row>
    <row r="5" spans="1:42" x14ac:dyDescent="0.25">
      <c r="B5" s="248" t="s">
        <v>57</v>
      </c>
      <c r="C5" s="279">
        <v>4286</v>
      </c>
      <c r="D5" s="303" t="s">
        <v>75</v>
      </c>
      <c r="E5" s="325">
        <f>C5/1.15</f>
        <v>3726.9565217391309</v>
      </c>
      <c r="F5" s="304">
        <v>15</v>
      </c>
      <c r="G5" s="304">
        <v>2019</v>
      </c>
      <c r="H5" s="318"/>
      <c r="I5" s="318"/>
      <c r="J5" s="314"/>
      <c r="K5" s="314"/>
      <c r="L5" s="319"/>
      <c r="M5" s="314"/>
      <c r="N5" s="314"/>
      <c r="O5" s="318"/>
    </row>
    <row r="6" spans="1:42" x14ac:dyDescent="0.25">
      <c r="B6" s="248" t="s">
        <v>58</v>
      </c>
      <c r="C6" s="279">
        <v>16654</v>
      </c>
      <c r="D6" s="303" t="s">
        <v>75</v>
      </c>
      <c r="E6" s="325">
        <f>C6/1.15</f>
        <v>14481.739130434784</v>
      </c>
      <c r="F6" s="304">
        <v>15</v>
      </c>
      <c r="G6" s="304">
        <v>2019</v>
      </c>
      <c r="H6" s="318"/>
      <c r="I6" s="318"/>
      <c r="J6" s="314"/>
      <c r="K6" s="314"/>
      <c r="L6" s="319"/>
      <c r="M6" s="314"/>
      <c r="N6" s="314"/>
      <c r="O6" s="318"/>
    </row>
    <row r="7" spans="1:42" x14ac:dyDescent="0.25">
      <c r="B7" s="248"/>
      <c r="C7" s="258"/>
      <c r="D7" s="303"/>
      <c r="E7" s="305"/>
      <c r="F7" s="304"/>
      <c r="G7" s="304"/>
      <c r="H7" s="318"/>
      <c r="I7" s="318"/>
      <c r="J7" s="314"/>
      <c r="K7" s="314"/>
      <c r="L7" s="319"/>
      <c r="M7" s="314"/>
      <c r="N7" s="314"/>
      <c r="O7" s="318"/>
    </row>
    <row r="8" spans="1:42" ht="13" x14ac:dyDescent="0.3">
      <c r="B8" s="301" t="s">
        <v>74</v>
      </c>
      <c r="C8" s="258"/>
      <c r="D8" s="303"/>
      <c r="E8" s="305"/>
      <c r="F8" s="303"/>
      <c r="G8" s="304"/>
      <c r="H8" s="318"/>
      <c r="I8" s="318"/>
      <c r="J8" s="314"/>
      <c r="K8" s="314"/>
      <c r="L8" s="319"/>
      <c r="M8" s="314"/>
      <c r="N8" s="314"/>
      <c r="O8" s="318"/>
    </row>
    <row r="9" spans="1:42" ht="14.5" x14ac:dyDescent="0.25">
      <c r="B9" s="258" t="s">
        <v>174</v>
      </c>
      <c r="C9" s="279">
        <v>3919</v>
      </c>
      <c r="D9" s="303" t="s">
        <v>83</v>
      </c>
      <c r="E9" s="325">
        <f>C9/1.15</f>
        <v>3407.826086956522</v>
      </c>
      <c r="F9" s="304">
        <v>15</v>
      </c>
      <c r="G9" s="304">
        <v>2019</v>
      </c>
      <c r="H9" s="318"/>
      <c r="I9" s="318"/>
      <c r="J9" s="314"/>
      <c r="K9" s="314"/>
      <c r="L9" s="319"/>
      <c r="M9" s="314"/>
      <c r="N9" s="314"/>
      <c r="O9" s="318"/>
    </row>
    <row r="10" spans="1:42" ht="14.5" x14ac:dyDescent="0.25">
      <c r="B10" s="258" t="s">
        <v>175</v>
      </c>
      <c r="C10" s="279">
        <v>4408</v>
      </c>
      <c r="D10" s="303" t="s">
        <v>82</v>
      </c>
      <c r="E10" s="325">
        <f>C10/1.15</f>
        <v>3833.04347826087</v>
      </c>
      <c r="F10" s="304">
        <v>15</v>
      </c>
      <c r="G10" s="304">
        <v>2019</v>
      </c>
      <c r="H10" s="318"/>
      <c r="I10" s="318"/>
      <c r="J10" s="314"/>
      <c r="K10" s="314"/>
      <c r="L10" s="319"/>
      <c r="M10" s="314"/>
      <c r="N10" s="314"/>
      <c r="O10" s="318"/>
    </row>
    <row r="11" spans="1:42" x14ac:dyDescent="0.25">
      <c r="B11" s="258" t="s">
        <v>176</v>
      </c>
      <c r="C11" s="258"/>
      <c r="D11" s="303"/>
      <c r="E11" s="305"/>
      <c r="F11" s="304"/>
      <c r="G11" s="304"/>
      <c r="H11" s="318"/>
      <c r="I11" s="318"/>
      <c r="J11" s="314"/>
      <c r="K11" s="314"/>
      <c r="L11" s="319"/>
      <c r="M11" s="314"/>
      <c r="N11" s="314"/>
      <c r="O11" s="318"/>
    </row>
    <row r="12" spans="1:42" ht="14.5" x14ac:dyDescent="0.25">
      <c r="B12" s="258" t="s">
        <v>173</v>
      </c>
      <c r="C12" s="258">
        <v>61</v>
      </c>
      <c r="D12" s="303" t="s">
        <v>153</v>
      </c>
      <c r="E12" s="258"/>
      <c r="F12" s="306"/>
      <c r="G12" s="306"/>
      <c r="H12" s="318"/>
      <c r="I12" s="318"/>
      <c r="J12" s="314"/>
      <c r="K12" s="314"/>
      <c r="L12" s="314"/>
      <c r="M12" s="314"/>
      <c r="N12" s="314"/>
      <c r="O12" s="318"/>
    </row>
    <row r="13" spans="1:42" ht="14.5" x14ac:dyDescent="0.25">
      <c r="B13" s="258" t="s">
        <v>88</v>
      </c>
      <c r="C13" s="258">
        <v>49</v>
      </c>
      <c r="D13" s="303" t="s">
        <v>153</v>
      </c>
      <c r="E13" s="258"/>
      <c r="F13" s="306"/>
      <c r="G13" s="306"/>
      <c r="H13" s="318"/>
      <c r="I13" s="318"/>
      <c r="J13" s="314"/>
      <c r="K13" s="314"/>
      <c r="L13" s="314"/>
      <c r="M13" s="314"/>
      <c r="N13" s="314"/>
      <c r="O13" s="318"/>
    </row>
    <row r="14" spans="1:42" x14ac:dyDescent="0.25">
      <c r="B14" s="258" t="s">
        <v>45</v>
      </c>
      <c r="C14" s="258">
        <v>49</v>
      </c>
      <c r="D14" s="303" t="s">
        <v>132</v>
      </c>
      <c r="E14" s="258"/>
      <c r="F14" s="248"/>
      <c r="G14" s="248"/>
      <c r="H14" s="318"/>
      <c r="I14" s="318"/>
      <c r="J14" s="318"/>
      <c r="K14" s="318"/>
      <c r="L14" s="318"/>
      <c r="M14" s="318"/>
      <c r="N14" s="318"/>
      <c r="O14" s="318"/>
    </row>
    <row r="15" spans="1:42" s="36" customFormat="1" x14ac:dyDescent="0.25">
      <c r="B15" s="307"/>
      <c r="C15" s="308"/>
      <c r="D15" s="309"/>
      <c r="E15" s="307"/>
      <c r="F15" s="308"/>
      <c r="G15" s="308"/>
      <c r="H15" s="59"/>
      <c r="I15" s="59"/>
      <c r="O15" s="59"/>
      <c r="P15" s="59"/>
      <c r="Q15" s="59"/>
      <c r="R15" s="59"/>
      <c r="S15" s="59"/>
    </row>
    <row r="16" spans="1:42" s="73" customFormat="1" ht="15.5" x14ac:dyDescent="0.35">
      <c r="A16" s="72"/>
      <c r="B16" s="131" t="s">
        <v>243</v>
      </c>
      <c r="C16" s="131"/>
      <c r="D16" s="131"/>
      <c r="E16" s="131"/>
      <c r="F16" s="131"/>
      <c r="G16" s="132"/>
      <c r="H16" s="72"/>
      <c r="I16" s="72"/>
      <c r="J16" s="72"/>
      <c r="K16" s="72"/>
      <c r="L16" s="72"/>
      <c r="M16" s="72"/>
      <c r="N16" s="72"/>
      <c r="O16" s="59"/>
      <c r="P16" s="59"/>
      <c r="Q16" s="59"/>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row>
    <row r="17" spans="1:42" s="61" customFormat="1" ht="15.5" x14ac:dyDescent="0.35">
      <c r="A17" s="69"/>
      <c r="B17" s="133"/>
      <c r="C17" s="133"/>
      <c r="D17" s="133"/>
      <c r="E17" s="133"/>
      <c r="F17" s="133"/>
      <c r="G17" s="32"/>
      <c r="H17" s="59"/>
      <c r="I17" s="59"/>
      <c r="J17" s="69"/>
      <c r="K17" s="69"/>
      <c r="L17" s="69"/>
      <c r="M17" s="69"/>
      <c r="N17" s="69"/>
      <c r="O17" s="59"/>
      <c r="P17" s="59"/>
      <c r="Q17" s="59"/>
      <c r="R17" s="59"/>
      <c r="S17" s="59"/>
      <c r="T17" s="69"/>
      <c r="U17" s="69"/>
      <c r="V17" s="69"/>
      <c r="W17" s="69"/>
      <c r="X17" s="69"/>
      <c r="Y17" s="69"/>
      <c r="Z17" s="69"/>
      <c r="AA17" s="69"/>
      <c r="AB17" s="69"/>
      <c r="AC17" s="69"/>
      <c r="AD17" s="69"/>
      <c r="AE17" s="69"/>
      <c r="AF17" s="69"/>
      <c r="AG17" s="69"/>
      <c r="AH17" s="69"/>
      <c r="AI17" s="69"/>
      <c r="AJ17" s="69"/>
      <c r="AK17" s="69"/>
      <c r="AL17" s="69"/>
      <c r="AM17" s="69"/>
      <c r="AN17" s="69"/>
      <c r="AO17" s="69"/>
      <c r="AP17" s="69"/>
    </row>
    <row r="18" spans="1:42" s="38" customFormat="1" ht="13" x14ac:dyDescent="0.3">
      <c r="A18" s="59"/>
      <c r="B18" s="134" t="s">
        <v>244</v>
      </c>
      <c r="C18" s="135"/>
      <c r="D18" s="136"/>
      <c r="E18" s="137"/>
      <c r="F18" s="138"/>
      <c r="G18" s="32"/>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row>
    <row r="19" spans="1:42" s="38" customFormat="1" ht="13" x14ac:dyDescent="0.3">
      <c r="A19" s="59"/>
      <c r="B19" s="139" t="s">
        <v>245</v>
      </c>
      <c r="C19" s="135"/>
      <c r="D19" s="136"/>
      <c r="E19" s="137"/>
      <c r="F19" s="138"/>
      <c r="G19" s="32"/>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row>
    <row r="20" spans="1:42" s="38" customFormat="1" ht="13" x14ac:dyDescent="0.3">
      <c r="A20" s="59"/>
      <c r="B20" s="139" t="s">
        <v>246</v>
      </c>
      <c r="C20" s="135"/>
      <c r="D20" s="136"/>
      <c r="E20" s="137"/>
      <c r="F20" s="138"/>
      <c r="G20" s="246"/>
      <c r="H20" s="318"/>
      <c r="I20" s="318"/>
      <c r="J20" s="318"/>
      <c r="K20" s="318"/>
      <c r="L20" s="318"/>
      <c r="M20" s="318"/>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row>
    <row r="21" spans="1:42" s="38" customFormat="1" ht="14.5" x14ac:dyDescent="0.3">
      <c r="A21" s="59"/>
      <c r="B21" s="140" t="s">
        <v>247</v>
      </c>
      <c r="C21" s="141"/>
      <c r="D21" s="142"/>
      <c r="E21" s="140"/>
      <c r="F21" s="143"/>
      <c r="G21" s="247"/>
      <c r="H21" s="318"/>
      <c r="I21" s="318"/>
      <c r="J21" s="318"/>
      <c r="K21" s="318"/>
      <c r="L21" s="318"/>
      <c r="M21" s="318"/>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AN21" s="59"/>
      <c r="AO21" s="59"/>
      <c r="AP21" s="59"/>
    </row>
    <row r="22" spans="1:42" s="38" customFormat="1" ht="14.5" x14ac:dyDescent="0.3">
      <c r="A22" s="59"/>
      <c r="B22" s="140" t="s">
        <v>248</v>
      </c>
      <c r="C22" s="141"/>
      <c r="D22" s="142"/>
      <c r="E22" s="140"/>
      <c r="F22" s="143"/>
      <c r="G22" s="247"/>
      <c r="H22" s="318"/>
      <c r="I22" s="318"/>
      <c r="J22" s="318"/>
      <c r="K22" s="318"/>
      <c r="L22" s="318"/>
      <c r="M22" s="318"/>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59"/>
      <c r="AO22" s="59"/>
      <c r="AP22" s="59"/>
    </row>
    <row r="23" spans="1:42" s="38" customFormat="1" ht="14.5" x14ac:dyDescent="0.3">
      <c r="A23" s="59"/>
      <c r="B23" s="140" t="s">
        <v>249</v>
      </c>
      <c r="C23" s="141"/>
      <c r="D23" s="142"/>
      <c r="E23" s="140"/>
      <c r="F23" s="143"/>
      <c r="G23" s="247"/>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59"/>
      <c r="AO23" s="59"/>
      <c r="AP23" s="59"/>
    </row>
    <row r="24" spans="1:42" s="38" customFormat="1" ht="14.5" x14ac:dyDescent="0.3">
      <c r="A24" s="59"/>
      <c r="B24" s="140" t="s">
        <v>250</v>
      </c>
      <c r="C24" s="141"/>
      <c r="D24" s="142"/>
      <c r="E24" s="140"/>
      <c r="F24" s="143"/>
      <c r="G24" s="247"/>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c r="AO24" s="59"/>
      <c r="AP24" s="59"/>
    </row>
    <row r="25" spans="1:42" s="38" customFormat="1" ht="14.5" x14ac:dyDescent="0.3">
      <c r="A25" s="59"/>
      <c r="B25" s="139" t="s">
        <v>251</v>
      </c>
      <c r="C25" s="135"/>
      <c r="D25" s="136"/>
      <c r="E25" s="137"/>
      <c r="F25" s="138"/>
      <c r="G25" s="247"/>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row>
    <row r="26" spans="1:42" s="38" customFormat="1" ht="13" x14ac:dyDescent="0.3">
      <c r="A26" s="59"/>
      <c r="B26" s="139" t="s">
        <v>252</v>
      </c>
      <c r="C26" s="135"/>
      <c r="D26" s="136"/>
      <c r="E26" s="137"/>
      <c r="F26" s="138"/>
      <c r="G26" s="246"/>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row>
    <row r="27" spans="1:42" s="38" customFormat="1" ht="13" x14ac:dyDescent="0.3">
      <c r="A27" s="59"/>
      <c r="B27" s="144"/>
      <c r="C27" s="135"/>
      <c r="D27" s="136"/>
      <c r="E27" s="137"/>
      <c r="F27" s="138"/>
      <c r="G27" s="246"/>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59"/>
      <c r="AO27" s="59"/>
      <c r="AP27" s="59"/>
    </row>
    <row r="28" spans="1:42" s="38" customFormat="1" ht="13" x14ac:dyDescent="0.25">
      <c r="A28" s="59"/>
      <c r="B28" s="139" t="s">
        <v>253</v>
      </c>
      <c r="C28" s="145" t="s">
        <v>254</v>
      </c>
      <c r="D28" s="146"/>
      <c r="E28" s="139"/>
      <c r="F28" s="32"/>
      <c r="G28" s="32"/>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c r="AO28" s="59"/>
      <c r="AP28" s="59"/>
    </row>
    <row r="29" spans="1:42" s="38" customFormat="1" x14ac:dyDescent="0.25">
      <c r="A29" s="59"/>
      <c r="B29" s="139" t="s">
        <v>186</v>
      </c>
      <c r="C29" s="380" t="s">
        <v>337</v>
      </c>
      <c r="D29" s="147" t="s">
        <v>187</v>
      </c>
      <c r="E29" s="148"/>
      <c r="F29" s="149"/>
      <c r="G29" s="14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c r="AO29" s="59"/>
      <c r="AP29" s="59"/>
    </row>
    <row r="30" spans="1:42" s="38" customFormat="1" x14ac:dyDescent="0.25">
      <c r="A30" s="59"/>
      <c r="B30" s="139" t="s">
        <v>188</v>
      </c>
      <c r="C30" s="380" t="s">
        <v>338</v>
      </c>
      <c r="D30" s="147" t="s">
        <v>187</v>
      </c>
      <c r="E30" s="148"/>
      <c r="F30" s="149"/>
      <c r="G30" s="14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row>
    <row r="31" spans="1:42" s="38" customFormat="1" x14ac:dyDescent="0.25">
      <c r="A31" s="59"/>
      <c r="B31" s="139" t="s">
        <v>189</v>
      </c>
      <c r="C31" s="380" t="s">
        <v>339</v>
      </c>
      <c r="D31" s="147" t="s">
        <v>187</v>
      </c>
      <c r="E31" s="148"/>
      <c r="F31" s="149"/>
      <c r="G31" s="14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row>
    <row r="32" spans="1:42" s="38" customFormat="1" x14ac:dyDescent="0.25">
      <c r="A32" s="59"/>
      <c r="B32" s="139" t="s">
        <v>190</v>
      </c>
      <c r="C32" s="380" t="s">
        <v>339</v>
      </c>
      <c r="D32" s="147" t="s">
        <v>187</v>
      </c>
      <c r="E32" s="148"/>
      <c r="F32" s="149"/>
      <c r="G32" s="14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c r="AO32" s="59"/>
      <c r="AP32" s="59"/>
    </row>
    <row r="33" spans="1:42" s="38" customFormat="1" x14ac:dyDescent="0.25">
      <c r="A33" s="59"/>
      <c r="B33" s="139" t="s">
        <v>255</v>
      </c>
      <c r="C33" s="380" t="s">
        <v>304</v>
      </c>
      <c r="D33" s="147" t="s">
        <v>187</v>
      </c>
      <c r="E33" s="148"/>
      <c r="F33" s="149"/>
      <c r="G33" s="14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AN33" s="59"/>
      <c r="AO33" s="59"/>
      <c r="AP33" s="59"/>
    </row>
    <row r="34" spans="1:42" s="38" customFormat="1" x14ac:dyDescent="0.25">
      <c r="A34" s="59"/>
      <c r="B34" s="139" t="s">
        <v>256</v>
      </c>
      <c r="C34" s="381" t="s">
        <v>305</v>
      </c>
      <c r="D34" s="147" t="s">
        <v>187</v>
      </c>
      <c r="E34" s="148"/>
      <c r="F34" s="149"/>
      <c r="G34" s="14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59"/>
      <c r="AO34" s="59"/>
      <c r="AP34" s="59"/>
    </row>
    <row r="35" spans="1:42" s="38" customFormat="1" x14ac:dyDescent="0.25">
      <c r="A35" s="59"/>
      <c r="B35" s="139" t="s">
        <v>191</v>
      </c>
      <c r="C35" s="381" t="s">
        <v>306</v>
      </c>
      <c r="D35" s="147" t="s">
        <v>187</v>
      </c>
      <c r="E35" s="150"/>
      <c r="F35" s="149"/>
      <c r="G35" s="14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59"/>
      <c r="AO35" s="59"/>
      <c r="AP35" s="59"/>
    </row>
    <row r="36" spans="1:42" s="38" customFormat="1" ht="15.5" x14ac:dyDescent="0.35">
      <c r="A36" s="59"/>
      <c r="B36" s="151"/>
      <c r="C36" s="364"/>
      <c r="D36" s="151"/>
      <c r="E36" s="151"/>
      <c r="F36" s="151"/>
      <c r="G36" s="152"/>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c r="AO36" s="59"/>
      <c r="AP36" s="59"/>
    </row>
    <row r="37" spans="1:42" s="38" customFormat="1" ht="13" x14ac:dyDescent="0.3">
      <c r="A37" s="59"/>
      <c r="B37" s="1" t="s">
        <v>73</v>
      </c>
      <c r="C37" s="365"/>
      <c r="E37" s="153"/>
      <c r="F37" s="32"/>
      <c r="G37" s="32"/>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row>
    <row r="38" spans="1:42" s="38" customFormat="1" x14ac:dyDescent="0.25">
      <c r="A38" s="59"/>
      <c r="B38" s="38" t="s">
        <v>109</v>
      </c>
      <c r="C38" s="366">
        <v>3800</v>
      </c>
      <c r="D38" s="38" t="s">
        <v>75</v>
      </c>
      <c r="E38" s="153"/>
      <c r="F38" s="32"/>
      <c r="G38" s="32"/>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row>
    <row r="39" spans="1:42" s="38" customFormat="1" x14ac:dyDescent="0.25">
      <c r="A39" s="59"/>
      <c r="B39" s="38" t="s">
        <v>110</v>
      </c>
      <c r="C39" s="366">
        <v>1200</v>
      </c>
      <c r="D39" s="38" t="s">
        <v>75</v>
      </c>
      <c r="E39" s="153"/>
      <c r="F39" s="32"/>
      <c r="G39" s="32"/>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row>
    <row r="40" spans="1:42" s="38" customFormat="1" x14ac:dyDescent="0.25">
      <c r="A40" s="59"/>
      <c r="B40" s="38" t="s">
        <v>111</v>
      </c>
      <c r="C40" s="366">
        <v>800</v>
      </c>
      <c r="D40" s="38" t="s">
        <v>75</v>
      </c>
      <c r="E40" s="153"/>
      <c r="F40" s="32"/>
      <c r="G40" s="32"/>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59"/>
    </row>
    <row r="41" spans="1:42" s="59" customFormat="1" x14ac:dyDescent="0.25">
      <c r="B41" s="38" t="s">
        <v>112</v>
      </c>
      <c r="C41" s="366">
        <v>1600</v>
      </c>
      <c r="D41" s="38" t="s">
        <v>75</v>
      </c>
      <c r="E41" s="153"/>
      <c r="F41" s="32"/>
      <c r="G41" s="32"/>
    </row>
    <row r="42" spans="1:42" s="59" customFormat="1" x14ac:dyDescent="0.25">
      <c r="B42" s="38" t="s">
        <v>113</v>
      </c>
      <c r="C42" s="366">
        <v>13400</v>
      </c>
      <c r="D42" s="38" t="s">
        <v>75</v>
      </c>
      <c r="E42" s="153"/>
      <c r="F42" s="32"/>
      <c r="G42" s="32"/>
    </row>
    <row r="43" spans="1:42" s="59" customFormat="1" x14ac:dyDescent="0.25">
      <c r="B43" s="38" t="s">
        <v>114</v>
      </c>
      <c r="C43" s="366"/>
      <c r="D43" s="38"/>
      <c r="E43" s="153"/>
      <c r="F43" s="32"/>
      <c r="G43" s="32"/>
    </row>
    <row r="44" spans="1:42" s="59" customFormat="1" x14ac:dyDescent="0.25">
      <c r="B44" s="32" t="s">
        <v>23</v>
      </c>
      <c r="C44" s="367">
        <v>0</v>
      </c>
      <c r="D44" s="104" t="s">
        <v>157</v>
      </c>
      <c r="E44" s="153"/>
      <c r="F44" s="32"/>
      <c r="G44" s="32"/>
    </row>
    <row r="45" spans="1:42" s="59" customFormat="1" x14ac:dyDescent="0.25">
      <c r="B45" s="154" t="s">
        <v>177</v>
      </c>
      <c r="C45" s="368">
        <v>80200</v>
      </c>
      <c r="D45" s="155" t="s">
        <v>178</v>
      </c>
      <c r="E45" s="153"/>
      <c r="F45" s="32"/>
      <c r="G45" s="32"/>
    </row>
    <row r="46" spans="1:42" s="59" customFormat="1" x14ac:dyDescent="0.25">
      <c r="B46" s="154" t="s">
        <v>179</v>
      </c>
      <c r="C46" s="368">
        <v>39500</v>
      </c>
      <c r="D46" s="155" t="s">
        <v>178</v>
      </c>
      <c r="E46" s="153"/>
      <c r="F46" s="32"/>
      <c r="G46" s="32"/>
    </row>
    <row r="47" spans="1:42" s="59" customFormat="1" x14ac:dyDescent="0.25">
      <c r="B47" s="38"/>
      <c r="C47" s="38"/>
      <c r="D47" s="38"/>
      <c r="E47" s="153"/>
      <c r="F47" s="32"/>
      <c r="G47" s="32"/>
    </row>
    <row r="48" spans="1:42" s="59" customFormat="1" ht="13" x14ac:dyDescent="0.3">
      <c r="B48" s="1" t="s">
        <v>13</v>
      </c>
      <c r="C48" s="38"/>
      <c r="D48" s="38"/>
      <c r="E48" s="153"/>
      <c r="F48" s="32"/>
      <c r="G48" s="32"/>
    </row>
    <row r="49" spans="2:19" s="59" customFormat="1" x14ac:dyDescent="0.25">
      <c r="B49" s="38" t="s">
        <v>115</v>
      </c>
      <c r="C49" s="123" t="s">
        <v>307</v>
      </c>
      <c r="D49" s="38" t="s">
        <v>116</v>
      </c>
      <c r="E49" s="153"/>
      <c r="F49" s="38"/>
      <c r="G49" s="32"/>
    </row>
    <row r="50" spans="2:19" s="59" customFormat="1" x14ac:dyDescent="0.25">
      <c r="B50" s="38" t="s">
        <v>117</v>
      </c>
      <c r="C50" s="342">
        <v>34000</v>
      </c>
      <c r="D50" s="38" t="s">
        <v>116</v>
      </c>
      <c r="E50" s="153"/>
      <c r="F50" s="38"/>
      <c r="G50" s="32"/>
    </row>
    <row r="51" spans="2:19" s="59" customFormat="1" x14ac:dyDescent="0.25">
      <c r="B51" s="38" t="s">
        <v>118</v>
      </c>
      <c r="C51" s="342" t="s">
        <v>308</v>
      </c>
      <c r="D51" s="38" t="s">
        <v>116</v>
      </c>
      <c r="E51" s="153"/>
      <c r="F51" s="38"/>
      <c r="G51" s="32"/>
    </row>
    <row r="52" spans="2:19" s="36" customFormat="1" x14ac:dyDescent="0.25">
      <c r="B52" s="38" t="s">
        <v>119</v>
      </c>
      <c r="C52" s="123" t="s">
        <v>309</v>
      </c>
      <c r="D52" s="38" t="s">
        <v>116</v>
      </c>
      <c r="E52" s="153"/>
      <c r="F52" s="38"/>
      <c r="G52" s="32"/>
      <c r="H52" s="59"/>
      <c r="I52" s="59"/>
      <c r="J52" s="59"/>
      <c r="K52" s="59"/>
      <c r="L52" s="59"/>
      <c r="M52" s="59"/>
      <c r="N52" s="59"/>
      <c r="O52" s="59"/>
      <c r="P52" s="59"/>
      <c r="Q52" s="59"/>
      <c r="R52" s="59"/>
      <c r="S52" s="59"/>
    </row>
    <row r="53" spans="2:19" s="36" customFormat="1" x14ac:dyDescent="0.25">
      <c r="B53" s="38" t="s">
        <v>120</v>
      </c>
      <c r="C53" s="123" t="s">
        <v>309</v>
      </c>
      <c r="D53" s="38" t="s">
        <v>121</v>
      </c>
      <c r="E53" s="153"/>
      <c r="F53" s="38"/>
      <c r="G53" s="32"/>
      <c r="H53" s="59"/>
      <c r="I53" s="59"/>
      <c r="J53" s="59"/>
      <c r="K53" s="59"/>
      <c r="L53" s="59"/>
      <c r="M53" s="59"/>
      <c r="N53" s="59"/>
      <c r="O53" s="59"/>
      <c r="P53" s="59"/>
      <c r="Q53" s="59"/>
      <c r="R53" s="59"/>
      <c r="S53" s="59"/>
    </row>
    <row r="54" spans="2:19" s="36" customFormat="1" x14ac:dyDescent="0.25">
      <c r="B54" s="38" t="s">
        <v>122</v>
      </c>
      <c r="C54" s="123" t="s">
        <v>310</v>
      </c>
      <c r="D54" s="38" t="s">
        <v>121</v>
      </c>
      <c r="E54" s="153"/>
      <c r="F54" s="38"/>
      <c r="G54" s="32"/>
      <c r="H54" s="59"/>
      <c r="I54" s="59"/>
      <c r="J54" s="59"/>
      <c r="K54" s="59"/>
      <c r="L54" s="59"/>
      <c r="M54" s="59"/>
      <c r="N54" s="59"/>
      <c r="O54" s="59"/>
      <c r="P54" s="59"/>
      <c r="Q54" s="59"/>
      <c r="R54" s="59"/>
      <c r="S54" s="59"/>
    </row>
    <row r="55" spans="2:19" s="36" customFormat="1" x14ac:dyDescent="0.25">
      <c r="B55" s="38" t="s">
        <v>123</v>
      </c>
      <c r="C55" s="123" t="s">
        <v>311</v>
      </c>
      <c r="D55" s="38" t="s">
        <v>121</v>
      </c>
      <c r="E55" s="153"/>
      <c r="F55" s="38"/>
      <c r="G55" s="32"/>
      <c r="H55" s="59"/>
      <c r="I55" s="59"/>
      <c r="J55" s="59"/>
      <c r="K55" s="59"/>
      <c r="L55" s="59"/>
      <c r="M55" s="59"/>
      <c r="N55" s="59"/>
      <c r="O55" s="59"/>
      <c r="P55" s="59"/>
      <c r="Q55" s="59"/>
      <c r="R55" s="59"/>
      <c r="S55" s="59"/>
    </row>
    <row r="56" spans="2:19" s="36" customFormat="1" x14ac:dyDescent="0.25">
      <c r="B56" s="38" t="s">
        <v>124</v>
      </c>
      <c r="C56" s="342" t="s">
        <v>312</v>
      </c>
      <c r="D56" s="38" t="s">
        <v>121</v>
      </c>
      <c r="E56" s="153"/>
      <c r="F56" s="38"/>
      <c r="G56" s="32"/>
      <c r="H56" s="59"/>
      <c r="I56" s="59"/>
      <c r="J56" s="59"/>
      <c r="K56" s="59"/>
      <c r="L56" s="59"/>
      <c r="M56" s="59"/>
      <c r="N56" s="59"/>
      <c r="O56" s="59"/>
      <c r="P56" s="59"/>
      <c r="Q56" s="59"/>
      <c r="R56" s="59"/>
      <c r="S56" s="59"/>
    </row>
    <row r="57" spans="2:19" s="36" customFormat="1" x14ac:dyDescent="0.25">
      <c r="B57" s="38"/>
      <c r="C57" s="38"/>
      <c r="D57" s="38"/>
      <c r="E57" s="38"/>
      <c r="F57" s="32"/>
      <c r="G57" s="32"/>
      <c r="H57" s="59"/>
      <c r="I57" s="59"/>
      <c r="J57" s="59"/>
      <c r="K57" s="59"/>
      <c r="L57" s="59"/>
      <c r="M57" s="59"/>
      <c r="N57" s="59"/>
      <c r="O57" s="59"/>
      <c r="P57" s="59"/>
      <c r="Q57" s="59"/>
      <c r="R57" s="59"/>
      <c r="S57" s="59"/>
    </row>
    <row r="58" spans="2:19" s="36" customFormat="1" ht="13" x14ac:dyDescent="0.3">
      <c r="B58" s="124" t="s">
        <v>125</v>
      </c>
      <c r="C58" s="127" t="s">
        <v>180</v>
      </c>
      <c r="D58" s="126"/>
      <c r="E58" s="124" t="s">
        <v>181</v>
      </c>
      <c r="F58" s="32"/>
      <c r="G58" s="32"/>
      <c r="H58" s="59"/>
      <c r="I58" s="59"/>
      <c r="J58" s="59"/>
      <c r="K58" s="59"/>
      <c r="L58" s="59"/>
      <c r="M58" s="59"/>
      <c r="N58" s="59"/>
      <c r="O58" s="59"/>
      <c r="P58" s="59"/>
      <c r="Q58" s="59"/>
      <c r="R58" s="59"/>
      <c r="S58" s="59"/>
    </row>
    <row r="59" spans="2:19" s="36" customFormat="1" x14ac:dyDescent="0.25">
      <c r="B59" s="125" t="s">
        <v>182</v>
      </c>
      <c r="C59" s="123">
        <v>75</v>
      </c>
      <c r="D59" s="126" t="s">
        <v>183</v>
      </c>
      <c r="E59" s="123">
        <v>750</v>
      </c>
      <c r="F59" s="126" t="s">
        <v>184</v>
      </c>
      <c r="G59" s="32"/>
      <c r="H59" s="59"/>
      <c r="I59" s="59"/>
      <c r="J59" s="59"/>
      <c r="K59" s="59"/>
      <c r="L59" s="59"/>
      <c r="M59" s="59"/>
      <c r="N59" s="59"/>
      <c r="O59" s="59"/>
      <c r="P59" s="59"/>
      <c r="Q59" s="59"/>
      <c r="R59" s="59"/>
      <c r="S59" s="59"/>
    </row>
    <row r="60" spans="2:19" s="36" customFormat="1" x14ac:dyDescent="0.25">
      <c r="B60" s="125" t="s">
        <v>185</v>
      </c>
      <c r="C60" s="123" t="s">
        <v>334</v>
      </c>
      <c r="D60" s="126" t="s">
        <v>183</v>
      </c>
      <c r="E60" s="123" t="s">
        <v>335</v>
      </c>
      <c r="F60" s="126" t="s">
        <v>184</v>
      </c>
      <c r="G60" s="32"/>
      <c r="H60" s="59"/>
      <c r="I60" s="59"/>
      <c r="J60" s="59"/>
      <c r="K60" s="59"/>
      <c r="L60" s="59"/>
      <c r="M60" s="59"/>
      <c r="N60" s="59"/>
      <c r="O60" s="59"/>
      <c r="P60" s="59"/>
      <c r="Q60" s="59"/>
      <c r="R60" s="59"/>
      <c r="S60" s="59"/>
    </row>
    <row r="61" spans="2:19" s="36" customFormat="1" x14ac:dyDescent="0.25">
      <c r="B61" s="125"/>
      <c r="C61" s="123"/>
      <c r="D61" s="126"/>
      <c r="E61" s="123"/>
      <c r="F61" s="126"/>
      <c r="G61" s="32"/>
      <c r="H61" s="59"/>
      <c r="I61" s="59"/>
      <c r="J61" s="59"/>
      <c r="K61" s="59"/>
      <c r="L61" s="59"/>
      <c r="M61" s="59"/>
      <c r="N61" s="59"/>
      <c r="O61" s="59"/>
      <c r="P61" s="59"/>
      <c r="Q61" s="59"/>
      <c r="R61" s="59"/>
      <c r="S61" s="59"/>
    </row>
    <row r="62" spans="2:19" s="36" customFormat="1" ht="13" x14ac:dyDescent="0.3">
      <c r="B62" s="151" t="s">
        <v>282</v>
      </c>
      <c r="C62" s="32"/>
      <c r="D62" s="32"/>
      <c r="E62" s="32"/>
      <c r="F62" s="32"/>
      <c r="G62" s="32"/>
      <c r="H62" s="59"/>
      <c r="I62" s="59"/>
      <c r="J62" s="59"/>
      <c r="K62" s="59"/>
      <c r="L62" s="59"/>
      <c r="M62" s="59"/>
      <c r="N62" s="59"/>
      <c r="O62" s="59"/>
      <c r="P62" s="59"/>
      <c r="Q62" s="59"/>
      <c r="R62" s="59"/>
      <c r="S62" s="59"/>
    </row>
    <row r="63" spans="2:19" s="36" customFormat="1" ht="65" x14ac:dyDescent="0.3">
      <c r="B63" s="200" t="s">
        <v>284</v>
      </c>
      <c r="C63" s="201" t="s">
        <v>286</v>
      </c>
      <c r="D63" s="200" t="s">
        <v>287</v>
      </c>
      <c r="E63" s="201" t="s">
        <v>288</v>
      </c>
      <c r="F63" s="201" t="s">
        <v>289</v>
      </c>
      <c r="G63" s="175"/>
      <c r="H63" s="59"/>
      <c r="I63" s="59"/>
      <c r="J63" s="59"/>
      <c r="K63" s="59"/>
      <c r="L63" s="59"/>
      <c r="M63" s="59"/>
      <c r="N63" s="59"/>
      <c r="O63" s="59"/>
      <c r="P63" s="59"/>
      <c r="Q63" s="59"/>
      <c r="R63" s="59"/>
      <c r="S63" s="59"/>
    </row>
    <row r="64" spans="2:19" s="36" customFormat="1" ht="13" x14ac:dyDescent="0.3">
      <c r="B64" s="202" t="s">
        <v>285</v>
      </c>
      <c r="C64" s="203">
        <v>0</v>
      </c>
      <c r="D64" s="209"/>
      <c r="E64" s="205">
        <v>10</v>
      </c>
      <c r="F64" s="205">
        <v>0</v>
      </c>
      <c r="G64" s="175"/>
      <c r="H64" s="59"/>
      <c r="I64" s="59"/>
      <c r="J64" s="59"/>
      <c r="K64" s="59"/>
      <c r="L64" s="59"/>
      <c r="M64" s="59"/>
      <c r="N64" s="59"/>
      <c r="O64" s="59"/>
      <c r="P64" s="59"/>
      <c r="Q64" s="59"/>
      <c r="R64" s="59"/>
      <c r="S64" s="59"/>
    </row>
    <row r="65" spans="2:19" s="36" customFormat="1" x14ac:dyDescent="0.25">
      <c r="B65" s="206" t="s">
        <v>275</v>
      </c>
      <c r="C65" s="343" t="s">
        <v>315</v>
      </c>
      <c r="D65" s="343">
        <v>71</v>
      </c>
      <c r="E65" s="238" t="s">
        <v>273</v>
      </c>
      <c r="F65" s="343">
        <v>5</v>
      </c>
      <c r="G65" s="175"/>
      <c r="H65" s="59"/>
      <c r="I65" s="59"/>
      <c r="J65" s="59"/>
      <c r="K65" s="59"/>
      <c r="L65" s="59"/>
      <c r="M65" s="59"/>
      <c r="N65" s="59"/>
      <c r="O65" s="59"/>
      <c r="P65" s="59"/>
      <c r="Q65" s="59"/>
      <c r="R65" s="59"/>
      <c r="S65" s="59"/>
    </row>
    <row r="66" spans="2:19" s="36" customFormat="1" x14ac:dyDescent="0.25">
      <c r="B66" s="209" t="s">
        <v>276</v>
      </c>
      <c r="C66" s="343" t="s">
        <v>316</v>
      </c>
      <c r="D66" s="343">
        <v>33</v>
      </c>
      <c r="E66" s="238" t="s">
        <v>274</v>
      </c>
      <c r="F66" s="343">
        <v>3</v>
      </c>
      <c r="G66" s="175"/>
      <c r="H66" s="59"/>
      <c r="I66" s="59"/>
      <c r="J66" s="59"/>
      <c r="K66" s="59"/>
      <c r="L66" s="59"/>
      <c r="M66" s="59"/>
      <c r="N66" s="59"/>
      <c r="O66" s="59"/>
      <c r="P66" s="59"/>
      <c r="Q66" s="59"/>
      <c r="R66" s="59"/>
      <c r="S66" s="59"/>
    </row>
    <row r="67" spans="2:19" s="36" customFormat="1" x14ac:dyDescent="0.25">
      <c r="B67" s="209" t="s">
        <v>291</v>
      </c>
      <c r="C67" s="343">
        <v>16</v>
      </c>
      <c r="D67" s="343">
        <v>16</v>
      </c>
      <c r="E67" s="238" t="s">
        <v>298</v>
      </c>
      <c r="F67" s="343">
        <v>2</v>
      </c>
      <c r="G67" s="175"/>
      <c r="H67" s="59"/>
      <c r="I67" s="59"/>
      <c r="J67" s="59"/>
      <c r="K67" s="59"/>
      <c r="L67" s="59"/>
      <c r="M67" s="59"/>
      <c r="N67" s="59"/>
      <c r="O67" s="59"/>
      <c r="P67" s="59"/>
      <c r="Q67" s="59"/>
      <c r="R67" s="59"/>
      <c r="S67" s="59"/>
    </row>
    <row r="68" spans="2:19" s="36" customFormat="1" ht="14.5" x14ac:dyDescent="0.35">
      <c r="B68" s="209" t="s">
        <v>292</v>
      </c>
      <c r="C68" s="344">
        <v>5</v>
      </c>
      <c r="D68" s="343">
        <v>5</v>
      </c>
      <c r="E68" s="345" t="s">
        <v>299</v>
      </c>
      <c r="F68" s="344">
        <v>1</v>
      </c>
      <c r="G68" s="175"/>
      <c r="H68" s="59"/>
      <c r="I68" s="59"/>
      <c r="J68" s="59"/>
      <c r="K68" s="59"/>
      <c r="L68" s="59"/>
      <c r="M68" s="59"/>
      <c r="N68" s="59"/>
      <c r="O68" s="59"/>
      <c r="P68" s="59"/>
      <c r="Q68" s="59"/>
      <c r="R68" s="59"/>
      <c r="S68" s="59"/>
    </row>
    <row r="69" spans="2:19" s="36" customFormat="1" ht="14.5" x14ac:dyDescent="0.35">
      <c r="B69" s="211"/>
      <c r="C69" s="210"/>
      <c r="D69" s="204"/>
      <c r="E69" s="175"/>
      <c r="F69" s="208"/>
      <c r="G69" s="208"/>
      <c r="H69" s="59"/>
      <c r="I69" s="59"/>
      <c r="J69" s="59"/>
      <c r="K69" s="59"/>
      <c r="L69" s="59"/>
      <c r="M69" s="59"/>
      <c r="N69" s="59"/>
      <c r="O69" s="59"/>
      <c r="P69" s="59"/>
      <c r="Q69" s="59"/>
      <c r="R69" s="59"/>
      <c r="S69" s="59"/>
    </row>
    <row r="70" spans="2:19" s="36" customFormat="1" x14ac:dyDescent="0.25">
      <c r="B70" s="209" t="s">
        <v>290</v>
      </c>
      <c r="C70" s="207"/>
      <c r="D70" s="204"/>
      <c r="E70" s="175"/>
      <c r="F70" s="208"/>
      <c r="G70" s="208"/>
      <c r="H70" s="59"/>
      <c r="I70" s="59"/>
      <c r="J70" s="59"/>
      <c r="K70" s="59"/>
      <c r="L70" s="59"/>
      <c r="M70" s="59"/>
      <c r="N70" s="59"/>
      <c r="O70" s="59"/>
      <c r="P70" s="59"/>
      <c r="Q70" s="59"/>
      <c r="R70" s="59"/>
      <c r="S70" s="59"/>
    </row>
    <row r="71" spans="2:19" s="36" customFormat="1" x14ac:dyDescent="0.25">
      <c r="B71" s="38" t="s">
        <v>293</v>
      </c>
      <c r="C71" s="207"/>
      <c r="D71" s="204"/>
      <c r="E71" s="175"/>
      <c r="F71" s="208"/>
      <c r="G71" s="208"/>
      <c r="H71" s="59"/>
      <c r="I71" s="59"/>
      <c r="J71" s="59"/>
      <c r="K71" s="59"/>
      <c r="L71" s="59"/>
      <c r="M71" s="59"/>
      <c r="N71" s="59"/>
      <c r="O71" s="59"/>
      <c r="P71" s="59"/>
      <c r="Q71" s="59"/>
      <c r="R71" s="59"/>
      <c r="S71" s="59"/>
    </row>
    <row r="72" spans="2:19" s="36" customFormat="1" x14ac:dyDescent="0.25">
      <c r="B72" s="175"/>
      <c r="C72" s="208"/>
      <c r="D72" s="204"/>
      <c r="E72" s="175"/>
      <c r="F72" s="208"/>
      <c r="G72" s="208"/>
      <c r="H72" s="59"/>
      <c r="I72" s="59"/>
      <c r="J72" s="59"/>
      <c r="K72" s="59"/>
      <c r="L72" s="59"/>
      <c r="M72" s="59"/>
      <c r="N72" s="59"/>
      <c r="O72" s="59"/>
      <c r="P72" s="59"/>
      <c r="Q72" s="59"/>
      <c r="R72" s="59"/>
      <c r="S72" s="59"/>
    </row>
    <row r="73" spans="2:19" s="36" customFormat="1" x14ac:dyDescent="0.25">
      <c r="H73" s="59"/>
      <c r="I73" s="59"/>
      <c r="J73" s="59"/>
      <c r="K73" s="59"/>
      <c r="L73" s="59"/>
      <c r="M73" s="59"/>
      <c r="N73" s="59"/>
      <c r="O73" s="59"/>
      <c r="P73" s="59"/>
      <c r="Q73" s="59"/>
      <c r="R73" s="59"/>
      <c r="S73" s="59"/>
    </row>
    <row r="74" spans="2:19" s="36" customFormat="1" x14ac:dyDescent="0.25">
      <c r="H74" s="59"/>
      <c r="I74" s="59"/>
      <c r="J74" s="59"/>
      <c r="K74" s="59"/>
      <c r="L74" s="59"/>
      <c r="M74" s="59"/>
      <c r="N74" s="59"/>
      <c r="O74" s="59"/>
      <c r="P74" s="59"/>
      <c r="Q74" s="59"/>
      <c r="R74" s="59"/>
      <c r="S74" s="59"/>
    </row>
    <row r="75" spans="2:19" s="36" customFormat="1" ht="57" customHeight="1" x14ac:dyDescent="0.25">
      <c r="H75" s="59"/>
      <c r="I75" s="59"/>
      <c r="J75" s="59"/>
      <c r="K75" s="59"/>
      <c r="L75" s="59"/>
      <c r="M75" s="59"/>
      <c r="N75" s="59"/>
      <c r="O75" s="59"/>
      <c r="P75" s="59"/>
      <c r="Q75" s="59"/>
      <c r="R75" s="59"/>
      <c r="S75" s="59"/>
    </row>
    <row r="76" spans="2:19" s="36" customFormat="1" x14ac:dyDescent="0.25">
      <c r="H76" s="59"/>
      <c r="I76" s="59"/>
      <c r="J76" s="59"/>
      <c r="K76" s="59"/>
      <c r="L76" s="59"/>
      <c r="M76" s="59"/>
      <c r="N76" s="59"/>
      <c r="O76" s="59"/>
      <c r="P76" s="59"/>
      <c r="Q76" s="59"/>
      <c r="R76" s="59"/>
      <c r="S76" s="59"/>
    </row>
    <row r="77" spans="2:19" s="36" customFormat="1" x14ac:dyDescent="0.25">
      <c r="H77" s="59"/>
      <c r="I77" s="59"/>
      <c r="J77" s="59"/>
      <c r="K77" s="59"/>
      <c r="L77" s="59"/>
      <c r="M77" s="59"/>
      <c r="N77" s="59"/>
      <c r="O77" s="59"/>
      <c r="P77" s="59"/>
      <c r="Q77" s="59"/>
      <c r="R77" s="59"/>
      <c r="S77" s="59"/>
    </row>
    <row r="78" spans="2:19" s="36" customFormat="1" x14ac:dyDescent="0.25">
      <c r="H78" s="59"/>
      <c r="I78" s="59"/>
      <c r="J78" s="59"/>
      <c r="K78" s="59"/>
      <c r="L78" s="59"/>
      <c r="M78" s="59"/>
      <c r="N78" s="59"/>
      <c r="O78" s="59"/>
      <c r="P78" s="59"/>
      <c r="Q78" s="59"/>
      <c r="R78" s="59"/>
      <c r="S78" s="59"/>
    </row>
    <row r="79" spans="2:19" s="36" customFormat="1" x14ac:dyDescent="0.25">
      <c r="H79" s="59"/>
      <c r="I79" s="59"/>
      <c r="J79" s="59"/>
      <c r="K79" s="59"/>
      <c r="L79" s="59"/>
      <c r="M79" s="59"/>
      <c r="N79" s="59"/>
      <c r="O79" s="59"/>
      <c r="P79" s="59"/>
      <c r="Q79" s="59"/>
      <c r="R79" s="59"/>
      <c r="S79" s="59"/>
    </row>
    <row r="80" spans="2:19" s="36" customFormat="1" x14ac:dyDescent="0.25">
      <c r="H80" s="59"/>
      <c r="I80" s="59"/>
      <c r="J80" s="59"/>
      <c r="K80" s="59"/>
      <c r="L80" s="59"/>
      <c r="M80" s="59"/>
      <c r="N80" s="59"/>
      <c r="O80" s="59"/>
      <c r="P80" s="59"/>
      <c r="Q80" s="59"/>
      <c r="R80" s="59"/>
      <c r="S80" s="59"/>
    </row>
    <row r="81" spans="8:19" s="36" customFormat="1" x14ac:dyDescent="0.25">
      <c r="H81" s="59"/>
      <c r="I81" s="59"/>
      <c r="J81" s="59"/>
      <c r="K81" s="59"/>
      <c r="L81" s="59"/>
      <c r="M81" s="59"/>
      <c r="N81" s="59"/>
      <c r="O81" s="59"/>
      <c r="P81" s="59"/>
      <c r="Q81" s="59"/>
      <c r="R81" s="59"/>
      <c r="S81" s="59"/>
    </row>
    <row r="82" spans="8:19" s="36" customFormat="1" x14ac:dyDescent="0.25">
      <c r="H82" s="59"/>
      <c r="I82" s="59"/>
      <c r="J82" s="59"/>
      <c r="K82" s="59"/>
      <c r="L82" s="59"/>
      <c r="M82" s="59"/>
      <c r="N82" s="59"/>
      <c r="O82" s="59"/>
      <c r="P82" s="59"/>
      <c r="Q82" s="59"/>
      <c r="R82" s="59"/>
      <c r="S82" s="59"/>
    </row>
    <row r="83" spans="8:19" s="36" customFormat="1" x14ac:dyDescent="0.25">
      <c r="H83" s="59"/>
      <c r="I83" s="59"/>
      <c r="J83" s="59"/>
      <c r="K83" s="59"/>
      <c r="L83" s="59"/>
      <c r="M83" s="59"/>
      <c r="N83" s="59"/>
      <c r="O83" s="59"/>
      <c r="P83" s="59"/>
      <c r="Q83" s="59"/>
      <c r="R83" s="59"/>
      <c r="S83" s="59"/>
    </row>
    <row r="84" spans="8:19" s="36" customFormat="1" x14ac:dyDescent="0.25">
      <c r="H84" s="59"/>
      <c r="I84" s="59"/>
      <c r="J84" s="59"/>
      <c r="K84" s="59"/>
      <c r="L84" s="59"/>
      <c r="M84" s="59"/>
      <c r="N84" s="59"/>
      <c r="O84" s="59"/>
      <c r="P84" s="59"/>
      <c r="Q84" s="59"/>
      <c r="R84" s="59"/>
      <c r="S84" s="59"/>
    </row>
    <row r="85" spans="8:19" s="36" customFormat="1" x14ac:dyDescent="0.25">
      <c r="H85" s="59"/>
      <c r="I85" s="59"/>
      <c r="J85" s="59"/>
      <c r="K85" s="59"/>
      <c r="L85" s="59"/>
      <c r="M85" s="59"/>
      <c r="N85" s="59"/>
      <c r="O85" s="59"/>
      <c r="P85" s="59"/>
      <c r="Q85" s="59"/>
      <c r="R85" s="59"/>
      <c r="S85" s="59"/>
    </row>
    <row r="86" spans="8:19" s="36" customFormat="1" x14ac:dyDescent="0.25">
      <c r="H86" s="59"/>
      <c r="I86" s="59"/>
      <c r="J86" s="59"/>
      <c r="K86" s="59"/>
      <c r="L86" s="59"/>
      <c r="M86" s="59"/>
      <c r="N86" s="59"/>
      <c r="O86" s="59"/>
      <c r="P86" s="59"/>
      <c r="Q86" s="59"/>
      <c r="R86" s="59"/>
      <c r="S86" s="59"/>
    </row>
    <row r="87" spans="8:19" s="36" customFormat="1" x14ac:dyDescent="0.25">
      <c r="H87" s="59"/>
      <c r="I87" s="59"/>
      <c r="J87" s="59"/>
      <c r="K87" s="59"/>
      <c r="L87" s="59"/>
      <c r="M87" s="59"/>
      <c r="N87" s="59"/>
      <c r="O87" s="59"/>
      <c r="P87" s="59"/>
      <c r="Q87" s="59"/>
      <c r="R87" s="59"/>
      <c r="S87" s="59"/>
    </row>
    <row r="88" spans="8:19" s="36" customFormat="1" x14ac:dyDescent="0.25">
      <c r="H88" s="59"/>
      <c r="I88" s="59"/>
      <c r="J88" s="59"/>
      <c r="K88" s="59"/>
      <c r="L88" s="59"/>
      <c r="M88" s="59"/>
      <c r="N88" s="59"/>
      <c r="O88" s="59"/>
      <c r="P88" s="59"/>
      <c r="Q88" s="59"/>
      <c r="R88" s="59"/>
      <c r="S88" s="59"/>
    </row>
    <row r="89" spans="8:19" s="36" customFormat="1" x14ac:dyDescent="0.25">
      <c r="H89" s="59"/>
      <c r="I89" s="59"/>
      <c r="J89" s="59"/>
      <c r="K89" s="59"/>
      <c r="L89" s="59"/>
      <c r="M89" s="59"/>
      <c r="N89" s="59"/>
      <c r="O89" s="59"/>
      <c r="P89" s="59"/>
      <c r="Q89" s="59"/>
      <c r="R89" s="59"/>
      <c r="S89" s="59"/>
    </row>
    <row r="90" spans="8:19" s="36" customFormat="1" x14ac:dyDescent="0.25">
      <c r="H90" s="59"/>
      <c r="I90" s="59"/>
      <c r="J90" s="59"/>
      <c r="K90" s="59"/>
      <c r="L90" s="59"/>
      <c r="M90" s="59"/>
      <c r="N90" s="59"/>
      <c r="O90" s="59"/>
      <c r="P90" s="59"/>
      <c r="Q90" s="59"/>
      <c r="R90" s="59"/>
      <c r="S90" s="59"/>
    </row>
    <row r="91" spans="8:19" s="36" customFormat="1" x14ac:dyDescent="0.25">
      <c r="H91" s="59"/>
      <c r="I91" s="59"/>
      <c r="J91" s="59"/>
      <c r="K91" s="59"/>
      <c r="L91" s="59"/>
      <c r="M91" s="59"/>
      <c r="N91" s="59"/>
      <c r="O91" s="59"/>
      <c r="P91" s="59"/>
      <c r="Q91" s="59"/>
      <c r="R91" s="59"/>
      <c r="S91" s="59"/>
    </row>
    <row r="92" spans="8:19" s="36" customFormat="1" x14ac:dyDescent="0.25">
      <c r="H92" s="59"/>
      <c r="I92" s="59"/>
      <c r="J92" s="59"/>
      <c r="K92" s="59"/>
      <c r="L92" s="59"/>
      <c r="M92" s="59"/>
      <c r="N92" s="59"/>
      <c r="O92" s="59"/>
      <c r="P92" s="59"/>
      <c r="Q92" s="59"/>
      <c r="R92" s="59"/>
      <c r="S92" s="59"/>
    </row>
    <row r="93" spans="8:19" s="36" customFormat="1" x14ac:dyDescent="0.25">
      <c r="H93" s="59"/>
      <c r="I93" s="59"/>
      <c r="J93" s="59"/>
      <c r="K93" s="59"/>
      <c r="L93" s="59"/>
      <c r="M93" s="59"/>
      <c r="N93" s="59"/>
      <c r="O93" s="59"/>
      <c r="P93" s="59"/>
      <c r="Q93" s="59"/>
      <c r="R93" s="59"/>
      <c r="S93" s="59"/>
    </row>
    <row r="94" spans="8:19" s="36" customFormat="1" x14ac:dyDescent="0.25">
      <c r="H94" s="59"/>
      <c r="I94" s="59"/>
      <c r="J94" s="59"/>
      <c r="K94" s="59"/>
      <c r="L94" s="59"/>
      <c r="M94" s="59"/>
      <c r="N94" s="59"/>
      <c r="O94" s="59"/>
      <c r="P94" s="59"/>
      <c r="Q94" s="59"/>
      <c r="R94" s="59"/>
      <c r="S94" s="59"/>
    </row>
    <row r="95" spans="8:19" s="36" customFormat="1" x14ac:dyDescent="0.25">
      <c r="H95" s="59"/>
      <c r="I95" s="59"/>
      <c r="J95" s="59"/>
      <c r="K95" s="59"/>
      <c r="L95" s="59"/>
      <c r="M95" s="59"/>
      <c r="N95" s="59"/>
      <c r="O95" s="59"/>
      <c r="P95" s="59"/>
      <c r="Q95" s="59"/>
      <c r="R95" s="59"/>
      <c r="S95" s="59"/>
    </row>
    <row r="96" spans="8:19" s="36" customFormat="1" x14ac:dyDescent="0.25">
      <c r="H96" s="59"/>
      <c r="I96" s="59"/>
      <c r="J96" s="59"/>
      <c r="K96" s="59"/>
      <c r="L96" s="59"/>
      <c r="M96" s="59"/>
      <c r="N96" s="59"/>
      <c r="O96" s="59"/>
      <c r="P96" s="59"/>
      <c r="Q96" s="59"/>
      <c r="R96" s="59"/>
      <c r="S96" s="59"/>
    </row>
    <row r="97" spans="8:19" s="36" customFormat="1" x14ac:dyDescent="0.25">
      <c r="H97" s="59"/>
      <c r="I97" s="59"/>
      <c r="J97" s="59"/>
      <c r="K97" s="59"/>
      <c r="L97" s="59"/>
      <c r="M97" s="59"/>
      <c r="N97" s="59"/>
      <c r="O97" s="59"/>
      <c r="P97" s="59"/>
      <c r="Q97" s="59"/>
      <c r="R97" s="59"/>
      <c r="S97" s="59"/>
    </row>
    <row r="98" spans="8:19" s="36" customFormat="1" x14ac:dyDescent="0.25">
      <c r="H98" s="59"/>
      <c r="I98" s="59"/>
      <c r="J98" s="59"/>
      <c r="K98" s="59"/>
      <c r="L98" s="59"/>
      <c r="M98" s="59"/>
      <c r="N98" s="59"/>
      <c r="O98" s="59"/>
      <c r="P98" s="59"/>
      <c r="Q98" s="59"/>
      <c r="R98" s="59"/>
      <c r="S98" s="59"/>
    </row>
    <row r="99" spans="8:19" s="36" customFormat="1" x14ac:dyDescent="0.25">
      <c r="H99" s="59"/>
      <c r="I99" s="59"/>
      <c r="J99" s="59"/>
      <c r="K99" s="59"/>
      <c r="L99" s="59"/>
      <c r="M99" s="59"/>
      <c r="N99" s="59"/>
      <c r="O99" s="59"/>
      <c r="P99" s="59"/>
      <c r="Q99" s="59"/>
      <c r="R99" s="59"/>
      <c r="S99" s="59"/>
    </row>
    <row r="100" spans="8:19" s="36" customFormat="1" x14ac:dyDescent="0.25">
      <c r="H100" s="59"/>
      <c r="I100" s="59"/>
      <c r="J100" s="59"/>
      <c r="K100" s="59"/>
      <c r="L100" s="59"/>
      <c r="M100" s="59"/>
      <c r="N100" s="59"/>
      <c r="O100" s="59"/>
      <c r="P100" s="59"/>
      <c r="Q100" s="59"/>
      <c r="R100" s="59"/>
      <c r="S100" s="59"/>
    </row>
    <row r="101" spans="8:19" s="36" customFormat="1" x14ac:dyDescent="0.25">
      <c r="H101" s="59"/>
      <c r="I101" s="59"/>
      <c r="J101" s="59"/>
      <c r="K101" s="59"/>
      <c r="L101" s="59"/>
      <c r="M101" s="59"/>
      <c r="N101" s="59"/>
      <c r="O101" s="59"/>
      <c r="P101" s="59"/>
      <c r="Q101" s="59"/>
      <c r="R101" s="59"/>
      <c r="S101" s="59"/>
    </row>
    <row r="102" spans="8:19" s="36" customFormat="1" x14ac:dyDescent="0.25">
      <c r="H102" s="59"/>
      <c r="I102" s="59"/>
      <c r="J102" s="59"/>
      <c r="K102" s="59"/>
      <c r="L102" s="59"/>
      <c r="M102" s="59"/>
      <c r="N102" s="59"/>
      <c r="O102" s="59"/>
      <c r="P102" s="59"/>
      <c r="Q102" s="59"/>
      <c r="R102" s="59"/>
      <c r="S102" s="59"/>
    </row>
    <row r="103" spans="8:19" s="36" customFormat="1" x14ac:dyDescent="0.25">
      <c r="H103" s="59"/>
      <c r="I103" s="59"/>
      <c r="J103" s="59"/>
      <c r="K103" s="59"/>
      <c r="L103" s="59"/>
      <c r="M103" s="59"/>
      <c r="N103" s="59"/>
      <c r="O103" s="59"/>
      <c r="P103" s="59"/>
      <c r="Q103" s="59"/>
      <c r="R103" s="59"/>
      <c r="S103" s="59"/>
    </row>
    <row r="104" spans="8:19" s="36" customFormat="1" x14ac:dyDescent="0.25">
      <c r="H104" s="59"/>
      <c r="I104" s="59"/>
      <c r="J104" s="59"/>
      <c r="K104" s="59"/>
      <c r="L104" s="59"/>
      <c r="M104" s="59"/>
      <c r="N104" s="59"/>
      <c r="O104" s="59"/>
      <c r="P104" s="59"/>
      <c r="Q104" s="59"/>
      <c r="R104" s="59"/>
      <c r="S104" s="59"/>
    </row>
    <row r="105" spans="8:19" s="36" customFormat="1" x14ac:dyDescent="0.25">
      <c r="H105" s="59"/>
      <c r="I105" s="59"/>
      <c r="J105" s="59"/>
      <c r="K105" s="59"/>
      <c r="L105" s="59"/>
      <c r="M105" s="59"/>
      <c r="N105" s="59"/>
      <c r="O105" s="59"/>
      <c r="P105" s="59"/>
      <c r="Q105" s="59"/>
      <c r="R105" s="59"/>
      <c r="S105" s="59"/>
    </row>
    <row r="106" spans="8:19" s="36" customFormat="1" x14ac:dyDescent="0.25">
      <c r="H106" s="59"/>
      <c r="I106" s="59"/>
      <c r="J106" s="59"/>
      <c r="K106" s="59"/>
      <c r="L106" s="59"/>
      <c r="M106" s="59"/>
      <c r="N106" s="59"/>
      <c r="O106" s="59"/>
      <c r="P106" s="59"/>
      <c r="Q106" s="59"/>
      <c r="R106" s="59"/>
      <c r="S106" s="59"/>
    </row>
    <row r="107" spans="8:19" s="36" customFormat="1" x14ac:dyDescent="0.25">
      <c r="H107" s="59"/>
      <c r="I107" s="59"/>
      <c r="J107" s="59"/>
      <c r="K107" s="59"/>
      <c r="L107" s="59"/>
      <c r="M107" s="59"/>
      <c r="N107" s="59"/>
      <c r="O107" s="59"/>
      <c r="P107" s="59"/>
      <c r="Q107" s="59"/>
      <c r="R107" s="59"/>
      <c r="S107" s="59"/>
    </row>
    <row r="108" spans="8:19" s="36" customFormat="1" x14ac:dyDescent="0.25">
      <c r="H108" s="59"/>
      <c r="I108" s="59"/>
      <c r="J108" s="59"/>
      <c r="K108" s="59"/>
      <c r="L108" s="59"/>
      <c r="M108" s="59"/>
      <c r="N108" s="59"/>
      <c r="O108" s="59"/>
      <c r="P108" s="59"/>
      <c r="Q108" s="59"/>
      <c r="R108" s="59"/>
      <c r="S108" s="59"/>
    </row>
    <row r="109" spans="8:19" s="36" customFormat="1" x14ac:dyDescent="0.25">
      <c r="H109" s="59"/>
      <c r="I109" s="59"/>
      <c r="J109" s="59"/>
      <c r="K109" s="59"/>
      <c r="L109" s="59"/>
      <c r="M109" s="59"/>
      <c r="N109" s="59"/>
      <c r="O109" s="59"/>
      <c r="P109" s="59"/>
      <c r="Q109" s="59"/>
      <c r="R109" s="59"/>
      <c r="S109" s="59"/>
    </row>
    <row r="110" spans="8:19" s="36" customFormat="1" x14ac:dyDescent="0.25">
      <c r="H110" s="59"/>
      <c r="I110" s="59"/>
      <c r="J110" s="59"/>
      <c r="K110" s="59"/>
      <c r="L110" s="59"/>
      <c r="M110" s="59"/>
      <c r="N110" s="59"/>
      <c r="O110" s="59"/>
      <c r="P110" s="59"/>
      <c r="Q110" s="59"/>
      <c r="R110" s="59"/>
      <c r="S110" s="59"/>
    </row>
    <row r="111" spans="8:19" s="36" customFormat="1" x14ac:dyDescent="0.25">
      <c r="H111" s="59"/>
      <c r="I111" s="59"/>
      <c r="J111" s="59"/>
      <c r="K111" s="59"/>
      <c r="L111" s="59"/>
      <c r="M111" s="59"/>
      <c r="N111" s="59"/>
      <c r="O111" s="59"/>
      <c r="P111" s="59"/>
      <c r="Q111" s="59"/>
      <c r="R111" s="59"/>
      <c r="S111" s="59"/>
    </row>
    <row r="112" spans="8:19" s="36" customFormat="1" x14ac:dyDescent="0.25">
      <c r="H112" s="59"/>
      <c r="I112" s="59"/>
      <c r="J112" s="59"/>
      <c r="K112" s="59"/>
      <c r="L112" s="59"/>
      <c r="M112" s="59"/>
      <c r="N112" s="59"/>
      <c r="O112" s="59"/>
      <c r="P112" s="59"/>
      <c r="Q112" s="59"/>
      <c r="R112" s="59"/>
      <c r="S112" s="59"/>
    </row>
    <row r="113" spans="8:19" s="36" customFormat="1" x14ac:dyDescent="0.25">
      <c r="H113" s="59"/>
      <c r="I113" s="59"/>
      <c r="J113" s="59"/>
      <c r="K113" s="59"/>
      <c r="L113" s="59"/>
      <c r="M113" s="59"/>
      <c r="N113" s="59"/>
      <c r="O113" s="59"/>
      <c r="P113" s="59"/>
      <c r="Q113" s="59"/>
      <c r="R113" s="59"/>
      <c r="S113" s="59"/>
    </row>
    <row r="114" spans="8:19" s="36" customFormat="1" x14ac:dyDescent="0.25">
      <c r="H114" s="59"/>
      <c r="I114" s="59"/>
      <c r="J114" s="59"/>
      <c r="K114" s="59"/>
      <c r="L114" s="59"/>
      <c r="M114" s="59"/>
      <c r="N114" s="59"/>
      <c r="O114" s="59"/>
      <c r="P114" s="59"/>
      <c r="Q114" s="59"/>
      <c r="R114" s="59"/>
      <c r="S114" s="59"/>
    </row>
    <row r="115" spans="8:19" s="36" customFormat="1" x14ac:dyDescent="0.25">
      <c r="H115" s="59"/>
      <c r="I115" s="59"/>
      <c r="J115" s="59"/>
      <c r="K115" s="59"/>
      <c r="L115" s="59"/>
      <c r="M115" s="59"/>
      <c r="N115" s="59"/>
      <c r="O115" s="59"/>
      <c r="P115" s="59"/>
      <c r="Q115" s="59"/>
      <c r="R115" s="59"/>
      <c r="S115" s="59"/>
    </row>
    <row r="116" spans="8:19" s="36" customFormat="1" x14ac:dyDescent="0.25">
      <c r="H116" s="59"/>
      <c r="I116" s="59"/>
      <c r="J116" s="59"/>
      <c r="K116" s="59"/>
      <c r="L116" s="59"/>
      <c r="M116" s="59"/>
      <c r="N116" s="59"/>
      <c r="O116" s="59"/>
      <c r="P116" s="59"/>
      <c r="Q116" s="59"/>
      <c r="R116" s="59"/>
      <c r="S116" s="59"/>
    </row>
    <row r="117" spans="8:19" s="36" customFormat="1" x14ac:dyDescent="0.25">
      <c r="H117" s="59"/>
      <c r="I117" s="59"/>
      <c r="J117" s="59"/>
      <c r="K117" s="59"/>
      <c r="L117" s="59"/>
      <c r="M117" s="59"/>
      <c r="N117" s="59"/>
      <c r="O117" s="59"/>
      <c r="P117" s="59"/>
      <c r="Q117" s="59"/>
      <c r="R117" s="59"/>
      <c r="S117" s="59"/>
    </row>
    <row r="118" spans="8:19" s="36" customFormat="1" x14ac:dyDescent="0.25">
      <c r="H118" s="59"/>
      <c r="I118" s="59"/>
      <c r="J118" s="59"/>
      <c r="K118" s="59"/>
      <c r="L118" s="59"/>
      <c r="M118" s="59"/>
      <c r="N118" s="59"/>
      <c r="O118" s="59"/>
      <c r="P118" s="59"/>
      <c r="Q118" s="59"/>
      <c r="R118" s="59"/>
      <c r="S118" s="59"/>
    </row>
    <row r="119" spans="8:19" s="36" customFormat="1" x14ac:dyDescent="0.25">
      <c r="H119" s="59"/>
      <c r="I119" s="59"/>
      <c r="J119" s="59"/>
      <c r="K119" s="59"/>
      <c r="L119" s="59"/>
      <c r="M119" s="59"/>
      <c r="N119" s="59"/>
      <c r="O119" s="59"/>
      <c r="P119" s="59"/>
      <c r="Q119" s="59"/>
      <c r="R119" s="59"/>
      <c r="S119" s="59"/>
    </row>
    <row r="120" spans="8:19" s="36" customFormat="1" x14ac:dyDescent="0.25">
      <c r="H120" s="59"/>
      <c r="I120" s="59"/>
      <c r="J120" s="59"/>
      <c r="K120" s="59"/>
      <c r="L120" s="59"/>
      <c r="M120" s="59"/>
      <c r="N120" s="59"/>
      <c r="O120" s="59"/>
      <c r="P120" s="59"/>
      <c r="Q120" s="59"/>
      <c r="R120" s="59"/>
      <c r="S120" s="59"/>
    </row>
    <row r="121" spans="8:19" s="36" customFormat="1" x14ac:dyDescent="0.25">
      <c r="H121" s="59"/>
      <c r="I121" s="59"/>
      <c r="J121" s="59"/>
      <c r="K121" s="59"/>
      <c r="L121" s="59"/>
      <c r="M121" s="59"/>
      <c r="N121" s="59"/>
      <c r="O121" s="59"/>
      <c r="P121" s="59"/>
      <c r="Q121" s="59"/>
      <c r="R121" s="59"/>
      <c r="S121" s="59"/>
    </row>
    <row r="122" spans="8:19" s="36" customFormat="1" x14ac:dyDescent="0.25">
      <c r="H122" s="59"/>
      <c r="I122" s="59"/>
      <c r="J122" s="59"/>
      <c r="K122" s="59"/>
      <c r="L122" s="59"/>
      <c r="M122" s="59"/>
      <c r="N122" s="59"/>
      <c r="O122" s="59"/>
      <c r="P122" s="59"/>
      <c r="Q122" s="59"/>
      <c r="R122" s="59"/>
      <c r="S122" s="59"/>
    </row>
    <row r="123" spans="8:19" s="36" customFormat="1" x14ac:dyDescent="0.25">
      <c r="H123" s="59"/>
      <c r="I123" s="59"/>
      <c r="J123" s="59"/>
      <c r="K123" s="59"/>
      <c r="L123" s="59"/>
      <c r="M123" s="59"/>
      <c r="N123" s="59"/>
      <c r="O123" s="59"/>
      <c r="P123" s="59"/>
      <c r="Q123" s="59"/>
      <c r="R123" s="59"/>
      <c r="S123" s="59"/>
    </row>
    <row r="124" spans="8:19" s="36" customFormat="1" x14ac:dyDescent="0.25">
      <c r="H124" s="59"/>
      <c r="I124" s="59"/>
      <c r="J124" s="59"/>
      <c r="K124" s="59"/>
      <c r="L124" s="59"/>
      <c r="M124" s="59"/>
      <c r="N124" s="59"/>
      <c r="O124" s="59"/>
      <c r="P124" s="59"/>
      <c r="Q124" s="59"/>
      <c r="R124" s="59"/>
      <c r="S124" s="59"/>
    </row>
    <row r="125" spans="8:19" s="36" customFormat="1" x14ac:dyDescent="0.25">
      <c r="H125" s="59"/>
      <c r="I125" s="59"/>
      <c r="J125" s="59"/>
      <c r="K125" s="59"/>
      <c r="L125" s="59"/>
      <c r="M125" s="59"/>
      <c r="N125" s="59"/>
      <c r="O125" s="59"/>
      <c r="P125" s="59"/>
      <c r="Q125" s="59"/>
      <c r="R125" s="59"/>
      <c r="S125" s="59"/>
    </row>
    <row r="126" spans="8:19" s="36" customFormat="1" x14ac:dyDescent="0.25">
      <c r="H126" s="59"/>
      <c r="I126" s="59"/>
      <c r="J126" s="59"/>
      <c r="K126" s="59"/>
      <c r="L126" s="59"/>
      <c r="M126" s="59"/>
      <c r="N126" s="59"/>
      <c r="O126" s="59"/>
      <c r="P126" s="59"/>
      <c r="Q126" s="59"/>
      <c r="R126" s="59"/>
      <c r="S126" s="59"/>
    </row>
    <row r="127" spans="8:19" s="36" customFormat="1" x14ac:dyDescent="0.25">
      <c r="H127" s="59"/>
      <c r="I127" s="59"/>
      <c r="J127" s="59"/>
      <c r="K127" s="59"/>
      <c r="L127" s="59"/>
      <c r="M127" s="59"/>
      <c r="N127" s="59"/>
      <c r="O127" s="59"/>
      <c r="P127" s="59"/>
      <c r="Q127" s="59"/>
      <c r="R127" s="59"/>
      <c r="S127" s="59"/>
    </row>
    <row r="128" spans="8:19" s="36" customFormat="1" x14ac:dyDescent="0.25">
      <c r="H128" s="59"/>
      <c r="I128" s="59"/>
      <c r="J128" s="59"/>
      <c r="K128" s="59"/>
      <c r="L128" s="59"/>
      <c r="M128" s="59"/>
      <c r="N128" s="59"/>
      <c r="O128" s="59"/>
      <c r="P128" s="59"/>
      <c r="Q128" s="59"/>
      <c r="R128" s="59"/>
      <c r="S128" s="59"/>
    </row>
    <row r="129" spans="8:19" s="36" customFormat="1" x14ac:dyDescent="0.25">
      <c r="H129" s="59"/>
      <c r="I129" s="59"/>
      <c r="J129" s="59"/>
      <c r="K129" s="59"/>
      <c r="L129" s="59"/>
      <c r="M129" s="59"/>
      <c r="N129" s="59"/>
      <c r="O129" s="59"/>
      <c r="P129" s="59"/>
      <c r="Q129" s="59"/>
      <c r="R129" s="59"/>
      <c r="S129" s="59"/>
    </row>
    <row r="130" spans="8:19" s="36" customFormat="1" x14ac:dyDescent="0.25">
      <c r="H130" s="59"/>
      <c r="I130" s="59"/>
      <c r="J130" s="59"/>
      <c r="K130" s="59"/>
      <c r="L130" s="59"/>
      <c r="M130" s="59"/>
      <c r="N130" s="59"/>
      <c r="O130" s="59"/>
      <c r="P130" s="59"/>
      <c r="Q130" s="59"/>
      <c r="R130" s="59"/>
      <c r="S130" s="59"/>
    </row>
    <row r="131" spans="8:19" s="36" customFormat="1" x14ac:dyDescent="0.25">
      <c r="H131" s="59"/>
      <c r="I131" s="59"/>
      <c r="J131" s="59"/>
      <c r="K131" s="59"/>
      <c r="L131" s="59"/>
      <c r="M131" s="59"/>
      <c r="N131" s="59"/>
      <c r="O131" s="59"/>
      <c r="P131" s="59"/>
      <c r="Q131" s="59"/>
      <c r="R131" s="59"/>
      <c r="S131" s="59"/>
    </row>
    <row r="132" spans="8:19" s="36" customFormat="1" x14ac:dyDescent="0.25">
      <c r="H132" s="59"/>
      <c r="I132" s="59"/>
      <c r="J132" s="59"/>
      <c r="K132" s="59"/>
      <c r="L132" s="59"/>
      <c r="M132" s="59"/>
      <c r="N132" s="59"/>
      <c r="O132" s="59"/>
      <c r="P132" s="59"/>
      <c r="Q132" s="59"/>
      <c r="R132" s="59"/>
      <c r="S132" s="59"/>
    </row>
    <row r="133" spans="8:19" s="36" customFormat="1" x14ac:dyDescent="0.25">
      <c r="H133" s="59"/>
      <c r="I133" s="59"/>
      <c r="J133" s="59"/>
      <c r="K133" s="59"/>
      <c r="L133" s="59"/>
      <c r="M133" s="59"/>
      <c r="N133" s="59"/>
      <c r="O133" s="59"/>
      <c r="P133" s="59"/>
      <c r="Q133" s="59"/>
      <c r="R133" s="59"/>
      <c r="S133" s="59"/>
    </row>
    <row r="134" spans="8:19" s="36" customFormat="1" x14ac:dyDescent="0.25">
      <c r="H134" s="59"/>
      <c r="I134" s="59"/>
      <c r="J134" s="59"/>
      <c r="K134" s="59"/>
      <c r="L134" s="59"/>
      <c r="M134" s="59"/>
      <c r="N134" s="59"/>
      <c r="O134" s="59"/>
      <c r="P134" s="59"/>
      <c r="Q134" s="59"/>
      <c r="R134" s="59"/>
      <c r="S134" s="59"/>
    </row>
    <row r="135" spans="8:19" s="36" customFormat="1" x14ac:dyDescent="0.25">
      <c r="H135" s="59"/>
      <c r="I135" s="59"/>
      <c r="J135" s="59"/>
      <c r="K135" s="59"/>
      <c r="L135" s="59"/>
      <c r="M135" s="59"/>
      <c r="N135" s="59"/>
      <c r="O135" s="59"/>
      <c r="P135" s="59"/>
      <c r="Q135" s="59"/>
      <c r="R135" s="59"/>
      <c r="S135" s="59"/>
    </row>
    <row r="136" spans="8:19" s="36" customFormat="1" x14ac:dyDescent="0.25">
      <c r="H136" s="59"/>
      <c r="I136" s="59"/>
      <c r="J136" s="59"/>
      <c r="K136" s="59"/>
      <c r="L136" s="59"/>
      <c r="M136" s="59"/>
      <c r="N136" s="59"/>
      <c r="O136" s="59"/>
      <c r="P136" s="59"/>
      <c r="Q136" s="59"/>
      <c r="R136" s="59"/>
      <c r="S136" s="59"/>
    </row>
    <row r="137" spans="8:19" s="36" customFormat="1" x14ac:dyDescent="0.25">
      <c r="H137" s="59"/>
      <c r="I137" s="59"/>
      <c r="J137" s="59"/>
      <c r="K137" s="59"/>
      <c r="L137" s="59"/>
      <c r="M137" s="59"/>
      <c r="N137" s="59"/>
      <c r="O137" s="59"/>
      <c r="P137" s="59"/>
      <c r="Q137" s="59"/>
      <c r="R137" s="59"/>
      <c r="S137" s="59"/>
    </row>
    <row r="138" spans="8:19" s="36" customFormat="1" x14ac:dyDescent="0.25">
      <c r="H138" s="59"/>
      <c r="I138" s="59"/>
      <c r="J138" s="59"/>
      <c r="K138" s="59"/>
      <c r="L138" s="59"/>
      <c r="M138" s="59"/>
      <c r="N138" s="59"/>
      <c r="O138" s="59"/>
      <c r="P138" s="59"/>
      <c r="Q138" s="59"/>
      <c r="R138" s="59"/>
      <c r="S138" s="59"/>
    </row>
    <row r="139" spans="8:19" s="36" customFormat="1" x14ac:dyDescent="0.25">
      <c r="H139" s="59"/>
      <c r="I139" s="59"/>
      <c r="J139" s="59"/>
      <c r="K139" s="59"/>
      <c r="L139" s="59"/>
      <c r="M139" s="59"/>
      <c r="N139" s="59"/>
      <c r="O139" s="59"/>
      <c r="P139" s="59"/>
      <c r="Q139" s="59"/>
      <c r="R139" s="59"/>
      <c r="S139" s="59"/>
    </row>
    <row r="140" spans="8:19" s="36" customFormat="1" x14ac:dyDescent="0.25">
      <c r="H140" s="59"/>
      <c r="I140" s="59"/>
      <c r="J140" s="59"/>
      <c r="K140" s="59"/>
      <c r="L140" s="59"/>
      <c r="M140" s="59"/>
      <c r="N140" s="59"/>
      <c r="O140" s="59"/>
      <c r="P140" s="59"/>
      <c r="Q140" s="59"/>
      <c r="R140" s="59"/>
      <c r="S140" s="59"/>
    </row>
    <row r="141" spans="8:19" s="36" customFormat="1" x14ac:dyDescent="0.25">
      <c r="H141" s="59"/>
      <c r="I141" s="59"/>
      <c r="J141" s="59"/>
      <c r="K141" s="59"/>
      <c r="L141" s="59"/>
      <c r="M141" s="59"/>
      <c r="N141" s="59"/>
      <c r="O141" s="59"/>
      <c r="P141" s="59"/>
      <c r="Q141" s="59"/>
      <c r="R141" s="59"/>
      <c r="S141" s="59"/>
    </row>
    <row r="142" spans="8:19" s="36" customFormat="1" x14ac:dyDescent="0.25">
      <c r="H142" s="59"/>
      <c r="I142" s="59"/>
      <c r="J142" s="59"/>
      <c r="K142" s="59"/>
      <c r="L142" s="59"/>
      <c r="M142" s="59"/>
      <c r="N142" s="59"/>
      <c r="O142" s="59"/>
      <c r="P142" s="59"/>
      <c r="Q142" s="59"/>
      <c r="R142" s="59"/>
      <c r="S142" s="59"/>
    </row>
    <row r="143" spans="8:19" s="36" customFormat="1" x14ac:dyDescent="0.25">
      <c r="H143" s="59"/>
      <c r="I143" s="59"/>
      <c r="J143" s="59"/>
      <c r="K143" s="59"/>
      <c r="L143" s="59"/>
      <c r="M143" s="59"/>
      <c r="N143" s="59"/>
      <c r="O143" s="59"/>
      <c r="P143" s="59"/>
      <c r="Q143" s="59"/>
      <c r="R143" s="59"/>
      <c r="S143" s="59"/>
    </row>
    <row r="144" spans="8:19" s="36" customFormat="1" x14ac:dyDescent="0.25">
      <c r="H144" s="59"/>
      <c r="I144" s="59"/>
      <c r="J144" s="59"/>
      <c r="K144" s="59"/>
      <c r="L144" s="59"/>
      <c r="M144" s="59"/>
      <c r="N144" s="59"/>
      <c r="O144" s="59"/>
      <c r="P144" s="59"/>
      <c r="Q144" s="59"/>
      <c r="R144" s="59"/>
      <c r="S144" s="59"/>
    </row>
    <row r="145" spans="8:19" s="36" customFormat="1" x14ac:dyDescent="0.25">
      <c r="H145" s="59"/>
      <c r="I145" s="59"/>
      <c r="J145" s="59"/>
      <c r="K145" s="59"/>
      <c r="L145" s="59"/>
      <c r="M145" s="59"/>
      <c r="N145" s="59"/>
      <c r="O145" s="59"/>
      <c r="P145" s="59"/>
      <c r="Q145" s="59"/>
      <c r="R145" s="59"/>
      <c r="S145" s="59"/>
    </row>
    <row r="146" spans="8:19" s="36" customFormat="1" x14ac:dyDescent="0.25">
      <c r="H146" s="59"/>
      <c r="I146" s="59"/>
      <c r="J146" s="59"/>
      <c r="K146" s="59"/>
      <c r="L146" s="59"/>
      <c r="M146" s="59"/>
      <c r="N146" s="59"/>
      <c r="O146" s="59"/>
      <c r="P146" s="59"/>
      <c r="Q146" s="59"/>
      <c r="R146" s="59"/>
      <c r="S146" s="59"/>
    </row>
    <row r="147" spans="8:19" s="36" customFormat="1" x14ac:dyDescent="0.25">
      <c r="H147" s="59"/>
      <c r="I147" s="59"/>
      <c r="J147" s="59"/>
      <c r="K147" s="59"/>
      <c r="L147" s="59"/>
      <c r="M147" s="59"/>
      <c r="N147" s="59"/>
      <c r="O147" s="59"/>
      <c r="P147" s="59"/>
      <c r="Q147" s="59"/>
      <c r="R147" s="59"/>
      <c r="S147" s="59"/>
    </row>
    <row r="148" spans="8:19" s="36" customFormat="1" x14ac:dyDescent="0.25">
      <c r="H148" s="59"/>
      <c r="I148" s="59"/>
      <c r="J148" s="59"/>
      <c r="K148" s="59"/>
      <c r="L148" s="59"/>
      <c r="M148" s="59"/>
      <c r="N148" s="59"/>
      <c r="O148" s="59"/>
      <c r="P148" s="59"/>
      <c r="Q148" s="59"/>
      <c r="R148" s="59"/>
      <c r="S148" s="59"/>
    </row>
    <row r="149" spans="8:19" s="36" customFormat="1" x14ac:dyDescent="0.25">
      <c r="H149" s="59"/>
      <c r="I149" s="59"/>
      <c r="J149" s="59"/>
      <c r="K149" s="59"/>
      <c r="L149" s="59"/>
      <c r="M149" s="59"/>
      <c r="N149" s="59"/>
      <c r="O149" s="59"/>
      <c r="P149" s="59"/>
      <c r="Q149" s="59"/>
      <c r="R149" s="59"/>
      <c r="S149" s="59"/>
    </row>
    <row r="150" spans="8:19" s="36" customFormat="1" x14ac:dyDescent="0.25">
      <c r="H150" s="59"/>
      <c r="I150" s="59"/>
      <c r="J150" s="59"/>
      <c r="K150" s="59"/>
      <c r="L150" s="59"/>
      <c r="M150" s="59"/>
      <c r="N150" s="59"/>
      <c r="O150" s="59"/>
      <c r="P150" s="59"/>
      <c r="Q150" s="59"/>
      <c r="R150" s="59"/>
      <c r="S150" s="59"/>
    </row>
    <row r="151" spans="8:19" s="36" customFormat="1" x14ac:dyDescent="0.25">
      <c r="H151" s="59"/>
      <c r="I151" s="59"/>
      <c r="J151" s="59"/>
      <c r="K151" s="59"/>
      <c r="L151" s="59"/>
      <c r="M151" s="59"/>
      <c r="N151" s="59"/>
      <c r="O151" s="59"/>
      <c r="P151" s="59"/>
      <c r="Q151" s="59"/>
      <c r="R151" s="59"/>
      <c r="S151" s="59"/>
    </row>
    <row r="152" spans="8:19" s="36" customFormat="1" x14ac:dyDescent="0.25">
      <c r="H152" s="59"/>
      <c r="I152" s="59"/>
      <c r="J152" s="59"/>
      <c r="K152" s="59"/>
      <c r="L152" s="59"/>
      <c r="M152" s="59"/>
      <c r="N152" s="59"/>
      <c r="O152" s="59"/>
      <c r="P152" s="59"/>
      <c r="Q152" s="59"/>
      <c r="R152" s="59"/>
      <c r="S152" s="59"/>
    </row>
    <row r="153" spans="8:19" s="36" customFormat="1" x14ac:dyDescent="0.25">
      <c r="H153" s="59"/>
      <c r="I153" s="59"/>
      <c r="J153" s="59"/>
      <c r="K153" s="59"/>
      <c r="L153" s="59"/>
      <c r="M153" s="59"/>
      <c r="N153" s="59"/>
      <c r="O153" s="59"/>
      <c r="P153" s="59"/>
      <c r="Q153" s="59"/>
      <c r="R153" s="59"/>
      <c r="S153" s="59"/>
    </row>
    <row r="154" spans="8:19" s="36" customFormat="1" x14ac:dyDescent="0.25">
      <c r="H154" s="59"/>
      <c r="I154" s="59"/>
      <c r="J154" s="59"/>
      <c r="K154" s="59"/>
      <c r="L154" s="59"/>
      <c r="M154" s="59"/>
      <c r="N154" s="59"/>
      <c r="O154" s="59"/>
      <c r="P154" s="59"/>
      <c r="Q154" s="59"/>
      <c r="R154" s="59"/>
      <c r="S154" s="59"/>
    </row>
    <row r="155" spans="8:19" s="36" customFormat="1" x14ac:dyDescent="0.25">
      <c r="H155" s="59"/>
      <c r="I155" s="59"/>
      <c r="J155" s="59"/>
      <c r="K155" s="59"/>
      <c r="L155" s="59"/>
      <c r="M155" s="59"/>
      <c r="N155" s="59"/>
      <c r="O155" s="59"/>
      <c r="P155" s="59"/>
      <c r="Q155" s="59"/>
      <c r="R155" s="59"/>
      <c r="S155" s="59"/>
    </row>
    <row r="156" spans="8:19" s="36" customFormat="1" x14ac:dyDescent="0.25">
      <c r="H156" s="59"/>
      <c r="I156" s="59"/>
      <c r="J156" s="59"/>
      <c r="K156" s="59"/>
      <c r="L156" s="59"/>
      <c r="M156" s="59"/>
      <c r="N156" s="59"/>
      <c r="O156" s="59"/>
      <c r="P156" s="59"/>
      <c r="Q156" s="59"/>
      <c r="R156" s="59"/>
      <c r="S156" s="59"/>
    </row>
    <row r="157" spans="8:19" s="36" customFormat="1" x14ac:dyDescent="0.25">
      <c r="H157" s="59"/>
      <c r="I157" s="59"/>
      <c r="J157" s="59"/>
      <c r="K157" s="59"/>
      <c r="L157" s="59"/>
      <c r="M157" s="59"/>
      <c r="N157" s="59"/>
      <c r="O157" s="59"/>
      <c r="P157" s="59"/>
      <c r="Q157" s="59"/>
      <c r="R157" s="59"/>
      <c r="S157" s="59"/>
    </row>
    <row r="158" spans="8:19" s="36" customFormat="1" x14ac:dyDescent="0.25">
      <c r="H158" s="59"/>
      <c r="I158" s="59"/>
      <c r="J158" s="59"/>
      <c r="K158" s="59"/>
      <c r="L158" s="59"/>
      <c r="M158" s="59"/>
      <c r="N158" s="59"/>
      <c r="O158" s="59"/>
      <c r="P158" s="59"/>
      <c r="Q158" s="59"/>
      <c r="R158" s="59"/>
      <c r="S158" s="59"/>
    </row>
    <row r="159" spans="8:19" s="36" customFormat="1" x14ac:dyDescent="0.25">
      <c r="H159" s="59"/>
      <c r="I159" s="59"/>
      <c r="J159" s="59"/>
      <c r="K159" s="59"/>
      <c r="L159" s="59"/>
      <c r="M159" s="59"/>
      <c r="N159" s="59"/>
      <c r="O159" s="59"/>
      <c r="P159" s="59"/>
      <c r="Q159" s="59"/>
      <c r="R159" s="59"/>
      <c r="S159" s="59"/>
    </row>
    <row r="160" spans="8:19" s="36" customFormat="1" x14ac:dyDescent="0.25">
      <c r="H160" s="59"/>
      <c r="I160" s="59"/>
      <c r="J160" s="59"/>
      <c r="K160" s="59"/>
      <c r="L160" s="59"/>
      <c r="M160" s="59"/>
      <c r="N160" s="59"/>
      <c r="O160" s="59"/>
      <c r="P160" s="59"/>
      <c r="Q160" s="59"/>
      <c r="R160" s="59"/>
      <c r="S160" s="59"/>
    </row>
    <row r="161" spans="8:19" s="36" customFormat="1" x14ac:dyDescent="0.25">
      <c r="H161" s="59"/>
      <c r="I161" s="59"/>
      <c r="J161" s="59"/>
      <c r="K161" s="59"/>
      <c r="L161" s="59"/>
      <c r="M161" s="59"/>
      <c r="N161" s="59"/>
      <c r="O161" s="59"/>
      <c r="P161" s="59"/>
      <c r="Q161" s="59"/>
      <c r="R161" s="59"/>
      <c r="S161" s="59"/>
    </row>
    <row r="162" spans="8:19" s="36" customFormat="1" x14ac:dyDescent="0.25">
      <c r="H162" s="59"/>
      <c r="I162" s="59"/>
      <c r="J162" s="59"/>
      <c r="K162" s="59"/>
      <c r="L162" s="59"/>
      <c r="M162" s="59"/>
      <c r="N162" s="59"/>
      <c r="O162" s="59"/>
      <c r="P162" s="59"/>
      <c r="Q162" s="59"/>
      <c r="R162" s="59"/>
      <c r="S162" s="59"/>
    </row>
    <row r="163" spans="8:19" s="36" customFormat="1" x14ac:dyDescent="0.25">
      <c r="H163" s="59"/>
      <c r="I163" s="59"/>
      <c r="J163" s="59"/>
      <c r="K163" s="59"/>
      <c r="L163" s="59"/>
      <c r="M163" s="59"/>
      <c r="N163" s="59"/>
      <c r="O163" s="59"/>
      <c r="P163" s="59"/>
      <c r="Q163" s="59"/>
      <c r="R163" s="59"/>
      <c r="S163" s="59"/>
    </row>
    <row r="164" spans="8:19" s="36" customFormat="1" x14ac:dyDescent="0.25">
      <c r="H164" s="59"/>
      <c r="I164" s="59"/>
      <c r="J164" s="59"/>
      <c r="K164" s="59"/>
      <c r="L164" s="59"/>
      <c r="M164" s="59"/>
      <c r="N164" s="59"/>
      <c r="O164" s="59"/>
      <c r="P164" s="59"/>
      <c r="Q164" s="59"/>
      <c r="R164" s="59"/>
      <c r="S164" s="59"/>
    </row>
    <row r="165" spans="8:19" s="36" customFormat="1" x14ac:dyDescent="0.25">
      <c r="H165" s="59"/>
      <c r="I165" s="59"/>
      <c r="J165" s="59"/>
      <c r="K165" s="59"/>
      <c r="L165" s="59"/>
      <c r="M165" s="59"/>
      <c r="N165" s="59"/>
      <c r="O165" s="59"/>
      <c r="P165" s="59"/>
      <c r="Q165" s="59"/>
      <c r="R165" s="59"/>
      <c r="S165" s="59"/>
    </row>
    <row r="166" spans="8:19" s="36" customFormat="1" x14ac:dyDescent="0.25">
      <c r="H166" s="59"/>
      <c r="I166" s="59"/>
      <c r="J166" s="59"/>
      <c r="K166" s="59"/>
      <c r="L166" s="59"/>
      <c r="M166" s="59"/>
      <c r="N166" s="59"/>
      <c r="O166" s="59"/>
      <c r="P166" s="59"/>
      <c r="Q166" s="59"/>
      <c r="R166" s="59"/>
      <c r="S166" s="59"/>
    </row>
    <row r="167" spans="8:19" s="36" customFormat="1" x14ac:dyDescent="0.25">
      <c r="H167" s="59"/>
      <c r="I167" s="59"/>
      <c r="J167" s="59"/>
      <c r="K167" s="59"/>
      <c r="L167" s="59"/>
      <c r="M167" s="59"/>
      <c r="N167" s="59"/>
      <c r="O167" s="59"/>
      <c r="P167" s="59"/>
      <c r="Q167" s="59"/>
      <c r="R167" s="59"/>
      <c r="S167" s="59"/>
    </row>
    <row r="168" spans="8:19" s="36" customFormat="1" x14ac:dyDescent="0.25">
      <c r="H168" s="59"/>
      <c r="I168" s="59"/>
      <c r="J168" s="59"/>
      <c r="K168" s="59"/>
      <c r="L168" s="59"/>
      <c r="M168" s="59"/>
      <c r="N168" s="59"/>
      <c r="O168" s="59"/>
      <c r="P168" s="59"/>
      <c r="Q168" s="59"/>
      <c r="R168" s="59"/>
      <c r="S168" s="59"/>
    </row>
    <row r="169" spans="8:19" s="36" customFormat="1" x14ac:dyDescent="0.25">
      <c r="H169" s="59"/>
      <c r="I169" s="59"/>
      <c r="J169" s="59"/>
      <c r="K169" s="59"/>
      <c r="L169" s="59"/>
      <c r="M169" s="59"/>
      <c r="N169" s="59"/>
      <c r="O169" s="59"/>
      <c r="P169" s="59"/>
      <c r="Q169" s="59"/>
      <c r="R169" s="59"/>
      <c r="S169" s="59"/>
    </row>
    <row r="170" spans="8:19" s="36" customFormat="1" x14ac:dyDescent="0.25">
      <c r="H170" s="59"/>
      <c r="I170" s="59"/>
      <c r="J170" s="59"/>
      <c r="K170" s="59"/>
      <c r="L170" s="59"/>
      <c r="M170" s="59"/>
      <c r="N170" s="59"/>
      <c r="O170" s="59"/>
      <c r="P170" s="59"/>
      <c r="Q170" s="59"/>
      <c r="R170" s="59"/>
      <c r="S170" s="59"/>
    </row>
    <row r="171" spans="8:19" s="36" customFormat="1" x14ac:dyDescent="0.25">
      <c r="H171" s="59"/>
      <c r="I171" s="59"/>
      <c r="J171" s="59"/>
      <c r="K171" s="59"/>
      <c r="L171" s="59"/>
      <c r="M171" s="59"/>
      <c r="N171" s="59"/>
      <c r="O171" s="59"/>
      <c r="P171" s="59"/>
      <c r="Q171" s="59"/>
      <c r="R171" s="59"/>
      <c r="S171" s="59"/>
    </row>
    <row r="172" spans="8:19" s="36" customFormat="1" x14ac:dyDescent="0.25">
      <c r="H172" s="59"/>
      <c r="I172" s="59"/>
      <c r="J172" s="59"/>
      <c r="K172" s="59"/>
      <c r="L172" s="59"/>
      <c r="M172" s="59"/>
      <c r="N172" s="59"/>
      <c r="O172" s="59"/>
      <c r="P172" s="59"/>
      <c r="Q172" s="59"/>
      <c r="R172" s="59"/>
      <c r="S172" s="59"/>
    </row>
    <row r="173" spans="8:19" s="36" customFormat="1" x14ac:dyDescent="0.25">
      <c r="H173" s="59"/>
      <c r="I173" s="59"/>
      <c r="J173" s="59"/>
      <c r="K173" s="59"/>
      <c r="L173" s="59"/>
      <c r="M173" s="59"/>
      <c r="N173" s="59"/>
      <c r="O173" s="59"/>
      <c r="P173" s="59"/>
      <c r="Q173" s="59"/>
      <c r="R173" s="59"/>
      <c r="S173" s="59"/>
    </row>
    <row r="174" spans="8:19" s="36" customFormat="1" x14ac:dyDescent="0.25">
      <c r="H174" s="59"/>
      <c r="I174" s="59"/>
      <c r="J174" s="59"/>
      <c r="K174" s="59"/>
      <c r="L174" s="59"/>
      <c r="M174" s="59"/>
      <c r="N174" s="59"/>
      <c r="O174" s="59"/>
      <c r="P174" s="59"/>
      <c r="Q174" s="59"/>
      <c r="R174" s="59"/>
      <c r="S174" s="59"/>
    </row>
    <row r="175" spans="8:19" s="36" customFormat="1" x14ac:dyDescent="0.25">
      <c r="H175" s="59"/>
      <c r="I175" s="59"/>
      <c r="J175" s="59"/>
      <c r="K175" s="59"/>
      <c r="L175" s="59"/>
      <c r="M175" s="59"/>
      <c r="N175" s="59"/>
      <c r="O175" s="59"/>
      <c r="P175" s="59"/>
      <c r="Q175" s="59"/>
      <c r="R175" s="59"/>
      <c r="S175" s="59"/>
    </row>
    <row r="176" spans="8:19" s="36" customFormat="1" x14ac:dyDescent="0.25">
      <c r="H176" s="59"/>
      <c r="I176" s="59"/>
      <c r="J176" s="59"/>
      <c r="K176" s="59"/>
      <c r="L176" s="59"/>
      <c r="M176" s="59"/>
      <c r="N176" s="59"/>
      <c r="O176" s="59"/>
      <c r="P176" s="59"/>
      <c r="Q176" s="59"/>
      <c r="R176" s="59"/>
      <c r="S176" s="59"/>
    </row>
    <row r="177" spans="8:19" s="36" customFormat="1" x14ac:dyDescent="0.25">
      <c r="H177" s="59"/>
      <c r="I177" s="59"/>
      <c r="J177" s="59"/>
      <c r="K177" s="59"/>
      <c r="L177" s="59"/>
      <c r="M177" s="59"/>
      <c r="N177" s="59"/>
      <c r="O177" s="59"/>
      <c r="P177" s="59"/>
      <c r="Q177" s="59"/>
      <c r="R177" s="59"/>
      <c r="S177" s="59"/>
    </row>
    <row r="178" spans="8:19" s="36" customFormat="1" x14ac:dyDescent="0.25">
      <c r="H178" s="59"/>
      <c r="I178" s="59"/>
      <c r="J178" s="59"/>
      <c r="K178" s="59"/>
      <c r="L178" s="59"/>
      <c r="M178" s="59"/>
      <c r="N178" s="59"/>
      <c r="O178" s="59"/>
      <c r="P178" s="59"/>
      <c r="Q178" s="59"/>
      <c r="R178" s="59"/>
      <c r="S178" s="59"/>
    </row>
    <row r="179" spans="8:19" s="36" customFormat="1" x14ac:dyDescent="0.25">
      <c r="H179" s="59"/>
      <c r="I179" s="59"/>
      <c r="J179" s="59"/>
      <c r="K179" s="59"/>
      <c r="L179" s="59"/>
      <c r="M179" s="59"/>
      <c r="N179" s="59"/>
      <c r="O179" s="59"/>
      <c r="P179" s="59"/>
      <c r="Q179" s="59"/>
      <c r="R179" s="59"/>
      <c r="S179" s="59"/>
    </row>
    <row r="180" spans="8:19" s="36" customFormat="1" x14ac:dyDescent="0.25">
      <c r="H180" s="59"/>
      <c r="I180" s="59"/>
      <c r="J180" s="59"/>
      <c r="K180" s="59"/>
      <c r="L180" s="59"/>
      <c r="M180" s="59"/>
      <c r="N180" s="59"/>
      <c r="O180" s="59"/>
      <c r="P180" s="59"/>
      <c r="Q180" s="59"/>
      <c r="R180" s="59"/>
      <c r="S180" s="59"/>
    </row>
    <row r="181" spans="8:19" s="36" customFormat="1" x14ac:dyDescent="0.25">
      <c r="H181" s="59"/>
      <c r="I181" s="59"/>
      <c r="J181" s="59"/>
      <c r="K181" s="59"/>
      <c r="L181" s="59"/>
      <c r="M181" s="59"/>
      <c r="N181" s="59"/>
      <c r="O181" s="59"/>
      <c r="P181" s="59"/>
      <c r="Q181" s="59"/>
      <c r="R181" s="59"/>
      <c r="S181" s="59"/>
    </row>
    <row r="182" spans="8:19" s="36" customFormat="1" x14ac:dyDescent="0.25">
      <c r="H182" s="59"/>
      <c r="I182" s="59"/>
      <c r="J182" s="59"/>
      <c r="K182" s="59"/>
      <c r="L182" s="59"/>
      <c r="M182" s="59"/>
      <c r="N182" s="59"/>
      <c r="O182" s="59"/>
      <c r="P182" s="59"/>
      <c r="Q182" s="59"/>
      <c r="R182" s="59"/>
      <c r="S182" s="59"/>
    </row>
    <row r="183" spans="8:19" s="36" customFormat="1" x14ac:dyDescent="0.25">
      <c r="H183" s="59"/>
      <c r="I183" s="59"/>
      <c r="J183" s="59"/>
      <c r="K183" s="59"/>
      <c r="L183" s="59"/>
      <c r="M183" s="59"/>
      <c r="N183" s="59"/>
      <c r="O183" s="59"/>
      <c r="P183" s="59"/>
      <c r="Q183" s="59"/>
      <c r="R183" s="59"/>
      <c r="S183" s="59"/>
    </row>
    <row r="184" spans="8:19" s="36" customFormat="1" x14ac:dyDescent="0.25">
      <c r="H184" s="59"/>
      <c r="I184" s="59"/>
      <c r="J184" s="59"/>
      <c r="K184" s="59"/>
      <c r="L184" s="59"/>
      <c r="M184" s="59"/>
      <c r="N184" s="59"/>
      <c r="O184" s="59"/>
      <c r="P184" s="59"/>
      <c r="Q184" s="59"/>
      <c r="R184" s="59"/>
      <c r="S184" s="59"/>
    </row>
    <row r="185" spans="8:19" s="36" customFormat="1" x14ac:dyDescent="0.25">
      <c r="H185" s="59"/>
      <c r="I185" s="59"/>
      <c r="J185" s="59"/>
      <c r="K185" s="59"/>
      <c r="L185" s="59"/>
      <c r="M185" s="59"/>
      <c r="N185" s="59"/>
      <c r="O185" s="59"/>
      <c r="P185" s="59"/>
      <c r="Q185" s="59"/>
      <c r="R185" s="59"/>
      <c r="S185" s="59"/>
    </row>
    <row r="186" spans="8:19" s="36" customFormat="1" x14ac:dyDescent="0.25">
      <c r="H186" s="59"/>
      <c r="I186" s="59"/>
      <c r="J186" s="59"/>
      <c r="K186" s="59"/>
      <c r="L186" s="59"/>
      <c r="M186" s="59"/>
      <c r="N186" s="59"/>
      <c r="O186" s="59"/>
      <c r="P186" s="59"/>
      <c r="Q186" s="59"/>
      <c r="R186" s="59"/>
      <c r="S186" s="59"/>
    </row>
    <row r="187" spans="8:19" s="36" customFormat="1" x14ac:dyDescent="0.25">
      <c r="H187" s="59"/>
      <c r="I187" s="59"/>
      <c r="J187" s="59"/>
      <c r="K187" s="59"/>
      <c r="L187" s="59"/>
      <c r="M187" s="59"/>
      <c r="N187" s="59"/>
      <c r="O187" s="59"/>
      <c r="P187" s="59"/>
      <c r="Q187" s="59"/>
      <c r="R187" s="59"/>
      <c r="S187" s="59"/>
    </row>
    <row r="188" spans="8:19" s="36" customFormat="1" x14ac:dyDescent="0.25">
      <c r="H188" s="59"/>
      <c r="I188" s="59"/>
      <c r="J188" s="59"/>
      <c r="K188" s="59"/>
      <c r="L188" s="59"/>
      <c r="M188" s="59"/>
      <c r="N188" s="59"/>
      <c r="O188" s="59"/>
      <c r="P188" s="59"/>
      <c r="Q188" s="59"/>
      <c r="R188" s="59"/>
      <c r="S188" s="59"/>
    </row>
    <row r="189" spans="8:19" s="36" customFormat="1" x14ac:dyDescent="0.25">
      <c r="H189" s="59"/>
      <c r="I189" s="59"/>
      <c r="J189" s="59"/>
      <c r="K189" s="59"/>
      <c r="L189" s="59"/>
      <c r="M189" s="59"/>
      <c r="N189" s="59"/>
      <c r="O189" s="59"/>
      <c r="P189" s="59"/>
      <c r="Q189" s="59"/>
      <c r="R189" s="59"/>
      <c r="S189" s="59"/>
    </row>
    <row r="190" spans="8:19" s="36" customFormat="1" x14ac:dyDescent="0.25">
      <c r="H190" s="59"/>
      <c r="I190" s="59"/>
      <c r="J190" s="59"/>
      <c r="K190" s="59"/>
      <c r="L190" s="59"/>
      <c r="M190" s="59"/>
      <c r="N190" s="59"/>
      <c r="O190" s="59"/>
      <c r="P190" s="59"/>
      <c r="Q190" s="59"/>
      <c r="R190" s="59"/>
      <c r="S190" s="59"/>
    </row>
    <row r="191" spans="8:19" s="36" customFormat="1" x14ac:dyDescent="0.25">
      <c r="H191" s="59"/>
      <c r="I191" s="59"/>
      <c r="J191" s="59"/>
      <c r="K191" s="59"/>
      <c r="L191" s="59"/>
      <c r="M191" s="59"/>
      <c r="N191" s="59"/>
      <c r="O191" s="59"/>
      <c r="P191" s="59"/>
      <c r="Q191" s="59"/>
      <c r="R191" s="59"/>
      <c r="S191" s="59"/>
    </row>
    <row r="192" spans="8:19" s="36" customFormat="1" x14ac:dyDescent="0.25">
      <c r="H192" s="59"/>
      <c r="I192" s="59"/>
      <c r="J192" s="59"/>
      <c r="K192" s="59"/>
      <c r="L192" s="59"/>
      <c r="M192" s="59"/>
      <c r="N192" s="59"/>
      <c r="O192" s="59"/>
      <c r="P192" s="59"/>
      <c r="Q192" s="59"/>
      <c r="R192" s="59"/>
      <c r="S192" s="59"/>
    </row>
    <row r="193" spans="8:19" s="36" customFormat="1" x14ac:dyDescent="0.25">
      <c r="H193" s="59"/>
      <c r="I193" s="59"/>
      <c r="J193" s="59"/>
      <c r="K193" s="59"/>
      <c r="L193" s="59"/>
      <c r="M193" s="59"/>
      <c r="N193" s="59"/>
      <c r="O193" s="59"/>
      <c r="P193" s="59"/>
      <c r="Q193" s="59"/>
      <c r="R193" s="59"/>
      <c r="S193" s="59"/>
    </row>
    <row r="194" spans="8:19" s="36" customFormat="1" x14ac:dyDescent="0.25">
      <c r="H194" s="59"/>
      <c r="I194" s="59"/>
      <c r="J194" s="59"/>
      <c r="K194" s="59"/>
      <c r="L194" s="59"/>
      <c r="M194" s="59"/>
      <c r="N194" s="59"/>
      <c r="O194" s="59"/>
      <c r="P194" s="59"/>
      <c r="Q194" s="59"/>
      <c r="R194" s="59"/>
      <c r="S194" s="59"/>
    </row>
    <row r="195" spans="8:19" s="36" customFormat="1" x14ac:dyDescent="0.25">
      <c r="H195" s="59"/>
      <c r="I195" s="59"/>
      <c r="J195" s="59"/>
      <c r="K195" s="59"/>
      <c r="L195" s="59"/>
      <c r="M195" s="59"/>
      <c r="N195" s="59"/>
      <c r="O195" s="59"/>
      <c r="P195" s="59"/>
      <c r="Q195" s="59"/>
      <c r="R195" s="59"/>
      <c r="S195" s="59"/>
    </row>
    <row r="196" spans="8:19" s="36" customFormat="1" x14ac:dyDescent="0.25">
      <c r="H196" s="59"/>
      <c r="I196" s="59"/>
      <c r="J196" s="59"/>
      <c r="K196" s="59"/>
      <c r="L196" s="59"/>
      <c r="M196" s="59"/>
      <c r="N196" s="59"/>
      <c r="O196" s="59"/>
      <c r="P196" s="59"/>
      <c r="Q196" s="59"/>
      <c r="R196" s="59"/>
      <c r="S196" s="59"/>
    </row>
    <row r="197" spans="8:19" s="36" customFormat="1" x14ac:dyDescent="0.25">
      <c r="H197" s="59"/>
      <c r="I197" s="59"/>
      <c r="J197" s="59"/>
      <c r="K197" s="59"/>
      <c r="L197" s="59"/>
      <c r="M197" s="59"/>
      <c r="N197" s="59"/>
      <c r="O197" s="59"/>
      <c r="P197" s="59"/>
      <c r="Q197" s="59"/>
      <c r="R197" s="59"/>
      <c r="S197" s="59"/>
    </row>
    <row r="198" spans="8:19" s="36" customFormat="1" x14ac:dyDescent="0.25">
      <c r="H198" s="59"/>
      <c r="I198" s="59"/>
      <c r="J198" s="59"/>
      <c r="K198" s="59"/>
      <c r="L198" s="59"/>
      <c r="M198" s="59"/>
      <c r="N198" s="59"/>
      <c r="O198" s="59"/>
      <c r="P198" s="59"/>
      <c r="Q198" s="59"/>
      <c r="R198" s="59"/>
      <c r="S198" s="59"/>
    </row>
    <row r="199" spans="8:19" s="36" customFormat="1" x14ac:dyDescent="0.25">
      <c r="H199" s="59"/>
      <c r="I199" s="59"/>
      <c r="J199" s="59"/>
      <c r="K199" s="59"/>
      <c r="L199" s="59"/>
      <c r="M199" s="59"/>
      <c r="N199" s="59"/>
      <c r="O199" s="59"/>
      <c r="P199" s="59"/>
      <c r="Q199" s="59"/>
      <c r="R199" s="59"/>
      <c r="S199" s="59"/>
    </row>
    <row r="200" spans="8:19" s="36" customFormat="1" x14ac:dyDescent="0.25">
      <c r="H200" s="59"/>
      <c r="I200" s="59"/>
      <c r="J200" s="59"/>
      <c r="K200" s="59"/>
      <c r="L200" s="59"/>
      <c r="M200" s="59"/>
      <c r="N200" s="59"/>
      <c r="O200" s="59"/>
      <c r="P200" s="59"/>
      <c r="Q200" s="59"/>
      <c r="R200" s="59"/>
      <c r="S200" s="59"/>
    </row>
    <row r="201" spans="8:19" s="36" customFormat="1" x14ac:dyDescent="0.25">
      <c r="H201" s="59"/>
      <c r="I201" s="59"/>
      <c r="J201" s="59"/>
      <c r="K201" s="59"/>
      <c r="L201" s="59"/>
      <c r="M201" s="59"/>
      <c r="N201" s="59"/>
      <c r="O201" s="59"/>
      <c r="P201" s="59"/>
      <c r="Q201" s="59"/>
      <c r="R201" s="59"/>
      <c r="S201" s="59"/>
    </row>
    <row r="202" spans="8:19" s="36" customFormat="1" x14ac:dyDescent="0.25">
      <c r="H202" s="59"/>
      <c r="I202" s="59"/>
      <c r="J202" s="59"/>
      <c r="K202" s="59"/>
      <c r="L202" s="59"/>
      <c r="M202" s="59"/>
      <c r="N202" s="59"/>
      <c r="O202" s="59"/>
      <c r="P202" s="59"/>
      <c r="Q202" s="59"/>
      <c r="R202" s="59"/>
      <c r="S202" s="59"/>
    </row>
    <row r="203" spans="8:19" s="36" customFormat="1" x14ac:dyDescent="0.25">
      <c r="H203" s="59"/>
      <c r="I203" s="59"/>
      <c r="J203" s="59"/>
      <c r="K203" s="59"/>
      <c r="L203" s="59"/>
      <c r="M203" s="59"/>
      <c r="N203" s="59"/>
      <c r="O203" s="59"/>
      <c r="P203" s="59"/>
      <c r="Q203" s="59"/>
      <c r="R203" s="59"/>
      <c r="S203" s="59"/>
    </row>
    <row r="204" spans="8:19" s="36" customFormat="1" x14ac:dyDescent="0.25">
      <c r="H204" s="59"/>
      <c r="I204" s="59"/>
      <c r="J204" s="59"/>
      <c r="K204" s="59"/>
      <c r="L204" s="59"/>
      <c r="M204" s="59"/>
      <c r="N204" s="59"/>
      <c r="O204" s="59"/>
      <c r="P204" s="59"/>
      <c r="Q204" s="59"/>
      <c r="R204" s="59"/>
      <c r="S204" s="59"/>
    </row>
    <row r="205" spans="8:19" s="36" customFormat="1" x14ac:dyDescent="0.25">
      <c r="H205" s="59"/>
      <c r="I205" s="59"/>
      <c r="J205" s="59"/>
      <c r="K205" s="59"/>
      <c r="L205" s="59"/>
      <c r="M205" s="59"/>
      <c r="N205" s="59"/>
      <c r="O205" s="59"/>
      <c r="P205" s="59"/>
      <c r="Q205" s="59"/>
      <c r="R205" s="59"/>
      <c r="S205" s="59"/>
    </row>
    <row r="206" spans="8:19" s="36" customFormat="1" x14ac:dyDescent="0.25">
      <c r="H206" s="59"/>
      <c r="I206" s="59"/>
      <c r="J206" s="59"/>
      <c r="K206" s="59"/>
      <c r="L206" s="59"/>
      <c r="M206" s="59"/>
      <c r="N206" s="59"/>
      <c r="O206" s="59"/>
      <c r="P206" s="59"/>
      <c r="Q206" s="59"/>
      <c r="R206" s="59"/>
      <c r="S206" s="59"/>
    </row>
    <row r="207" spans="8:19" s="36" customFormat="1" x14ac:dyDescent="0.25">
      <c r="H207" s="59"/>
      <c r="I207" s="59"/>
      <c r="J207" s="59"/>
      <c r="K207" s="59"/>
      <c r="L207" s="59"/>
      <c r="M207" s="59"/>
      <c r="N207" s="59"/>
      <c r="O207" s="59"/>
      <c r="P207" s="59"/>
      <c r="Q207" s="59"/>
      <c r="R207" s="59"/>
      <c r="S207" s="59"/>
    </row>
    <row r="208" spans="8:19" s="36" customFormat="1" x14ac:dyDescent="0.25">
      <c r="H208" s="59"/>
      <c r="I208" s="59"/>
      <c r="J208" s="59"/>
      <c r="K208" s="59"/>
      <c r="L208" s="59"/>
      <c r="M208" s="59"/>
      <c r="N208" s="59"/>
      <c r="O208" s="59"/>
      <c r="P208" s="59"/>
      <c r="Q208" s="59"/>
      <c r="R208" s="59"/>
      <c r="S208" s="59"/>
    </row>
    <row r="209" spans="8:19" s="36" customFormat="1" x14ac:dyDescent="0.25">
      <c r="H209" s="59"/>
      <c r="I209" s="59"/>
      <c r="J209" s="59"/>
      <c r="K209" s="59"/>
      <c r="L209" s="59"/>
      <c r="M209" s="59"/>
      <c r="N209" s="59"/>
      <c r="O209" s="59"/>
      <c r="P209" s="59"/>
      <c r="Q209" s="59"/>
      <c r="R209" s="59"/>
      <c r="S209" s="59"/>
    </row>
    <row r="210" spans="8:19" s="36" customFormat="1" x14ac:dyDescent="0.25">
      <c r="H210" s="59"/>
      <c r="I210" s="59"/>
      <c r="J210" s="59"/>
      <c r="K210" s="59"/>
      <c r="L210" s="59"/>
      <c r="M210" s="59"/>
      <c r="N210" s="59"/>
      <c r="O210" s="59"/>
      <c r="P210" s="59"/>
      <c r="Q210" s="59"/>
      <c r="R210" s="59"/>
      <c r="S210" s="59"/>
    </row>
    <row r="211" spans="8:19" s="36" customFormat="1" x14ac:dyDescent="0.25">
      <c r="H211" s="59"/>
      <c r="I211" s="59"/>
      <c r="J211" s="59"/>
      <c r="K211" s="59"/>
      <c r="L211" s="59"/>
      <c r="M211" s="59"/>
      <c r="N211" s="59"/>
      <c r="O211" s="59"/>
      <c r="P211" s="59"/>
      <c r="Q211" s="59"/>
      <c r="R211" s="59"/>
      <c r="S211" s="59"/>
    </row>
    <row r="212" spans="8:19" s="36" customFormat="1" x14ac:dyDescent="0.25">
      <c r="H212" s="59"/>
      <c r="I212" s="59"/>
      <c r="J212" s="59"/>
      <c r="K212" s="59"/>
      <c r="L212" s="59"/>
      <c r="M212" s="59"/>
      <c r="N212" s="59"/>
      <c r="O212" s="59"/>
      <c r="P212" s="59"/>
      <c r="Q212" s="59"/>
      <c r="R212" s="59"/>
      <c r="S212" s="59"/>
    </row>
    <row r="213" spans="8:19" s="36" customFormat="1" x14ac:dyDescent="0.25">
      <c r="H213" s="59"/>
      <c r="I213" s="59"/>
      <c r="J213" s="59"/>
      <c r="K213" s="59"/>
      <c r="L213" s="59"/>
      <c r="M213" s="59"/>
      <c r="N213" s="59"/>
      <c r="O213" s="59"/>
      <c r="P213" s="59"/>
      <c r="Q213" s="59"/>
      <c r="R213" s="59"/>
      <c r="S213" s="59"/>
    </row>
    <row r="214" spans="8:19" s="36" customFormat="1" x14ac:dyDescent="0.25">
      <c r="H214" s="59"/>
      <c r="I214" s="59"/>
      <c r="J214" s="59"/>
      <c r="K214" s="59"/>
      <c r="L214" s="59"/>
      <c r="M214" s="59"/>
      <c r="N214" s="59"/>
      <c r="O214" s="59"/>
      <c r="P214" s="59"/>
      <c r="Q214" s="59"/>
      <c r="R214" s="59"/>
      <c r="S214" s="59"/>
    </row>
    <row r="215" spans="8:19" s="36" customFormat="1" x14ac:dyDescent="0.25">
      <c r="H215" s="59"/>
      <c r="I215" s="59"/>
      <c r="J215" s="59"/>
      <c r="K215" s="59"/>
      <c r="L215" s="59"/>
      <c r="M215" s="59"/>
      <c r="N215" s="59"/>
      <c r="O215" s="59"/>
      <c r="P215" s="59"/>
      <c r="Q215" s="59"/>
      <c r="R215" s="59"/>
      <c r="S215" s="59"/>
    </row>
    <row r="216" spans="8:19" s="36" customFormat="1" x14ac:dyDescent="0.25">
      <c r="H216" s="59"/>
      <c r="I216" s="59"/>
      <c r="J216" s="59"/>
      <c r="K216" s="59"/>
      <c r="L216" s="59"/>
      <c r="M216" s="59"/>
      <c r="N216" s="59"/>
      <c r="O216" s="59"/>
      <c r="P216" s="59"/>
      <c r="Q216" s="59"/>
      <c r="R216" s="59"/>
      <c r="S216" s="59"/>
    </row>
    <row r="217" spans="8:19" s="36" customFormat="1" x14ac:dyDescent="0.25">
      <c r="H217" s="59"/>
      <c r="I217" s="59"/>
      <c r="J217" s="59"/>
      <c r="K217" s="59"/>
      <c r="L217" s="59"/>
      <c r="M217" s="59"/>
      <c r="N217" s="59"/>
      <c r="O217" s="59"/>
      <c r="P217" s="59"/>
      <c r="Q217" s="59"/>
      <c r="R217" s="59"/>
      <c r="S217" s="59"/>
    </row>
    <row r="218" spans="8:19" s="36" customFormat="1" x14ac:dyDescent="0.25">
      <c r="H218" s="59"/>
      <c r="I218" s="59"/>
      <c r="J218" s="59"/>
      <c r="K218" s="59"/>
      <c r="L218" s="59"/>
      <c r="M218" s="59"/>
      <c r="N218" s="59"/>
      <c r="O218" s="59"/>
      <c r="P218" s="59"/>
      <c r="Q218" s="59"/>
      <c r="R218" s="59"/>
      <c r="S218" s="59"/>
    </row>
    <row r="219" spans="8:19" s="36" customFormat="1" x14ac:dyDescent="0.25">
      <c r="H219" s="59"/>
      <c r="I219" s="59"/>
      <c r="J219" s="59"/>
      <c r="K219" s="59"/>
      <c r="L219" s="59"/>
      <c r="M219" s="59"/>
      <c r="N219" s="59"/>
      <c r="O219" s="59"/>
      <c r="P219" s="59"/>
      <c r="Q219" s="59"/>
      <c r="R219" s="59"/>
      <c r="S219" s="59"/>
    </row>
    <row r="220" spans="8:19" s="36" customFormat="1" x14ac:dyDescent="0.25">
      <c r="H220" s="59"/>
      <c r="I220" s="59"/>
      <c r="J220" s="59"/>
      <c r="K220" s="59"/>
      <c r="L220" s="59"/>
      <c r="M220" s="59"/>
      <c r="N220" s="59"/>
      <c r="O220" s="59"/>
      <c r="P220" s="59"/>
      <c r="Q220" s="59"/>
      <c r="R220" s="59"/>
      <c r="S220" s="59"/>
    </row>
    <row r="221" spans="8:19" s="36" customFormat="1" x14ac:dyDescent="0.25">
      <c r="H221" s="59"/>
      <c r="I221" s="59"/>
      <c r="J221" s="59"/>
      <c r="K221" s="59"/>
      <c r="L221" s="59"/>
      <c r="M221" s="59"/>
      <c r="N221" s="59"/>
      <c r="O221" s="59"/>
      <c r="P221" s="59"/>
      <c r="Q221" s="59"/>
      <c r="R221" s="59"/>
      <c r="S221" s="59"/>
    </row>
    <row r="222" spans="8:19" s="36" customFormat="1" x14ac:dyDescent="0.25">
      <c r="H222" s="59"/>
      <c r="I222" s="59"/>
      <c r="J222" s="59"/>
      <c r="K222" s="59"/>
      <c r="L222" s="59"/>
      <c r="M222" s="59"/>
      <c r="N222" s="59"/>
      <c r="O222" s="59"/>
      <c r="P222" s="59"/>
      <c r="Q222" s="59"/>
      <c r="R222" s="59"/>
      <c r="S222" s="59"/>
    </row>
    <row r="223" spans="8:19" s="36" customFormat="1" x14ac:dyDescent="0.25">
      <c r="H223" s="59"/>
      <c r="I223" s="59"/>
      <c r="J223" s="59"/>
      <c r="K223" s="59"/>
      <c r="L223" s="59"/>
      <c r="M223" s="59"/>
      <c r="N223" s="59"/>
      <c r="O223" s="59"/>
      <c r="P223" s="59"/>
      <c r="Q223" s="59"/>
      <c r="R223" s="59"/>
      <c r="S223" s="59"/>
    </row>
    <row r="224" spans="8:19" s="36" customFormat="1" x14ac:dyDescent="0.25">
      <c r="H224" s="59"/>
      <c r="I224" s="59"/>
      <c r="J224" s="59"/>
      <c r="K224" s="59"/>
      <c r="L224" s="59"/>
      <c r="M224" s="59"/>
      <c r="N224" s="59"/>
      <c r="O224" s="59"/>
      <c r="P224" s="59"/>
      <c r="Q224" s="59"/>
      <c r="R224" s="59"/>
      <c r="S224" s="59"/>
    </row>
    <row r="225" spans="8:19" s="36" customFormat="1" x14ac:dyDescent="0.25">
      <c r="H225" s="59"/>
      <c r="I225" s="59"/>
      <c r="J225" s="59"/>
      <c r="K225" s="59"/>
      <c r="L225" s="59"/>
      <c r="M225" s="59"/>
      <c r="N225" s="59"/>
      <c r="O225" s="59"/>
      <c r="P225" s="59"/>
      <c r="Q225" s="59"/>
      <c r="R225" s="59"/>
      <c r="S225" s="59"/>
    </row>
    <row r="226" spans="8:19" s="36" customFormat="1" x14ac:dyDescent="0.25">
      <c r="H226" s="59"/>
      <c r="I226" s="59"/>
      <c r="J226" s="59"/>
      <c r="K226" s="59"/>
      <c r="L226" s="59"/>
      <c r="M226" s="59"/>
      <c r="N226" s="59"/>
      <c r="O226" s="59"/>
      <c r="P226" s="59"/>
      <c r="Q226" s="59"/>
      <c r="R226" s="59"/>
      <c r="S226" s="59"/>
    </row>
    <row r="227" spans="8:19" s="36" customFormat="1" x14ac:dyDescent="0.25">
      <c r="H227" s="59"/>
      <c r="I227" s="59"/>
      <c r="J227" s="59"/>
      <c r="K227" s="59"/>
      <c r="L227" s="59"/>
      <c r="M227" s="59"/>
      <c r="N227" s="59"/>
      <c r="O227" s="59"/>
      <c r="P227" s="59"/>
      <c r="Q227" s="59"/>
      <c r="R227" s="59"/>
      <c r="S227" s="59"/>
    </row>
    <row r="228" spans="8:19" s="36" customFormat="1" x14ac:dyDescent="0.25">
      <c r="H228" s="59"/>
      <c r="I228" s="59"/>
      <c r="J228" s="59"/>
      <c r="K228" s="59"/>
      <c r="L228" s="59"/>
      <c r="M228" s="59"/>
      <c r="N228" s="59"/>
      <c r="O228" s="59"/>
      <c r="P228" s="59"/>
      <c r="Q228" s="59"/>
      <c r="R228" s="59"/>
      <c r="S228" s="59"/>
    </row>
    <row r="229" spans="8:19" s="36" customFormat="1" x14ac:dyDescent="0.25">
      <c r="H229" s="59"/>
      <c r="I229" s="59"/>
      <c r="J229" s="59"/>
      <c r="K229" s="59"/>
      <c r="L229" s="59"/>
      <c r="M229" s="59"/>
      <c r="N229" s="59"/>
      <c r="O229" s="59"/>
      <c r="P229" s="59"/>
      <c r="Q229" s="59"/>
      <c r="R229" s="59"/>
      <c r="S229" s="59"/>
    </row>
    <row r="230" spans="8:19" s="36" customFormat="1" x14ac:dyDescent="0.25">
      <c r="H230" s="59"/>
      <c r="I230" s="59"/>
      <c r="J230" s="59"/>
      <c r="K230" s="59"/>
      <c r="L230" s="59"/>
      <c r="M230" s="59"/>
      <c r="N230" s="59"/>
      <c r="O230" s="59"/>
      <c r="P230" s="59"/>
      <c r="Q230" s="59"/>
      <c r="R230" s="59"/>
      <c r="S230" s="59"/>
    </row>
    <row r="231" spans="8:19" s="36" customFormat="1" x14ac:dyDescent="0.25">
      <c r="H231" s="59"/>
      <c r="I231" s="59"/>
      <c r="J231" s="59"/>
      <c r="K231" s="59"/>
      <c r="L231" s="59"/>
      <c r="M231" s="59"/>
      <c r="N231" s="59"/>
      <c r="O231" s="59"/>
      <c r="P231" s="59"/>
      <c r="Q231" s="59"/>
      <c r="R231" s="59"/>
      <c r="S231" s="59"/>
    </row>
    <row r="232" spans="8:19" s="36" customFormat="1" x14ac:dyDescent="0.25">
      <c r="H232" s="59"/>
      <c r="I232" s="59"/>
      <c r="J232" s="59"/>
      <c r="K232" s="59"/>
      <c r="L232" s="59"/>
      <c r="M232" s="59"/>
      <c r="N232" s="59"/>
      <c r="O232" s="59"/>
      <c r="P232" s="59"/>
      <c r="Q232" s="59"/>
      <c r="R232" s="59"/>
      <c r="S232" s="59"/>
    </row>
    <row r="233" spans="8:19" s="36" customFormat="1" x14ac:dyDescent="0.25">
      <c r="H233" s="59"/>
      <c r="I233" s="59"/>
      <c r="J233" s="59"/>
      <c r="K233" s="59"/>
      <c r="L233" s="59"/>
      <c r="M233" s="59"/>
      <c r="N233" s="59"/>
      <c r="O233" s="59"/>
      <c r="P233" s="59"/>
      <c r="Q233" s="59"/>
      <c r="R233" s="59"/>
      <c r="S233" s="59"/>
    </row>
    <row r="234" spans="8:19" s="36" customFormat="1" x14ac:dyDescent="0.25">
      <c r="H234" s="59"/>
      <c r="I234" s="59"/>
      <c r="J234" s="59"/>
      <c r="K234" s="59"/>
      <c r="L234" s="59"/>
      <c r="M234" s="59"/>
      <c r="N234" s="59"/>
      <c r="O234" s="59"/>
      <c r="P234" s="59"/>
      <c r="Q234" s="59"/>
      <c r="R234" s="59"/>
      <c r="S234" s="59"/>
    </row>
    <row r="235" spans="8:19" s="36" customFormat="1" x14ac:dyDescent="0.25">
      <c r="H235" s="59"/>
      <c r="I235" s="59"/>
      <c r="J235" s="59"/>
      <c r="K235" s="59"/>
      <c r="L235" s="59"/>
      <c r="M235" s="59"/>
      <c r="N235" s="59"/>
      <c r="O235" s="59"/>
      <c r="P235" s="59"/>
      <c r="Q235" s="59"/>
      <c r="R235" s="59"/>
      <c r="S235" s="59"/>
    </row>
    <row r="236" spans="8:19" s="36" customFormat="1" x14ac:dyDescent="0.25">
      <c r="H236" s="59"/>
      <c r="I236" s="59"/>
      <c r="J236" s="59"/>
      <c r="K236" s="59"/>
      <c r="L236" s="59"/>
      <c r="M236" s="59"/>
      <c r="N236" s="59"/>
      <c r="O236" s="59"/>
      <c r="P236" s="59"/>
      <c r="Q236" s="59"/>
      <c r="R236" s="59"/>
      <c r="S236" s="59"/>
    </row>
    <row r="237" spans="8:19" s="36" customFormat="1" x14ac:dyDescent="0.25">
      <c r="H237" s="59"/>
      <c r="I237" s="59"/>
      <c r="J237" s="59"/>
      <c r="K237" s="59"/>
      <c r="L237" s="59"/>
      <c r="M237" s="59"/>
      <c r="N237" s="59"/>
      <c r="O237" s="59"/>
      <c r="P237" s="59"/>
      <c r="Q237" s="59"/>
      <c r="R237" s="59"/>
      <c r="S237" s="59"/>
    </row>
    <row r="238" spans="8:19" s="36" customFormat="1" x14ac:dyDescent="0.25">
      <c r="H238" s="59"/>
      <c r="I238" s="59"/>
      <c r="J238" s="59"/>
      <c r="K238" s="59"/>
      <c r="L238" s="59"/>
      <c r="M238" s="59"/>
      <c r="N238" s="59"/>
      <c r="O238" s="59"/>
      <c r="P238" s="59"/>
      <c r="Q238" s="59"/>
      <c r="R238" s="59"/>
      <c r="S238" s="59"/>
    </row>
    <row r="239" spans="8:19" s="36" customFormat="1" x14ac:dyDescent="0.25">
      <c r="H239" s="59"/>
      <c r="I239" s="59"/>
      <c r="J239" s="59"/>
      <c r="K239" s="59"/>
      <c r="L239" s="59"/>
      <c r="M239" s="59"/>
      <c r="N239" s="59"/>
      <c r="O239" s="59"/>
      <c r="P239" s="59"/>
      <c r="Q239" s="59"/>
      <c r="R239" s="59"/>
      <c r="S239" s="59"/>
    </row>
    <row r="240" spans="8:19" s="36" customFormat="1" x14ac:dyDescent="0.25">
      <c r="H240" s="59"/>
      <c r="I240" s="59"/>
      <c r="J240" s="59"/>
      <c r="K240" s="59"/>
      <c r="L240" s="59"/>
      <c r="M240" s="59"/>
      <c r="N240" s="59"/>
      <c r="O240" s="59"/>
      <c r="P240" s="59"/>
      <c r="Q240" s="59"/>
      <c r="R240" s="59"/>
      <c r="S240" s="59"/>
    </row>
    <row r="241" spans="8:19" s="36" customFormat="1" x14ac:dyDescent="0.25">
      <c r="H241" s="59"/>
      <c r="I241" s="59"/>
      <c r="J241" s="59"/>
      <c r="K241" s="59"/>
      <c r="L241" s="59"/>
      <c r="M241" s="59"/>
      <c r="N241" s="59"/>
      <c r="O241" s="59"/>
      <c r="P241" s="59"/>
      <c r="Q241" s="59"/>
      <c r="R241" s="59"/>
      <c r="S241" s="59"/>
    </row>
    <row r="242" spans="8:19" s="36" customFormat="1" x14ac:dyDescent="0.25">
      <c r="H242" s="59"/>
      <c r="I242" s="59"/>
      <c r="J242" s="59"/>
      <c r="K242" s="59"/>
      <c r="L242" s="59"/>
      <c r="M242" s="59"/>
      <c r="N242" s="59"/>
      <c r="O242" s="59"/>
      <c r="P242" s="59"/>
      <c r="Q242" s="59"/>
      <c r="R242" s="59"/>
      <c r="S242" s="59"/>
    </row>
    <row r="243" spans="8:19" s="36" customFormat="1" x14ac:dyDescent="0.25">
      <c r="H243" s="59"/>
      <c r="I243" s="59"/>
      <c r="J243" s="59"/>
      <c r="K243" s="59"/>
      <c r="L243" s="59"/>
      <c r="M243" s="59"/>
      <c r="N243" s="59"/>
      <c r="O243" s="59"/>
      <c r="P243" s="59"/>
      <c r="Q243" s="59"/>
      <c r="R243" s="59"/>
      <c r="S243" s="59"/>
    </row>
    <row r="244" spans="8:19" s="36" customFormat="1" x14ac:dyDescent="0.25">
      <c r="H244" s="59"/>
      <c r="I244" s="59"/>
      <c r="J244" s="59"/>
      <c r="K244" s="59"/>
      <c r="L244" s="59"/>
      <c r="M244" s="59"/>
      <c r="N244" s="59"/>
      <c r="O244" s="59"/>
      <c r="P244" s="59"/>
      <c r="Q244" s="59"/>
      <c r="R244" s="59"/>
      <c r="S244" s="59"/>
    </row>
    <row r="245" spans="8:19" s="36" customFormat="1" x14ac:dyDescent="0.25">
      <c r="H245" s="59"/>
      <c r="I245" s="59"/>
      <c r="J245" s="59"/>
      <c r="K245" s="59"/>
      <c r="L245" s="59"/>
      <c r="M245" s="59"/>
      <c r="N245" s="59"/>
      <c r="O245" s="59"/>
      <c r="P245" s="59"/>
      <c r="Q245" s="59"/>
      <c r="R245" s="59"/>
      <c r="S245" s="59"/>
    </row>
    <row r="246" spans="8:19" s="36" customFormat="1" x14ac:dyDescent="0.25">
      <c r="H246" s="59"/>
      <c r="I246" s="59"/>
      <c r="J246" s="59"/>
      <c r="K246" s="59"/>
      <c r="L246" s="59"/>
      <c r="M246" s="59"/>
      <c r="N246" s="59"/>
      <c r="O246" s="59"/>
      <c r="P246" s="59"/>
      <c r="Q246" s="59"/>
      <c r="R246" s="59"/>
      <c r="S246" s="59"/>
    </row>
    <row r="247" spans="8:19" s="36" customFormat="1" x14ac:dyDescent="0.25">
      <c r="H247" s="59"/>
      <c r="I247" s="59"/>
      <c r="J247" s="59"/>
      <c r="K247" s="59"/>
      <c r="L247" s="59"/>
      <c r="M247" s="59"/>
      <c r="N247" s="59"/>
      <c r="O247" s="59"/>
      <c r="P247" s="59"/>
      <c r="Q247" s="59"/>
      <c r="R247" s="59"/>
      <c r="S247" s="59"/>
    </row>
    <row r="248" spans="8:19" s="36" customFormat="1" x14ac:dyDescent="0.25">
      <c r="H248" s="59"/>
      <c r="I248" s="59"/>
      <c r="J248" s="59"/>
      <c r="K248" s="59"/>
      <c r="L248" s="59"/>
      <c r="M248" s="59"/>
      <c r="N248" s="59"/>
      <c r="O248" s="59"/>
      <c r="P248" s="59"/>
      <c r="Q248" s="59"/>
      <c r="R248" s="59"/>
      <c r="S248" s="59"/>
    </row>
    <row r="249" spans="8:19" s="36" customFormat="1" x14ac:dyDescent="0.25">
      <c r="H249" s="59"/>
      <c r="I249" s="59"/>
      <c r="J249" s="59"/>
      <c r="K249" s="59"/>
      <c r="L249" s="59"/>
      <c r="M249" s="59"/>
      <c r="N249" s="59"/>
      <c r="O249" s="59"/>
      <c r="P249" s="59"/>
      <c r="Q249" s="59"/>
      <c r="R249" s="59"/>
      <c r="S249" s="59"/>
    </row>
    <row r="250" spans="8:19" s="36" customFormat="1" x14ac:dyDescent="0.25">
      <c r="H250" s="59"/>
      <c r="I250" s="59"/>
      <c r="J250" s="59"/>
      <c r="K250" s="59"/>
      <c r="L250" s="59"/>
      <c r="M250" s="59"/>
      <c r="N250" s="59"/>
      <c r="O250" s="59"/>
      <c r="P250" s="59"/>
      <c r="Q250" s="59"/>
      <c r="R250" s="59"/>
      <c r="S250" s="59"/>
    </row>
    <row r="251" spans="8:19" s="36" customFormat="1" x14ac:dyDescent="0.25">
      <c r="H251" s="59"/>
      <c r="I251" s="59"/>
      <c r="J251" s="59"/>
      <c r="K251" s="59"/>
      <c r="L251" s="59"/>
      <c r="M251" s="59"/>
      <c r="N251" s="59"/>
      <c r="O251" s="59"/>
      <c r="P251" s="59"/>
      <c r="Q251" s="59"/>
      <c r="R251" s="59"/>
      <c r="S251" s="59"/>
    </row>
    <row r="252" spans="8:19" s="36" customFormat="1" x14ac:dyDescent="0.25">
      <c r="H252" s="59"/>
      <c r="I252" s="59"/>
      <c r="J252" s="59"/>
      <c r="K252" s="59"/>
      <c r="L252" s="59"/>
      <c r="M252" s="59"/>
      <c r="N252" s="59"/>
      <c r="O252" s="59"/>
      <c r="P252" s="59"/>
      <c r="Q252" s="59"/>
      <c r="R252" s="59"/>
      <c r="S252" s="59"/>
    </row>
    <row r="253" spans="8:19" s="36" customFormat="1" x14ac:dyDescent="0.25">
      <c r="H253" s="59"/>
      <c r="I253" s="59"/>
      <c r="J253" s="59"/>
      <c r="K253" s="59"/>
      <c r="L253" s="59"/>
      <c r="M253" s="59"/>
      <c r="N253" s="59"/>
      <c r="O253" s="59"/>
      <c r="P253" s="59"/>
      <c r="Q253" s="59"/>
      <c r="R253" s="59"/>
      <c r="S253" s="59"/>
    </row>
    <row r="254" spans="8:19" s="36" customFormat="1" x14ac:dyDescent="0.25">
      <c r="H254" s="59"/>
      <c r="I254" s="59"/>
      <c r="J254" s="59"/>
      <c r="K254" s="59"/>
      <c r="L254" s="59"/>
      <c r="M254" s="59"/>
      <c r="N254" s="59"/>
      <c r="O254" s="59"/>
      <c r="P254" s="59"/>
      <c r="Q254" s="59"/>
      <c r="R254" s="59"/>
      <c r="S254" s="59"/>
    </row>
    <row r="255" spans="8:19" s="36" customFormat="1" x14ac:dyDescent="0.25">
      <c r="H255" s="59"/>
      <c r="I255" s="59"/>
      <c r="J255" s="59"/>
      <c r="K255" s="59"/>
      <c r="L255" s="59"/>
      <c r="M255" s="59"/>
      <c r="N255" s="59"/>
      <c r="O255" s="59"/>
      <c r="P255" s="59"/>
      <c r="Q255" s="59"/>
      <c r="R255" s="59"/>
      <c r="S255" s="59"/>
    </row>
    <row r="256" spans="8:19" s="36" customFormat="1" x14ac:dyDescent="0.25">
      <c r="H256" s="59"/>
      <c r="I256" s="59"/>
      <c r="J256" s="59"/>
      <c r="K256" s="59"/>
      <c r="L256" s="59"/>
      <c r="M256" s="59"/>
      <c r="N256" s="59"/>
      <c r="O256" s="59"/>
      <c r="P256" s="59"/>
      <c r="Q256" s="59"/>
      <c r="R256" s="59"/>
      <c r="S256" s="59"/>
    </row>
    <row r="257" spans="8:19" s="36" customFormat="1" x14ac:dyDescent="0.25">
      <c r="H257" s="59"/>
      <c r="I257" s="59"/>
      <c r="J257" s="59"/>
      <c r="K257" s="59"/>
      <c r="L257" s="59"/>
      <c r="M257" s="59"/>
      <c r="N257" s="59"/>
      <c r="O257" s="59"/>
      <c r="P257" s="59"/>
      <c r="Q257" s="59"/>
      <c r="R257" s="59"/>
      <c r="S257" s="59"/>
    </row>
    <row r="258" spans="8:19" s="36" customFormat="1" x14ac:dyDescent="0.25">
      <c r="H258" s="59"/>
      <c r="I258" s="59"/>
      <c r="J258" s="59"/>
      <c r="K258" s="59"/>
      <c r="L258" s="59"/>
      <c r="M258" s="59"/>
      <c r="N258" s="59"/>
      <c r="O258" s="59"/>
      <c r="P258" s="59"/>
      <c r="Q258" s="59"/>
      <c r="R258" s="59"/>
      <c r="S258" s="59"/>
    </row>
    <row r="259" spans="8:19" s="36" customFormat="1" x14ac:dyDescent="0.25">
      <c r="H259" s="59"/>
      <c r="I259" s="59"/>
      <c r="J259" s="59"/>
      <c r="K259" s="59"/>
      <c r="L259" s="59"/>
      <c r="M259" s="59"/>
      <c r="N259" s="59"/>
      <c r="O259" s="59"/>
      <c r="P259" s="59"/>
      <c r="Q259" s="59"/>
      <c r="R259" s="59"/>
      <c r="S259" s="59"/>
    </row>
    <row r="260" spans="8:19" s="36" customFormat="1" x14ac:dyDescent="0.25">
      <c r="H260" s="59"/>
      <c r="I260" s="59"/>
      <c r="J260" s="59"/>
      <c r="K260" s="59"/>
      <c r="L260" s="59"/>
      <c r="M260" s="59"/>
      <c r="N260" s="59"/>
      <c r="O260" s="59"/>
      <c r="P260" s="59"/>
      <c r="Q260" s="59"/>
      <c r="R260" s="59"/>
      <c r="S260" s="59"/>
    </row>
    <row r="261" spans="8:19" s="36" customFormat="1" x14ac:dyDescent="0.25">
      <c r="H261" s="59"/>
      <c r="I261" s="59"/>
      <c r="J261" s="59"/>
      <c r="K261" s="59"/>
      <c r="L261" s="59"/>
      <c r="M261" s="59"/>
      <c r="N261" s="59"/>
      <c r="O261" s="59"/>
      <c r="P261" s="59"/>
      <c r="Q261" s="59"/>
      <c r="R261" s="59"/>
      <c r="S261" s="59"/>
    </row>
    <row r="262" spans="8:19" s="36" customFormat="1" x14ac:dyDescent="0.25">
      <c r="H262" s="59"/>
      <c r="I262" s="59"/>
      <c r="J262" s="59"/>
      <c r="K262" s="59"/>
      <c r="L262" s="59"/>
      <c r="M262" s="59"/>
      <c r="N262" s="59"/>
      <c r="O262" s="59"/>
      <c r="P262" s="59"/>
      <c r="Q262" s="59"/>
      <c r="R262" s="59"/>
      <c r="S262" s="59"/>
    </row>
    <row r="263" spans="8:19" s="36" customFormat="1" x14ac:dyDescent="0.25">
      <c r="H263" s="59"/>
      <c r="I263" s="59"/>
      <c r="J263" s="59"/>
      <c r="K263" s="59"/>
      <c r="L263" s="59"/>
      <c r="M263" s="59"/>
      <c r="N263" s="59"/>
      <c r="O263" s="59"/>
      <c r="P263" s="59"/>
      <c r="Q263" s="59"/>
      <c r="R263" s="59"/>
      <c r="S263" s="59"/>
    </row>
    <row r="264" spans="8:19" s="36" customFormat="1" x14ac:dyDescent="0.25">
      <c r="H264" s="59"/>
      <c r="I264" s="59"/>
      <c r="J264" s="59"/>
      <c r="K264" s="59"/>
      <c r="L264" s="59"/>
      <c r="M264" s="59"/>
      <c r="N264" s="59"/>
      <c r="O264" s="59"/>
      <c r="P264" s="59"/>
      <c r="Q264" s="59"/>
      <c r="R264" s="59"/>
      <c r="S264" s="59"/>
    </row>
    <row r="265" spans="8:19" s="36" customFormat="1" x14ac:dyDescent="0.25">
      <c r="H265" s="59"/>
      <c r="I265" s="59"/>
      <c r="J265" s="59"/>
      <c r="K265" s="59"/>
      <c r="L265" s="59"/>
      <c r="M265" s="59"/>
      <c r="N265" s="59"/>
      <c r="O265" s="59"/>
      <c r="P265" s="59"/>
      <c r="Q265" s="59"/>
      <c r="R265" s="59"/>
      <c r="S265" s="59"/>
    </row>
    <row r="266" spans="8:19" s="36" customFormat="1" x14ac:dyDescent="0.25">
      <c r="H266" s="59"/>
      <c r="I266" s="59"/>
      <c r="J266" s="59"/>
      <c r="K266" s="59"/>
      <c r="L266" s="59"/>
      <c r="M266" s="59"/>
      <c r="N266" s="59"/>
      <c r="O266" s="59"/>
      <c r="P266" s="59"/>
      <c r="Q266" s="59"/>
      <c r="R266" s="59"/>
      <c r="S266" s="59"/>
    </row>
    <row r="267" spans="8:19" s="36" customFormat="1" x14ac:dyDescent="0.25">
      <c r="H267" s="59"/>
      <c r="I267" s="59"/>
      <c r="J267" s="59"/>
      <c r="K267" s="59"/>
      <c r="L267" s="59"/>
      <c r="M267" s="59"/>
      <c r="N267" s="59"/>
      <c r="O267" s="59"/>
      <c r="P267" s="59"/>
      <c r="Q267" s="59"/>
      <c r="R267" s="59"/>
      <c r="S267" s="59"/>
    </row>
    <row r="268" spans="8:19" s="36" customFormat="1" x14ac:dyDescent="0.25">
      <c r="H268" s="59"/>
      <c r="I268" s="59"/>
      <c r="J268" s="59"/>
      <c r="K268" s="59"/>
      <c r="L268" s="59"/>
      <c r="M268" s="59"/>
      <c r="N268" s="59"/>
      <c r="O268" s="59"/>
      <c r="P268" s="59"/>
      <c r="Q268" s="59"/>
      <c r="R268" s="59"/>
      <c r="S268" s="59"/>
    </row>
    <row r="269" spans="8:19" s="36" customFormat="1" x14ac:dyDescent="0.25">
      <c r="H269" s="59"/>
      <c r="I269" s="59"/>
      <c r="J269" s="59"/>
      <c r="K269" s="59"/>
      <c r="L269" s="59"/>
      <c r="M269" s="59"/>
      <c r="N269" s="59"/>
      <c r="O269" s="59"/>
      <c r="P269" s="59"/>
      <c r="Q269" s="59"/>
      <c r="R269" s="59"/>
      <c r="S269" s="59"/>
    </row>
    <row r="270" spans="8:19" s="36" customFormat="1" x14ac:dyDescent="0.25">
      <c r="H270" s="59"/>
      <c r="I270" s="59"/>
      <c r="J270" s="59"/>
      <c r="K270" s="59"/>
      <c r="L270" s="59"/>
      <c r="M270" s="59"/>
      <c r="N270" s="59"/>
      <c r="O270" s="59"/>
      <c r="P270" s="59"/>
      <c r="Q270" s="59"/>
      <c r="R270" s="59"/>
      <c r="S270" s="59"/>
    </row>
    <row r="271" spans="8:19" s="36" customFormat="1" x14ac:dyDescent="0.25">
      <c r="H271" s="59"/>
      <c r="I271" s="59"/>
      <c r="J271" s="59"/>
      <c r="K271" s="59"/>
      <c r="L271" s="59"/>
      <c r="M271" s="59"/>
      <c r="N271" s="59"/>
      <c r="O271" s="59"/>
      <c r="P271" s="59"/>
      <c r="Q271" s="59"/>
      <c r="R271" s="59"/>
      <c r="S271" s="59"/>
    </row>
    <row r="272" spans="8:19" s="36" customFormat="1" x14ac:dyDescent="0.25">
      <c r="H272" s="59"/>
      <c r="I272" s="59"/>
      <c r="J272" s="59"/>
      <c r="K272" s="59"/>
      <c r="L272" s="59"/>
      <c r="M272" s="59"/>
      <c r="N272" s="59"/>
      <c r="O272" s="59"/>
      <c r="P272" s="59"/>
      <c r="Q272" s="59"/>
      <c r="R272" s="59"/>
      <c r="S272" s="59"/>
    </row>
    <row r="273" spans="8:19" s="36" customFormat="1" x14ac:dyDescent="0.25">
      <c r="H273" s="59"/>
      <c r="I273" s="59"/>
      <c r="J273" s="59"/>
      <c r="K273" s="59"/>
      <c r="L273" s="59"/>
      <c r="M273" s="59"/>
      <c r="N273" s="59"/>
      <c r="O273" s="59"/>
      <c r="P273" s="59"/>
      <c r="Q273" s="59"/>
      <c r="R273" s="59"/>
      <c r="S273" s="59"/>
    </row>
    <row r="274" spans="8:19" s="36" customFormat="1" x14ac:dyDescent="0.25">
      <c r="H274" s="59"/>
      <c r="I274" s="59"/>
      <c r="J274" s="59"/>
      <c r="K274" s="59"/>
      <c r="L274" s="59"/>
      <c r="M274" s="59"/>
      <c r="N274" s="59"/>
      <c r="O274" s="59"/>
      <c r="P274" s="59"/>
      <c r="Q274" s="59"/>
      <c r="R274" s="59"/>
      <c r="S274" s="59"/>
    </row>
    <row r="275" spans="8:19" s="36" customFormat="1" x14ac:dyDescent="0.25">
      <c r="H275" s="59"/>
      <c r="I275" s="59"/>
      <c r="J275" s="59"/>
      <c r="K275" s="59"/>
      <c r="L275" s="59"/>
      <c r="M275" s="59"/>
      <c r="N275" s="59"/>
      <c r="O275" s="59"/>
      <c r="P275" s="59"/>
      <c r="Q275" s="59"/>
      <c r="R275" s="59"/>
      <c r="S275" s="59"/>
    </row>
    <row r="276" spans="8:19" s="36" customFormat="1" x14ac:dyDescent="0.25">
      <c r="H276" s="59"/>
      <c r="I276" s="59"/>
      <c r="J276" s="59"/>
      <c r="K276" s="59"/>
      <c r="L276" s="59"/>
      <c r="M276" s="59"/>
      <c r="N276" s="59"/>
      <c r="O276" s="59"/>
      <c r="P276" s="59"/>
      <c r="Q276" s="59"/>
      <c r="R276" s="59"/>
      <c r="S276" s="59"/>
    </row>
    <row r="277" spans="8:19" s="36" customFormat="1" x14ac:dyDescent="0.25">
      <c r="H277" s="59"/>
      <c r="I277" s="59"/>
      <c r="J277" s="59"/>
      <c r="K277" s="59"/>
      <c r="L277" s="59"/>
      <c r="M277" s="59"/>
      <c r="N277" s="59"/>
      <c r="O277" s="59"/>
      <c r="P277" s="59"/>
      <c r="Q277" s="59"/>
      <c r="R277" s="59"/>
      <c r="S277" s="59"/>
    </row>
    <row r="278" spans="8:19" s="36" customFormat="1" x14ac:dyDescent="0.25">
      <c r="H278" s="59"/>
      <c r="I278" s="59"/>
      <c r="J278" s="59"/>
      <c r="K278" s="59"/>
      <c r="L278" s="59"/>
      <c r="M278" s="59"/>
      <c r="N278" s="59"/>
      <c r="O278" s="59"/>
      <c r="P278" s="59"/>
      <c r="Q278" s="59"/>
      <c r="R278" s="59"/>
      <c r="S278" s="59"/>
    </row>
    <row r="279" spans="8:19" s="36" customFormat="1" x14ac:dyDescent="0.25">
      <c r="H279" s="59"/>
      <c r="I279" s="59"/>
      <c r="J279" s="59"/>
      <c r="K279" s="59"/>
      <c r="L279" s="59"/>
      <c r="M279" s="59"/>
      <c r="N279" s="59"/>
      <c r="O279" s="59"/>
      <c r="P279" s="59"/>
      <c r="Q279" s="59"/>
      <c r="R279" s="59"/>
      <c r="S279" s="59"/>
    </row>
    <row r="280" spans="8:19" s="36" customFormat="1" x14ac:dyDescent="0.25">
      <c r="H280" s="59"/>
      <c r="I280" s="59"/>
      <c r="J280" s="59"/>
      <c r="K280" s="59"/>
      <c r="L280" s="59"/>
      <c r="M280" s="59"/>
      <c r="N280" s="59"/>
      <c r="O280" s="59"/>
      <c r="P280" s="59"/>
      <c r="Q280" s="59"/>
      <c r="R280" s="59"/>
      <c r="S280" s="59"/>
    </row>
    <row r="281" spans="8:19" s="36" customFormat="1" x14ac:dyDescent="0.25">
      <c r="H281" s="59"/>
      <c r="I281" s="59"/>
      <c r="J281" s="59"/>
      <c r="K281" s="59"/>
      <c r="L281" s="59"/>
      <c r="M281" s="59"/>
      <c r="N281" s="59"/>
      <c r="O281" s="59"/>
      <c r="P281" s="59"/>
      <c r="Q281" s="59"/>
      <c r="R281" s="59"/>
      <c r="S281" s="59"/>
    </row>
    <row r="282" spans="8:19" s="36" customFormat="1" x14ac:dyDescent="0.25">
      <c r="H282" s="59"/>
      <c r="I282" s="59"/>
      <c r="J282" s="59"/>
      <c r="K282" s="59"/>
      <c r="L282" s="59"/>
      <c r="M282" s="59"/>
      <c r="N282" s="59"/>
      <c r="O282" s="59"/>
      <c r="P282" s="59"/>
      <c r="Q282" s="59"/>
      <c r="R282" s="59"/>
      <c r="S282" s="59"/>
    </row>
    <row r="283" spans="8:19" s="36" customFormat="1" x14ac:dyDescent="0.25">
      <c r="H283" s="59"/>
      <c r="I283" s="59"/>
      <c r="J283" s="59"/>
      <c r="K283" s="59"/>
      <c r="L283" s="59"/>
      <c r="M283" s="59"/>
      <c r="N283" s="59"/>
      <c r="O283" s="59"/>
      <c r="P283" s="59"/>
      <c r="Q283" s="59"/>
      <c r="R283" s="59"/>
      <c r="S283" s="59"/>
    </row>
    <row r="284" spans="8:19" s="36" customFormat="1" x14ac:dyDescent="0.25">
      <c r="H284" s="59"/>
      <c r="I284" s="59"/>
      <c r="J284" s="59"/>
      <c r="K284" s="59"/>
      <c r="L284" s="59"/>
      <c r="M284" s="59"/>
      <c r="N284" s="59"/>
      <c r="O284" s="59"/>
      <c r="P284" s="59"/>
      <c r="Q284" s="59"/>
      <c r="R284" s="59"/>
      <c r="S284" s="59"/>
    </row>
    <row r="285" spans="8:19" s="36" customFormat="1" x14ac:dyDescent="0.25">
      <c r="H285" s="59"/>
      <c r="I285" s="59"/>
      <c r="J285" s="59"/>
      <c r="K285" s="59"/>
      <c r="L285" s="59"/>
      <c r="M285" s="59"/>
      <c r="N285" s="59"/>
      <c r="O285" s="59"/>
      <c r="P285" s="59"/>
      <c r="Q285" s="59"/>
      <c r="R285" s="59"/>
      <c r="S285" s="59"/>
    </row>
    <row r="286" spans="8:19" s="36" customFormat="1" x14ac:dyDescent="0.25">
      <c r="H286" s="59"/>
      <c r="I286" s="59"/>
      <c r="J286" s="59"/>
      <c r="K286" s="59"/>
      <c r="L286" s="59"/>
      <c r="M286" s="59"/>
      <c r="N286" s="59"/>
      <c r="O286" s="59"/>
      <c r="P286" s="59"/>
      <c r="Q286" s="59"/>
      <c r="R286" s="59"/>
      <c r="S286" s="59"/>
    </row>
    <row r="287" spans="8:19" s="36" customFormat="1" x14ac:dyDescent="0.25">
      <c r="H287" s="59"/>
      <c r="I287" s="59"/>
      <c r="J287" s="59"/>
      <c r="K287" s="59"/>
      <c r="L287" s="59"/>
      <c r="M287" s="59"/>
      <c r="N287" s="59"/>
      <c r="O287" s="59"/>
      <c r="P287" s="59"/>
      <c r="Q287" s="59"/>
      <c r="R287" s="59"/>
      <c r="S287" s="59"/>
    </row>
    <row r="288" spans="8:19" s="36" customFormat="1" x14ac:dyDescent="0.25">
      <c r="H288" s="59"/>
      <c r="I288" s="59"/>
      <c r="J288" s="59"/>
      <c r="K288" s="59"/>
      <c r="L288" s="59"/>
      <c r="M288" s="59"/>
      <c r="N288" s="59"/>
      <c r="O288" s="59"/>
      <c r="P288" s="59"/>
      <c r="Q288" s="59"/>
      <c r="R288" s="59"/>
      <c r="S288" s="59"/>
    </row>
    <row r="289" spans="8:19" s="36" customFormat="1" x14ac:dyDescent="0.25">
      <c r="H289" s="59"/>
      <c r="I289" s="59"/>
      <c r="J289" s="59"/>
      <c r="K289" s="59"/>
      <c r="L289" s="59"/>
      <c r="M289" s="59"/>
      <c r="N289" s="59"/>
      <c r="O289" s="59"/>
      <c r="P289" s="59"/>
      <c r="Q289" s="59"/>
      <c r="R289" s="59"/>
      <c r="S289" s="59"/>
    </row>
    <row r="290" spans="8:19" s="36" customFormat="1" x14ac:dyDescent="0.25">
      <c r="H290" s="59"/>
      <c r="I290" s="59"/>
      <c r="J290" s="59"/>
      <c r="K290" s="59"/>
      <c r="L290" s="59"/>
      <c r="M290" s="59"/>
      <c r="N290" s="59"/>
      <c r="O290" s="59"/>
      <c r="P290" s="59"/>
      <c r="Q290" s="59"/>
      <c r="R290" s="59"/>
      <c r="S290" s="59"/>
    </row>
    <row r="291" spans="8:19" s="36" customFormat="1" x14ac:dyDescent="0.25">
      <c r="H291" s="59"/>
      <c r="I291" s="59"/>
      <c r="J291" s="59"/>
      <c r="K291" s="59"/>
      <c r="L291" s="59"/>
      <c r="M291" s="59"/>
      <c r="N291" s="59"/>
      <c r="O291" s="59"/>
      <c r="P291" s="59"/>
      <c r="Q291" s="59"/>
      <c r="R291" s="59"/>
      <c r="S291" s="59"/>
    </row>
    <row r="292" spans="8:19" s="36" customFormat="1" x14ac:dyDescent="0.25">
      <c r="H292" s="59"/>
      <c r="I292" s="59"/>
      <c r="J292" s="59"/>
      <c r="K292" s="59"/>
      <c r="L292" s="59"/>
      <c r="M292" s="59"/>
      <c r="N292" s="59"/>
      <c r="O292" s="59"/>
      <c r="P292" s="59"/>
      <c r="Q292" s="59"/>
      <c r="R292" s="59"/>
      <c r="S292" s="59"/>
    </row>
    <row r="293" spans="8:19" s="36" customFormat="1" x14ac:dyDescent="0.25">
      <c r="H293" s="59"/>
      <c r="I293" s="59"/>
      <c r="J293" s="59"/>
      <c r="K293" s="59"/>
      <c r="L293" s="59"/>
      <c r="M293" s="59"/>
      <c r="N293" s="59"/>
      <c r="O293" s="59"/>
      <c r="P293" s="59"/>
      <c r="Q293" s="59"/>
      <c r="R293" s="59"/>
      <c r="S293" s="59"/>
    </row>
    <row r="294" spans="8:19" s="36" customFormat="1" x14ac:dyDescent="0.25">
      <c r="H294" s="59"/>
      <c r="I294" s="59"/>
      <c r="J294" s="59"/>
      <c r="K294" s="59"/>
      <c r="L294" s="59"/>
      <c r="M294" s="59"/>
      <c r="N294" s="59"/>
      <c r="O294" s="59"/>
      <c r="P294" s="59"/>
      <c r="Q294" s="59"/>
      <c r="R294" s="59"/>
      <c r="S294" s="59"/>
    </row>
    <row r="295" spans="8:19" s="36" customFormat="1" x14ac:dyDescent="0.25">
      <c r="H295" s="59"/>
      <c r="I295" s="59"/>
      <c r="J295" s="59"/>
      <c r="K295" s="59"/>
      <c r="L295" s="59"/>
      <c r="M295" s="59"/>
      <c r="N295" s="59"/>
      <c r="O295" s="59"/>
      <c r="P295" s="59"/>
      <c r="Q295" s="59"/>
      <c r="R295" s="59"/>
      <c r="S295" s="59"/>
    </row>
    <row r="296" spans="8:19" s="36" customFormat="1" x14ac:dyDescent="0.25">
      <c r="H296" s="59"/>
      <c r="I296" s="59"/>
      <c r="J296" s="59"/>
      <c r="K296" s="59"/>
      <c r="L296" s="59"/>
      <c r="M296" s="59"/>
      <c r="N296" s="59"/>
      <c r="O296" s="59"/>
      <c r="P296" s="59"/>
      <c r="Q296" s="59"/>
      <c r="R296" s="59"/>
      <c r="S296" s="59"/>
    </row>
    <row r="297" spans="8:19" s="36" customFormat="1" x14ac:dyDescent="0.25">
      <c r="H297" s="59"/>
      <c r="I297" s="59"/>
      <c r="J297" s="59"/>
      <c r="K297" s="59"/>
      <c r="L297" s="59"/>
      <c r="M297" s="59"/>
      <c r="N297" s="59"/>
      <c r="O297" s="59"/>
      <c r="P297" s="59"/>
      <c r="Q297" s="59"/>
      <c r="R297" s="59"/>
      <c r="S297" s="59"/>
    </row>
    <row r="298" spans="8:19" s="36" customFormat="1" x14ac:dyDescent="0.25">
      <c r="H298" s="59"/>
      <c r="I298" s="59"/>
      <c r="J298" s="59"/>
      <c r="K298" s="59"/>
      <c r="L298" s="59"/>
      <c r="M298" s="59"/>
      <c r="N298" s="59"/>
      <c r="O298" s="59"/>
      <c r="P298" s="59"/>
      <c r="Q298" s="59"/>
      <c r="R298" s="59"/>
      <c r="S298" s="59"/>
    </row>
    <row r="299" spans="8:19" s="36" customFormat="1" x14ac:dyDescent="0.25">
      <c r="H299" s="59"/>
      <c r="I299" s="59"/>
      <c r="J299" s="59"/>
      <c r="K299" s="59"/>
      <c r="L299" s="59"/>
      <c r="M299" s="59"/>
      <c r="N299" s="59"/>
      <c r="O299" s="59"/>
      <c r="P299" s="59"/>
      <c r="Q299" s="59"/>
      <c r="R299" s="59"/>
      <c r="S299" s="59"/>
    </row>
    <row r="300" spans="8:19" s="36" customFormat="1" x14ac:dyDescent="0.25">
      <c r="H300" s="59"/>
      <c r="I300" s="59"/>
      <c r="J300" s="59"/>
      <c r="K300" s="59"/>
      <c r="L300" s="59"/>
      <c r="M300" s="59"/>
      <c r="N300" s="59"/>
      <c r="O300" s="59"/>
      <c r="P300" s="59"/>
      <c r="Q300" s="59"/>
      <c r="R300" s="59"/>
      <c r="S300" s="59"/>
    </row>
    <row r="301" spans="8:19" s="36" customFormat="1" x14ac:dyDescent="0.25">
      <c r="H301" s="59"/>
      <c r="I301" s="59"/>
      <c r="J301" s="59"/>
      <c r="K301" s="59"/>
      <c r="L301" s="59"/>
      <c r="M301" s="59"/>
      <c r="N301" s="59"/>
      <c r="O301" s="59"/>
      <c r="P301" s="59"/>
      <c r="Q301" s="59"/>
      <c r="R301" s="59"/>
      <c r="S301" s="59"/>
    </row>
    <row r="302" spans="8:19" s="36" customFormat="1" x14ac:dyDescent="0.25">
      <c r="H302" s="59"/>
      <c r="I302" s="59"/>
      <c r="J302" s="59"/>
      <c r="K302" s="59"/>
      <c r="L302" s="59"/>
      <c r="M302" s="59"/>
      <c r="N302" s="59"/>
      <c r="O302" s="59"/>
      <c r="P302" s="59"/>
      <c r="Q302" s="59"/>
      <c r="R302" s="59"/>
      <c r="S302" s="59"/>
    </row>
    <row r="303" spans="8:19" s="36" customFormat="1" x14ac:dyDescent="0.25">
      <c r="H303" s="59"/>
      <c r="I303" s="59"/>
      <c r="J303" s="59"/>
      <c r="K303" s="59"/>
      <c r="L303" s="59"/>
      <c r="M303" s="59"/>
      <c r="N303" s="59"/>
      <c r="O303" s="59"/>
      <c r="P303" s="59"/>
      <c r="Q303" s="59"/>
      <c r="R303" s="59"/>
      <c r="S303" s="59"/>
    </row>
    <row r="304" spans="8:19" s="36" customFormat="1" x14ac:dyDescent="0.25">
      <c r="H304" s="59"/>
      <c r="I304" s="59"/>
      <c r="J304" s="59"/>
      <c r="K304" s="59"/>
      <c r="L304" s="59"/>
      <c r="M304" s="59"/>
      <c r="N304" s="59"/>
      <c r="O304" s="59"/>
      <c r="P304" s="59"/>
      <c r="Q304" s="59"/>
      <c r="R304" s="59"/>
      <c r="S304" s="59"/>
    </row>
    <row r="305" spans="8:19" s="36" customFormat="1" x14ac:dyDescent="0.25">
      <c r="H305" s="59"/>
      <c r="I305" s="59"/>
      <c r="J305" s="59"/>
      <c r="K305" s="59"/>
      <c r="L305" s="59"/>
      <c r="M305" s="59"/>
      <c r="N305" s="59"/>
      <c r="O305" s="59"/>
      <c r="P305" s="59"/>
      <c r="Q305" s="59"/>
      <c r="R305" s="59"/>
      <c r="S305" s="59"/>
    </row>
    <row r="306" spans="8:19" s="36" customFormat="1" x14ac:dyDescent="0.25">
      <c r="H306" s="59"/>
      <c r="I306" s="59"/>
      <c r="J306" s="59"/>
      <c r="K306" s="59"/>
      <c r="L306" s="59"/>
      <c r="M306" s="59"/>
      <c r="N306" s="59"/>
      <c r="O306" s="59"/>
      <c r="P306" s="59"/>
      <c r="Q306" s="59"/>
      <c r="R306" s="59"/>
      <c r="S306" s="59"/>
    </row>
    <row r="307" spans="8:19" s="36" customFormat="1" x14ac:dyDescent="0.25">
      <c r="H307" s="59"/>
      <c r="I307" s="59"/>
      <c r="J307" s="59"/>
      <c r="K307" s="59"/>
      <c r="L307" s="59"/>
      <c r="M307" s="59"/>
      <c r="N307" s="59"/>
      <c r="O307" s="59"/>
      <c r="P307" s="59"/>
      <c r="Q307" s="59"/>
      <c r="R307" s="59"/>
      <c r="S307" s="59"/>
    </row>
    <row r="308" spans="8:19" s="36" customFormat="1" x14ac:dyDescent="0.25">
      <c r="H308" s="59"/>
      <c r="I308" s="59"/>
      <c r="J308" s="59"/>
      <c r="K308" s="59"/>
      <c r="L308" s="59"/>
      <c r="M308" s="59"/>
      <c r="N308" s="59"/>
      <c r="O308" s="59"/>
      <c r="P308" s="59"/>
      <c r="Q308" s="59"/>
      <c r="R308" s="59"/>
      <c r="S308" s="59"/>
    </row>
    <row r="309" spans="8:19" s="36" customFormat="1" x14ac:dyDescent="0.25">
      <c r="H309" s="59"/>
      <c r="I309" s="59"/>
      <c r="J309" s="59"/>
      <c r="K309" s="59"/>
      <c r="L309" s="59"/>
      <c r="M309" s="59"/>
      <c r="N309" s="59"/>
      <c r="O309" s="59"/>
      <c r="P309" s="59"/>
      <c r="Q309" s="59"/>
      <c r="R309" s="59"/>
      <c r="S309" s="59"/>
    </row>
    <row r="310" spans="8:19" s="36" customFormat="1" x14ac:dyDescent="0.25">
      <c r="H310" s="59"/>
      <c r="I310" s="59"/>
      <c r="J310" s="59"/>
      <c r="K310" s="59"/>
      <c r="L310" s="59"/>
      <c r="M310" s="59"/>
      <c r="N310" s="59"/>
      <c r="O310" s="59"/>
      <c r="P310" s="59"/>
      <c r="Q310" s="59"/>
      <c r="R310" s="59"/>
      <c r="S310" s="59"/>
    </row>
    <row r="311" spans="8:19" s="36" customFormat="1" x14ac:dyDescent="0.25">
      <c r="H311" s="59"/>
      <c r="I311" s="59"/>
      <c r="J311" s="59"/>
      <c r="K311" s="59"/>
      <c r="L311" s="59"/>
      <c r="M311" s="59"/>
      <c r="N311" s="59"/>
      <c r="O311" s="59"/>
      <c r="P311" s="59"/>
      <c r="Q311" s="59"/>
      <c r="R311" s="59"/>
      <c r="S311" s="59"/>
    </row>
    <row r="312" spans="8:19" s="36" customFormat="1" x14ac:dyDescent="0.25">
      <c r="H312" s="59"/>
      <c r="I312" s="59"/>
      <c r="J312" s="59"/>
      <c r="K312" s="59"/>
      <c r="L312" s="59"/>
      <c r="M312" s="59"/>
      <c r="N312" s="59"/>
      <c r="O312" s="59"/>
      <c r="P312" s="59"/>
      <c r="Q312" s="59"/>
      <c r="R312" s="59"/>
      <c r="S312" s="59"/>
    </row>
    <row r="313" spans="8:19" s="36" customFormat="1" x14ac:dyDescent="0.25">
      <c r="H313" s="59"/>
      <c r="I313" s="59"/>
      <c r="J313" s="59"/>
      <c r="K313" s="59"/>
      <c r="L313" s="59"/>
      <c r="M313" s="59"/>
      <c r="N313" s="59"/>
      <c r="O313" s="59"/>
      <c r="P313" s="59"/>
      <c r="Q313" s="59"/>
      <c r="R313" s="59"/>
      <c r="S313" s="59"/>
    </row>
    <row r="314" spans="8:19" s="36" customFormat="1" x14ac:dyDescent="0.25">
      <c r="H314" s="59"/>
      <c r="I314" s="59"/>
      <c r="J314" s="59"/>
      <c r="K314" s="59"/>
      <c r="L314" s="59"/>
      <c r="M314" s="59"/>
      <c r="N314" s="59"/>
      <c r="O314" s="59"/>
      <c r="P314" s="59"/>
      <c r="Q314" s="59"/>
      <c r="R314" s="59"/>
      <c r="S314" s="59"/>
    </row>
    <row r="315" spans="8:19" s="36" customFormat="1" x14ac:dyDescent="0.25">
      <c r="H315" s="59"/>
      <c r="I315" s="59"/>
      <c r="J315" s="59"/>
      <c r="K315" s="59"/>
      <c r="L315" s="59"/>
      <c r="M315" s="59"/>
      <c r="N315" s="59"/>
      <c r="O315" s="59"/>
      <c r="P315" s="59"/>
      <c r="Q315" s="59"/>
      <c r="R315" s="59"/>
      <c r="S315" s="59"/>
    </row>
    <row r="316" spans="8:19" s="36" customFormat="1" x14ac:dyDescent="0.25">
      <c r="H316" s="59"/>
      <c r="I316" s="59"/>
      <c r="J316" s="59"/>
      <c r="K316" s="59"/>
      <c r="L316" s="59"/>
      <c r="M316" s="59"/>
      <c r="N316" s="59"/>
      <c r="O316" s="59"/>
      <c r="P316" s="59"/>
      <c r="Q316" s="59"/>
      <c r="R316" s="59"/>
      <c r="S316" s="59"/>
    </row>
    <row r="317" spans="8:19" s="36" customFormat="1" x14ac:dyDescent="0.25">
      <c r="H317" s="59"/>
      <c r="I317" s="59"/>
      <c r="J317" s="59"/>
      <c r="K317" s="59"/>
      <c r="L317" s="59"/>
      <c r="M317" s="59"/>
      <c r="N317" s="59"/>
      <c r="O317" s="59"/>
      <c r="P317" s="59"/>
      <c r="Q317" s="59"/>
      <c r="R317" s="59"/>
      <c r="S317" s="59"/>
    </row>
    <row r="318" spans="8:19" s="36" customFormat="1" x14ac:dyDescent="0.25">
      <c r="H318" s="59"/>
      <c r="I318" s="59"/>
      <c r="J318" s="59"/>
      <c r="K318" s="59"/>
      <c r="L318" s="59"/>
      <c r="M318" s="59"/>
      <c r="N318" s="59"/>
      <c r="O318" s="59"/>
      <c r="P318" s="59"/>
      <c r="Q318" s="59"/>
      <c r="R318" s="59"/>
      <c r="S318" s="59"/>
    </row>
    <row r="319" spans="8:19" s="36" customFormat="1" x14ac:dyDescent="0.25">
      <c r="H319" s="59"/>
      <c r="I319" s="59"/>
      <c r="J319" s="59"/>
      <c r="K319" s="59"/>
      <c r="L319" s="59"/>
      <c r="M319" s="59"/>
      <c r="N319" s="59"/>
      <c r="O319" s="59"/>
      <c r="P319" s="59"/>
      <c r="Q319" s="59"/>
      <c r="R319" s="59"/>
      <c r="S319" s="59"/>
    </row>
    <row r="320" spans="8:19" s="36" customFormat="1" x14ac:dyDescent="0.25">
      <c r="H320" s="59"/>
      <c r="I320" s="59"/>
      <c r="J320" s="59"/>
      <c r="K320" s="59"/>
      <c r="L320" s="59"/>
      <c r="M320" s="59"/>
      <c r="N320" s="59"/>
      <c r="O320" s="59"/>
      <c r="P320" s="59"/>
      <c r="Q320" s="59"/>
      <c r="R320" s="59"/>
      <c r="S320" s="59"/>
    </row>
    <row r="321" spans="8:19" s="36" customFormat="1" x14ac:dyDescent="0.25">
      <c r="H321" s="59"/>
      <c r="I321" s="59"/>
      <c r="J321" s="59"/>
      <c r="K321" s="59"/>
      <c r="L321" s="59"/>
      <c r="M321" s="59"/>
      <c r="N321" s="59"/>
      <c r="O321" s="59"/>
      <c r="P321" s="59"/>
      <c r="Q321" s="59"/>
      <c r="R321" s="59"/>
      <c r="S321" s="59"/>
    </row>
    <row r="322" spans="8:19" s="36" customFormat="1" x14ac:dyDescent="0.25">
      <c r="H322" s="59"/>
      <c r="I322" s="59"/>
      <c r="J322" s="59"/>
      <c r="K322" s="59"/>
      <c r="L322" s="59"/>
      <c r="M322" s="59"/>
      <c r="N322" s="59"/>
      <c r="O322" s="59"/>
      <c r="P322" s="59"/>
      <c r="Q322" s="59"/>
      <c r="R322" s="59"/>
      <c r="S322" s="59"/>
    </row>
    <row r="323" spans="8:19" s="36" customFormat="1" x14ac:dyDescent="0.25">
      <c r="H323" s="59"/>
      <c r="I323" s="59"/>
      <c r="J323" s="59"/>
      <c r="K323" s="59"/>
      <c r="L323" s="59"/>
      <c r="M323" s="59"/>
      <c r="N323" s="59"/>
      <c r="O323" s="59"/>
      <c r="P323" s="59"/>
      <c r="Q323" s="59"/>
      <c r="R323" s="59"/>
      <c r="S323" s="59"/>
    </row>
    <row r="324" spans="8:19" s="36" customFormat="1" x14ac:dyDescent="0.25">
      <c r="H324" s="59"/>
      <c r="I324" s="59"/>
      <c r="J324" s="59"/>
      <c r="K324" s="59"/>
      <c r="L324" s="59"/>
      <c r="M324" s="59"/>
      <c r="N324" s="59"/>
      <c r="O324" s="59"/>
      <c r="P324" s="59"/>
      <c r="Q324" s="59"/>
      <c r="R324" s="59"/>
      <c r="S324" s="59"/>
    </row>
    <row r="325" spans="8:19" s="36" customFormat="1" x14ac:dyDescent="0.25">
      <c r="H325" s="59"/>
      <c r="I325" s="59"/>
      <c r="J325" s="59"/>
      <c r="K325" s="59"/>
      <c r="L325" s="59"/>
      <c r="M325" s="59"/>
      <c r="N325" s="59"/>
      <c r="O325" s="59"/>
      <c r="P325" s="59"/>
      <c r="Q325" s="59"/>
      <c r="R325" s="59"/>
      <c r="S325" s="59"/>
    </row>
    <row r="326" spans="8:19" s="36" customFormat="1" x14ac:dyDescent="0.25">
      <c r="H326" s="59"/>
      <c r="I326" s="59"/>
      <c r="J326" s="59"/>
      <c r="K326" s="59"/>
      <c r="L326" s="59"/>
      <c r="M326" s="59"/>
      <c r="N326" s="59"/>
      <c r="O326" s="59"/>
      <c r="P326" s="59"/>
      <c r="Q326" s="59"/>
      <c r="R326" s="59"/>
      <c r="S326" s="59"/>
    </row>
    <row r="327" spans="8:19" s="36" customFormat="1" x14ac:dyDescent="0.25">
      <c r="H327" s="59"/>
      <c r="I327" s="59"/>
      <c r="J327" s="59"/>
      <c r="K327" s="59"/>
      <c r="L327" s="59"/>
      <c r="M327" s="59"/>
      <c r="N327" s="59"/>
      <c r="O327" s="59"/>
      <c r="P327" s="59"/>
      <c r="Q327" s="59"/>
      <c r="R327" s="59"/>
      <c r="S327" s="59"/>
    </row>
    <row r="328" spans="8:19" s="36" customFormat="1" x14ac:dyDescent="0.25">
      <c r="H328" s="59"/>
      <c r="I328" s="59"/>
      <c r="J328" s="59"/>
      <c r="K328" s="59"/>
      <c r="L328" s="59"/>
      <c r="M328" s="59"/>
      <c r="N328" s="59"/>
      <c r="O328" s="59"/>
      <c r="P328" s="59"/>
      <c r="Q328" s="59"/>
      <c r="R328" s="59"/>
      <c r="S328" s="59"/>
    </row>
    <row r="329" spans="8:19" s="36" customFormat="1" x14ac:dyDescent="0.25">
      <c r="H329" s="59"/>
      <c r="I329" s="59"/>
      <c r="J329" s="59"/>
      <c r="K329" s="59"/>
      <c r="L329" s="59"/>
      <c r="M329" s="59"/>
      <c r="N329" s="59"/>
      <c r="O329" s="59"/>
      <c r="P329" s="59"/>
      <c r="Q329" s="59"/>
      <c r="R329" s="59"/>
      <c r="S329" s="59"/>
    </row>
    <row r="330" spans="8:19" s="36" customFormat="1" x14ac:dyDescent="0.25">
      <c r="H330" s="59"/>
      <c r="I330" s="59"/>
      <c r="J330" s="59"/>
      <c r="K330" s="59"/>
      <c r="L330" s="59"/>
      <c r="M330" s="59"/>
      <c r="N330" s="59"/>
      <c r="O330" s="59"/>
      <c r="P330" s="59"/>
      <c r="Q330" s="59"/>
      <c r="R330" s="59"/>
      <c r="S330" s="59"/>
    </row>
    <row r="331" spans="8:19" s="36" customFormat="1" x14ac:dyDescent="0.25">
      <c r="H331" s="59"/>
      <c r="I331" s="59"/>
      <c r="J331" s="59"/>
      <c r="K331" s="59"/>
      <c r="L331" s="59"/>
      <c r="M331" s="59"/>
      <c r="N331" s="59"/>
      <c r="O331" s="59"/>
      <c r="P331" s="59"/>
      <c r="Q331" s="59"/>
      <c r="R331" s="59"/>
      <c r="S331" s="59"/>
    </row>
    <row r="332" spans="8:19" s="36" customFormat="1" x14ac:dyDescent="0.25">
      <c r="H332" s="59"/>
      <c r="I332" s="59"/>
      <c r="J332" s="59"/>
      <c r="K332" s="59"/>
      <c r="L332" s="59"/>
      <c r="M332" s="59"/>
      <c r="N332" s="59"/>
      <c r="O332" s="59"/>
      <c r="P332" s="59"/>
      <c r="Q332" s="59"/>
      <c r="R332" s="59"/>
      <c r="S332" s="59"/>
    </row>
    <row r="333" spans="8:19" s="36" customFormat="1" x14ac:dyDescent="0.25">
      <c r="H333" s="59"/>
      <c r="I333" s="59"/>
      <c r="J333" s="59"/>
      <c r="K333" s="59"/>
      <c r="L333" s="59"/>
      <c r="M333" s="59"/>
      <c r="N333" s="59"/>
      <c r="O333" s="59"/>
      <c r="P333" s="59"/>
      <c r="Q333" s="59"/>
      <c r="R333" s="59"/>
      <c r="S333" s="59"/>
    </row>
    <row r="334" spans="8:19" s="36" customFormat="1" x14ac:dyDescent="0.25">
      <c r="H334" s="59"/>
      <c r="I334" s="59"/>
      <c r="J334" s="59"/>
      <c r="K334" s="59"/>
      <c r="L334" s="59"/>
      <c r="M334" s="59"/>
      <c r="N334" s="59"/>
      <c r="O334" s="59"/>
      <c r="P334" s="59"/>
      <c r="Q334" s="59"/>
      <c r="R334" s="59"/>
      <c r="S334" s="59"/>
    </row>
    <row r="335" spans="8:19" s="36" customFormat="1" x14ac:dyDescent="0.25">
      <c r="H335" s="59"/>
      <c r="I335" s="59"/>
      <c r="J335" s="59"/>
      <c r="K335" s="59"/>
      <c r="L335" s="59"/>
      <c r="M335" s="59"/>
      <c r="N335" s="59"/>
      <c r="O335" s="59"/>
      <c r="P335" s="59"/>
      <c r="Q335" s="59"/>
      <c r="R335" s="59"/>
      <c r="S335" s="59"/>
    </row>
    <row r="336" spans="8:19" s="36" customFormat="1" x14ac:dyDescent="0.25">
      <c r="H336" s="59"/>
      <c r="I336" s="59"/>
      <c r="J336" s="59"/>
      <c r="K336" s="59"/>
      <c r="L336" s="59"/>
      <c r="M336" s="59"/>
      <c r="N336" s="59"/>
      <c r="O336" s="59"/>
      <c r="P336" s="59"/>
      <c r="Q336" s="59"/>
      <c r="R336" s="59"/>
      <c r="S336" s="59"/>
    </row>
    <row r="337" spans="8:19" s="36" customFormat="1" x14ac:dyDescent="0.25">
      <c r="H337" s="59"/>
      <c r="I337" s="59"/>
      <c r="J337" s="59"/>
      <c r="K337" s="59"/>
      <c r="L337" s="59"/>
      <c r="M337" s="59"/>
      <c r="N337" s="59"/>
      <c r="O337" s="59"/>
      <c r="P337" s="59"/>
      <c r="Q337" s="59"/>
      <c r="R337" s="59"/>
      <c r="S337" s="59"/>
    </row>
    <row r="338" spans="8:19" s="36" customFormat="1" x14ac:dyDescent="0.25">
      <c r="H338" s="59"/>
      <c r="I338" s="59"/>
      <c r="J338" s="59"/>
      <c r="K338" s="59"/>
      <c r="L338" s="59"/>
      <c r="M338" s="59"/>
      <c r="N338" s="59"/>
      <c r="O338" s="59"/>
      <c r="P338" s="59"/>
      <c r="Q338" s="59"/>
      <c r="R338" s="59"/>
      <c r="S338" s="59"/>
    </row>
    <row r="339" spans="8:19" s="36" customFormat="1" x14ac:dyDescent="0.25">
      <c r="H339" s="59"/>
      <c r="I339" s="59"/>
      <c r="J339" s="59"/>
      <c r="K339" s="59"/>
      <c r="L339" s="59"/>
      <c r="M339" s="59"/>
      <c r="N339" s="59"/>
      <c r="O339" s="59"/>
      <c r="P339" s="59"/>
      <c r="Q339" s="59"/>
      <c r="R339" s="59"/>
      <c r="S339" s="59"/>
    </row>
    <row r="340" spans="8:19" s="36" customFormat="1" x14ac:dyDescent="0.25">
      <c r="H340" s="59"/>
      <c r="I340" s="59"/>
      <c r="J340" s="59"/>
      <c r="K340" s="59"/>
      <c r="L340" s="59"/>
      <c r="M340" s="59"/>
      <c r="N340" s="59"/>
      <c r="O340" s="59"/>
      <c r="P340" s="59"/>
      <c r="Q340" s="59"/>
      <c r="R340" s="59"/>
      <c r="S340" s="59"/>
    </row>
    <row r="341" spans="8:19" s="36" customFormat="1" x14ac:dyDescent="0.25">
      <c r="H341" s="59"/>
      <c r="I341" s="59"/>
      <c r="J341" s="59"/>
      <c r="K341" s="59"/>
      <c r="L341" s="59"/>
      <c r="M341" s="59"/>
      <c r="N341" s="59"/>
      <c r="O341" s="59"/>
      <c r="P341" s="59"/>
      <c r="Q341" s="59"/>
      <c r="R341" s="59"/>
      <c r="S341" s="59"/>
    </row>
    <row r="342" spans="8:19" s="36" customFormat="1" x14ac:dyDescent="0.25">
      <c r="H342" s="59"/>
      <c r="I342" s="59"/>
      <c r="J342" s="59"/>
      <c r="K342" s="59"/>
      <c r="L342" s="59"/>
      <c r="M342" s="59"/>
      <c r="N342" s="59"/>
      <c r="O342" s="59"/>
      <c r="P342" s="59"/>
      <c r="Q342" s="59"/>
      <c r="R342" s="59"/>
      <c r="S342" s="59"/>
    </row>
    <row r="343" spans="8:19" s="36" customFormat="1" x14ac:dyDescent="0.25">
      <c r="H343" s="59"/>
      <c r="I343" s="59"/>
      <c r="J343" s="59"/>
      <c r="K343" s="59"/>
      <c r="L343" s="59"/>
      <c r="M343" s="59"/>
      <c r="N343" s="59"/>
      <c r="O343" s="59"/>
      <c r="P343" s="59"/>
      <c r="Q343" s="59"/>
      <c r="R343" s="59"/>
      <c r="S343" s="59"/>
    </row>
    <row r="344" spans="8:19" s="36" customFormat="1" x14ac:dyDescent="0.25">
      <c r="H344" s="59"/>
      <c r="I344" s="59"/>
      <c r="J344" s="59"/>
      <c r="K344" s="59"/>
      <c r="L344" s="59"/>
      <c r="M344" s="59"/>
      <c r="N344" s="59"/>
      <c r="O344" s="59"/>
      <c r="P344" s="59"/>
      <c r="Q344" s="59"/>
      <c r="R344" s="59"/>
      <c r="S344" s="59"/>
    </row>
    <row r="345" spans="8:19" s="36" customFormat="1" x14ac:dyDescent="0.25">
      <c r="H345" s="59"/>
      <c r="I345" s="59"/>
      <c r="J345" s="59"/>
      <c r="K345" s="59"/>
      <c r="L345" s="59"/>
      <c r="M345" s="59"/>
      <c r="N345" s="59"/>
      <c r="O345" s="59"/>
      <c r="P345" s="59"/>
      <c r="Q345" s="59"/>
      <c r="R345" s="59"/>
      <c r="S345" s="59"/>
    </row>
    <row r="346" spans="8:19" s="36" customFormat="1" x14ac:dyDescent="0.25">
      <c r="H346" s="59"/>
      <c r="I346" s="59"/>
      <c r="J346" s="59"/>
      <c r="K346" s="59"/>
      <c r="L346" s="59"/>
      <c r="M346" s="59"/>
      <c r="N346" s="59"/>
      <c r="O346" s="59"/>
      <c r="P346" s="59"/>
      <c r="Q346" s="59"/>
      <c r="R346" s="59"/>
      <c r="S346" s="59"/>
    </row>
    <row r="347" spans="8:19" s="36" customFormat="1" x14ac:dyDescent="0.25">
      <c r="H347" s="59"/>
      <c r="I347" s="59"/>
      <c r="J347" s="59"/>
      <c r="K347" s="59"/>
      <c r="L347" s="59"/>
      <c r="M347" s="59"/>
      <c r="N347" s="59"/>
      <c r="O347" s="59"/>
      <c r="P347" s="59"/>
      <c r="Q347" s="59"/>
      <c r="R347" s="59"/>
      <c r="S347" s="59"/>
    </row>
    <row r="348" spans="8:19" s="36" customFormat="1" x14ac:dyDescent="0.25">
      <c r="H348" s="59"/>
      <c r="I348" s="59"/>
      <c r="J348" s="59"/>
      <c r="K348" s="59"/>
      <c r="L348" s="59"/>
      <c r="M348" s="59"/>
      <c r="N348" s="59"/>
      <c r="O348" s="59"/>
      <c r="P348" s="59"/>
      <c r="Q348" s="59"/>
      <c r="R348" s="59"/>
      <c r="S348" s="59"/>
    </row>
    <row r="349" spans="8:19" s="36" customFormat="1" x14ac:dyDescent="0.25">
      <c r="H349" s="59"/>
      <c r="I349" s="59"/>
      <c r="J349" s="59"/>
      <c r="K349" s="59"/>
      <c r="L349" s="59"/>
      <c r="M349" s="59"/>
      <c r="N349" s="59"/>
      <c r="O349" s="59"/>
      <c r="P349" s="59"/>
      <c r="Q349" s="59"/>
      <c r="R349" s="59"/>
      <c r="S349" s="59"/>
    </row>
    <row r="350" spans="8:19" s="36" customFormat="1" x14ac:dyDescent="0.25">
      <c r="H350" s="59"/>
      <c r="I350" s="59"/>
      <c r="J350" s="59"/>
      <c r="K350" s="59"/>
      <c r="L350" s="59"/>
      <c r="M350" s="59"/>
      <c r="N350" s="59"/>
      <c r="O350" s="59"/>
      <c r="P350" s="59"/>
      <c r="Q350" s="59"/>
      <c r="R350" s="59"/>
      <c r="S350" s="59"/>
    </row>
    <row r="351" spans="8:19" s="36" customFormat="1" x14ac:dyDescent="0.25">
      <c r="H351" s="59"/>
      <c r="I351" s="59"/>
      <c r="J351" s="59"/>
      <c r="K351" s="59"/>
      <c r="L351" s="59"/>
      <c r="M351" s="59"/>
      <c r="N351" s="59"/>
      <c r="O351" s="59"/>
      <c r="P351" s="59"/>
      <c r="Q351" s="59"/>
      <c r="R351" s="59"/>
      <c r="S351" s="59"/>
    </row>
    <row r="352" spans="8:19" s="36" customFormat="1" x14ac:dyDescent="0.25">
      <c r="H352" s="59"/>
      <c r="I352" s="59"/>
      <c r="J352" s="59"/>
      <c r="K352" s="59"/>
      <c r="L352" s="59"/>
      <c r="M352" s="59"/>
      <c r="N352" s="59"/>
      <c r="O352" s="59"/>
      <c r="P352" s="59"/>
      <c r="Q352" s="59"/>
      <c r="R352" s="59"/>
      <c r="S352" s="59"/>
    </row>
    <row r="353" spans="8:19" s="36" customFormat="1" x14ac:dyDescent="0.25">
      <c r="H353" s="59"/>
      <c r="I353" s="59"/>
      <c r="J353" s="59"/>
      <c r="K353" s="59"/>
      <c r="L353" s="59"/>
      <c r="M353" s="59"/>
      <c r="N353" s="59"/>
      <c r="O353" s="59"/>
      <c r="P353" s="59"/>
      <c r="Q353" s="59"/>
      <c r="R353" s="59"/>
      <c r="S353" s="59"/>
    </row>
    <row r="354" spans="8:19" s="36" customFormat="1" x14ac:dyDescent="0.25">
      <c r="H354" s="59"/>
      <c r="I354" s="59"/>
      <c r="J354" s="59"/>
      <c r="K354" s="59"/>
      <c r="L354" s="59"/>
      <c r="M354" s="59"/>
      <c r="N354" s="59"/>
      <c r="O354" s="59"/>
      <c r="P354" s="59"/>
      <c r="Q354" s="59"/>
      <c r="R354" s="59"/>
      <c r="S354" s="59"/>
    </row>
    <row r="355" spans="8:19" s="36" customFormat="1" x14ac:dyDescent="0.25">
      <c r="H355" s="59"/>
      <c r="I355" s="59"/>
      <c r="J355" s="59"/>
      <c r="K355" s="59"/>
      <c r="L355" s="59"/>
      <c r="M355" s="59"/>
      <c r="N355" s="59"/>
      <c r="O355" s="59"/>
      <c r="P355" s="59"/>
      <c r="Q355" s="59"/>
      <c r="R355" s="59"/>
      <c r="S355" s="59"/>
    </row>
    <row r="356" spans="8:19" s="36" customFormat="1" x14ac:dyDescent="0.25">
      <c r="H356" s="59"/>
      <c r="I356" s="59"/>
      <c r="J356" s="59"/>
      <c r="K356" s="59"/>
      <c r="L356" s="59"/>
      <c r="M356" s="59"/>
      <c r="N356" s="59"/>
      <c r="O356" s="59"/>
      <c r="P356" s="59"/>
      <c r="Q356" s="59"/>
      <c r="R356" s="59"/>
      <c r="S356" s="59"/>
    </row>
    <row r="357" spans="8:19" s="36" customFormat="1" x14ac:dyDescent="0.25">
      <c r="H357" s="59"/>
      <c r="I357" s="59"/>
      <c r="J357" s="59"/>
      <c r="K357" s="59"/>
      <c r="L357" s="59"/>
      <c r="M357" s="59"/>
      <c r="N357" s="59"/>
      <c r="O357" s="59"/>
      <c r="P357" s="59"/>
      <c r="Q357" s="59"/>
      <c r="R357" s="59"/>
      <c r="S357" s="59"/>
    </row>
    <row r="358" spans="8:19" s="36" customFormat="1" x14ac:dyDescent="0.25">
      <c r="H358" s="59"/>
      <c r="I358" s="59"/>
      <c r="J358" s="59"/>
      <c r="K358" s="59"/>
      <c r="L358" s="59"/>
      <c r="M358" s="59"/>
      <c r="N358" s="59"/>
      <c r="O358" s="59"/>
      <c r="P358" s="59"/>
      <c r="Q358" s="59"/>
      <c r="R358" s="59"/>
      <c r="S358" s="59"/>
    </row>
    <row r="359" spans="8:19" s="36" customFormat="1" x14ac:dyDescent="0.25">
      <c r="H359" s="59"/>
      <c r="I359" s="59"/>
      <c r="J359" s="59"/>
      <c r="K359" s="59"/>
      <c r="L359" s="59"/>
      <c r="M359" s="59"/>
      <c r="N359" s="59"/>
      <c r="O359" s="59"/>
      <c r="P359" s="59"/>
      <c r="Q359" s="59"/>
      <c r="R359" s="59"/>
      <c r="S359" s="59"/>
    </row>
    <row r="360" spans="8:19" s="36" customFormat="1" x14ac:dyDescent="0.25">
      <c r="H360" s="59"/>
      <c r="I360" s="59"/>
      <c r="J360" s="59"/>
      <c r="K360" s="59"/>
      <c r="L360" s="59"/>
      <c r="M360" s="59"/>
      <c r="N360" s="59"/>
      <c r="O360" s="59"/>
      <c r="P360" s="59"/>
      <c r="Q360" s="59"/>
      <c r="R360" s="59"/>
      <c r="S360" s="59"/>
    </row>
    <row r="361" spans="8:19" s="36" customFormat="1" x14ac:dyDescent="0.25">
      <c r="H361" s="59"/>
      <c r="I361" s="59"/>
      <c r="J361" s="59"/>
      <c r="K361" s="59"/>
      <c r="L361" s="59"/>
      <c r="M361" s="59"/>
      <c r="N361" s="59"/>
      <c r="O361" s="59"/>
      <c r="P361" s="59"/>
      <c r="Q361" s="59"/>
      <c r="R361" s="59"/>
      <c r="S361" s="59"/>
    </row>
    <row r="362" spans="8:19" s="36" customFormat="1" x14ac:dyDescent="0.25">
      <c r="H362" s="59"/>
      <c r="I362" s="59"/>
      <c r="J362" s="59"/>
      <c r="K362" s="59"/>
      <c r="L362" s="59"/>
      <c r="M362" s="59"/>
      <c r="N362" s="59"/>
      <c r="O362" s="59"/>
      <c r="P362" s="59"/>
      <c r="Q362" s="59"/>
      <c r="R362" s="59"/>
      <c r="S362" s="59"/>
    </row>
    <row r="363" spans="8:19" s="36" customFormat="1" x14ac:dyDescent="0.25">
      <c r="H363" s="59"/>
      <c r="I363" s="59"/>
      <c r="J363" s="59"/>
      <c r="K363" s="59"/>
      <c r="L363" s="59"/>
      <c r="M363" s="59"/>
      <c r="N363" s="59"/>
      <c r="O363" s="59"/>
      <c r="P363" s="59"/>
      <c r="Q363" s="59"/>
      <c r="R363" s="59"/>
      <c r="S363" s="59"/>
    </row>
    <row r="364" spans="8:19" s="36" customFormat="1" x14ac:dyDescent="0.25">
      <c r="H364" s="59"/>
      <c r="I364" s="59"/>
      <c r="J364" s="59"/>
      <c r="K364" s="59"/>
      <c r="L364" s="59"/>
      <c r="M364" s="59"/>
      <c r="N364" s="59"/>
      <c r="O364" s="59"/>
      <c r="P364" s="59"/>
      <c r="Q364" s="59"/>
      <c r="R364" s="59"/>
      <c r="S364" s="59"/>
    </row>
    <row r="365" spans="8:19" s="36" customFormat="1" x14ac:dyDescent="0.25">
      <c r="H365" s="59"/>
      <c r="I365" s="59"/>
      <c r="J365" s="59"/>
      <c r="K365" s="59"/>
      <c r="L365" s="59"/>
      <c r="M365" s="59"/>
      <c r="N365" s="59"/>
      <c r="O365" s="59"/>
      <c r="P365" s="59"/>
      <c r="Q365" s="59"/>
      <c r="R365" s="59"/>
      <c r="S365" s="59"/>
    </row>
    <row r="366" spans="8:19" s="36" customFormat="1" x14ac:dyDescent="0.25">
      <c r="H366" s="59"/>
      <c r="I366" s="59"/>
      <c r="J366" s="59"/>
      <c r="K366" s="59"/>
      <c r="L366" s="59"/>
      <c r="M366" s="59"/>
      <c r="N366" s="59"/>
      <c r="O366" s="59"/>
      <c r="P366" s="59"/>
      <c r="Q366" s="59"/>
      <c r="R366" s="59"/>
      <c r="S366" s="59"/>
    </row>
    <row r="367" spans="8:19" s="36" customFormat="1" x14ac:dyDescent="0.25">
      <c r="H367" s="59"/>
      <c r="I367" s="59"/>
      <c r="J367" s="59"/>
      <c r="K367" s="59"/>
      <c r="L367" s="59"/>
      <c r="M367" s="59"/>
      <c r="N367" s="59"/>
      <c r="O367" s="59"/>
      <c r="P367" s="59"/>
      <c r="Q367" s="59"/>
      <c r="R367" s="59"/>
      <c r="S367" s="59"/>
    </row>
    <row r="368" spans="8:19" s="36" customFormat="1" x14ac:dyDescent="0.25">
      <c r="H368" s="59"/>
      <c r="I368" s="59"/>
      <c r="J368" s="59"/>
      <c r="K368" s="59"/>
      <c r="L368" s="59"/>
      <c r="M368" s="59"/>
      <c r="N368" s="59"/>
      <c r="O368" s="59"/>
      <c r="P368" s="59"/>
      <c r="Q368" s="59"/>
      <c r="R368" s="59"/>
      <c r="S368" s="59"/>
    </row>
    <row r="369" spans="8:19" s="36" customFormat="1" x14ac:dyDescent="0.25">
      <c r="H369" s="59"/>
      <c r="I369" s="59"/>
      <c r="J369" s="59"/>
      <c r="K369" s="59"/>
      <c r="L369" s="59"/>
      <c r="M369" s="59"/>
      <c r="N369" s="59"/>
      <c r="O369" s="59"/>
      <c r="P369" s="59"/>
      <c r="Q369" s="59"/>
      <c r="R369" s="59"/>
      <c r="S369" s="59"/>
    </row>
    <row r="370" spans="8:19" s="36" customFormat="1" x14ac:dyDescent="0.25">
      <c r="H370" s="59"/>
      <c r="I370" s="59"/>
      <c r="J370" s="59"/>
      <c r="K370" s="59"/>
      <c r="L370" s="59"/>
      <c r="M370" s="59"/>
      <c r="N370" s="59"/>
      <c r="O370" s="59"/>
      <c r="P370" s="59"/>
      <c r="Q370" s="59"/>
      <c r="R370" s="59"/>
      <c r="S370" s="59"/>
    </row>
    <row r="371" spans="8:19" s="36" customFormat="1" x14ac:dyDescent="0.25">
      <c r="H371" s="59"/>
      <c r="I371" s="59"/>
      <c r="J371" s="59"/>
      <c r="K371" s="59"/>
      <c r="L371" s="59"/>
      <c r="M371" s="59"/>
      <c r="N371" s="59"/>
      <c r="O371" s="59"/>
      <c r="P371" s="59"/>
      <c r="Q371" s="59"/>
      <c r="R371" s="59"/>
      <c r="S371" s="59"/>
    </row>
    <row r="372" spans="8:19" s="36" customFormat="1" x14ac:dyDescent="0.25">
      <c r="H372" s="59"/>
      <c r="I372" s="59"/>
      <c r="J372" s="59"/>
      <c r="K372" s="59"/>
      <c r="L372" s="59"/>
      <c r="M372" s="59"/>
      <c r="N372" s="59"/>
      <c r="O372" s="59"/>
      <c r="P372" s="59"/>
      <c r="Q372" s="59"/>
      <c r="R372" s="59"/>
      <c r="S372" s="59"/>
    </row>
    <row r="373" spans="8:19" s="36" customFormat="1" x14ac:dyDescent="0.25">
      <c r="H373" s="59"/>
      <c r="I373" s="59"/>
      <c r="J373" s="59"/>
      <c r="K373" s="59"/>
      <c r="L373" s="59"/>
      <c r="M373" s="59"/>
      <c r="N373" s="59"/>
      <c r="O373" s="59"/>
      <c r="P373" s="59"/>
      <c r="Q373" s="59"/>
      <c r="R373" s="59"/>
      <c r="S373" s="59"/>
    </row>
    <row r="374" spans="8:19" s="36" customFormat="1" x14ac:dyDescent="0.25">
      <c r="H374" s="59"/>
      <c r="I374" s="59"/>
      <c r="J374" s="59"/>
      <c r="K374" s="59"/>
      <c r="L374" s="59"/>
      <c r="M374" s="59"/>
      <c r="N374" s="59"/>
      <c r="O374" s="59"/>
      <c r="P374" s="59"/>
      <c r="Q374" s="59"/>
      <c r="R374" s="59"/>
      <c r="S374" s="59"/>
    </row>
    <row r="375" spans="8:19" s="36" customFormat="1" x14ac:dyDescent="0.25">
      <c r="H375" s="59"/>
      <c r="I375" s="59"/>
      <c r="J375" s="59"/>
      <c r="K375" s="59"/>
      <c r="L375" s="59"/>
      <c r="M375" s="59"/>
      <c r="N375" s="59"/>
      <c r="O375" s="59"/>
      <c r="P375" s="59"/>
      <c r="Q375" s="59"/>
      <c r="R375" s="59"/>
      <c r="S375" s="59"/>
    </row>
    <row r="376" spans="8:19" s="36" customFormat="1" x14ac:dyDescent="0.25">
      <c r="H376" s="59"/>
      <c r="I376" s="59"/>
      <c r="J376" s="59"/>
      <c r="K376" s="59"/>
      <c r="L376" s="59"/>
      <c r="M376" s="59"/>
      <c r="N376" s="59"/>
      <c r="O376" s="59"/>
      <c r="P376" s="59"/>
      <c r="Q376" s="59"/>
      <c r="R376" s="59"/>
      <c r="S376" s="59"/>
    </row>
    <row r="377" spans="8:19" s="36" customFormat="1" x14ac:dyDescent="0.25">
      <c r="H377" s="59"/>
      <c r="I377" s="59"/>
      <c r="J377" s="59"/>
      <c r="K377" s="59"/>
      <c r="L377" s="59"/>
      <c r="M377" s="59"/>
      <c r="N377" s="59"/>
      <c r="O377" s="59"/>
      <c r="P377" s="59"/>
      <c r="Q377" s="59"/>
      <c r="R377" s="59"/>
      <c r="S377" s="59"/>
    </row>
    <row r="378" spans="8:19" s="36" customFormat="1" x14ac:dyDescent="0.25">
      <c r="H378" s="59"/>
      <c r="I378" s="59"/>
      <c r="J378" s="59"/>
      <c r="K378" s="59"/>
      <c r="L378" s="59"/>
      <c r="M378" s="59"/>
      <c r="N378" s="59"/>
      <c r="O378" s="59"/>
      <c r="P378" s="59"/>
      <c r="Q378" s="59"/>
      <c r="R378" s="59"/>
      <c r="S378" s="59"/>
    </row>
    <row r="379" spans="8:19" s="36" customFormat="1" x14ac:dyDescent="0.25">
      <c r="H379" s="59"/>
      <c r="I379" s="59"/>
      <c r="J379" s="59"/>
      <c r="K379" s="59"/>
      <c r="L379" s="59"/>
      <c r="M379" s="59"/>
      <c r="N379" s="59"/>
      <c r="O379" s="59"/>
      <c r="P379" s="59"/>
      <c r="Q379" s="59"/>
      <c r="R379" s="59"/>
      <c r="S379" s="59"/>
    </row>
    <row r="380" spans="8:19" s="36" customFormat="1" x14ac:dyDescent="0.25">
      <c r="H380" s="59"/>
      <c r="I380" s="59"/>
      <c r="J380" s="59"/>
      <c r="K380" s="59"/>
      <c r="L380" s="59"/>
      <c r="M380" s="59"/>
      <c r="N380" s="59"/>
      <c r="O380" s="59"/>
      <c r="P380" s="59"/>
      <c r="Q380" s="59"/>
      <c r="R380" s="59"/>
      <c r="S380" s="59"/>
    </row>
    <row r="381" spans="8:19" s="36" customFormat="1" x14ac:dyDescent="0.25">
      <c r="H381" s="59"/>
      <c r="I381" s="59"/>
      <c r="J381" s="59"/>
      <c r="K381" s="59"/>
      <c r="L381" s="59"/>
      <c r="M381" s="59"/>
      <c r="N381" s="59"/>
      <c r="O381" s="59"/>
      <c r="P381" s="59"/>
      <c r="Q381" s="59"/>
      <c r="R381" s="59"/>
      <c r="S381" s="59"/>
    </row>
    <row r="382" spans="8:19" s="36" customFormat="1" x14ac:dyDescent="0.25">
      <c r="H382" s="59"/>
      <c r="I382" s="59"/>
      <c r="J382" s="59"/>
      <c r="K382" s="59"/>
      <c r="L382" s="59"/>
      <c r="M382" s="59"/>
      <c r="N382" s="59"/>
      <c r="O382" s="59"/>
      <c r="P382" s="59"/>
      <c r="Q382" s="59"/>
      <c r="R382" s="59"/>
      <c r="S382" s="59"/>
    </row>
    <row r="383" spans="8:19" s="36" customFormat="1" x14ac:dyDescent="0.25">
      <c r="H383" s="59"/>
      <c r="I383" s="59"/>
      <c r="J383" s="59"/>
      <c r="K383" s="59"/>
      <c r="L383" s="59"/>
      <c r="M383" s="59"/>
      <c r="N383" s="59"/>
      <c r="O383" s="59"/>
      <c r="P383" s="59"/>
      <c r="Q383" s="59"/>
      <c r="R383" s="59"/>
      <c r="S383" s="59"/>
    </row>
    <row r="384" spans="8:19" s="36" customFormat="1" x14ac:dyDescent="0.25">
      <c r="H384" s="59"/>
      <c r="I384" s="59"/>
      <c r="J384" s="59"/>
      <c r="K384" s="59"/>
      <c r="L384" s="59"/>
      <c r="M384" s="59"/>
      <c r="N384" s="59"/>
      <c r="O384" s="59"/>
      <c r="P384" s="59"/>
      <c r="Q384" s="59"/>
      <c r="R384" s="59"/>
      <c r="S384" s="59"/>
    </row>
    <row r="385" spans="8:19" s="36" customFormat="1" x14ac:dyDescent="0.25">
      <c r="H385" s="59"/>
      <c r="I385" s="59"/>
      <c r="J385" s="59"/>
      <c r="K385" s="59"/>
      <c r="L385" s="59"/>
      <c r="M385" s="59"/>
      <c r="N385" s="59"/>
      <c r="O385" s="59"/>
      <c r="P385" s="59"/>
      <c r="Q385" s="59"/>
      <c r="R385" s="59"/>
      <c r="S385" s="59"/>
    </row>
    <row r="386" spans="8:19" s="36" customFormat="1" x14ac:dyDescent="0.25">
      <c r="H386" s="59"/>
      <c r="I386" s="59"/>
      <c r="J386" s="59"/>
      <c r="K386" s="59"/>
      <c r="L386" s="59"/>
      <c r="M386" s="59"/>
      <c r="N386" s="59"/>
      <c r="O386" s="59"/>
      <c r="P386" s="59"/>
      <c r="Q386" s="59"/>
      <c r="R386" s="59"/>
      <c r="S386" s="59"/>
    </row>
    <row r="387" spans="8:19" s="36" customFormat="1" x14ac:dyDescent="0.25">
      <c r="H387" s="59"/>
      <c r="I387" s="59"/>
      <c r="J387" s="59"/>
      <c r="K387" s="59"/>
      <c r="L387" s="59"/>
      <c r="M387" s="59"/>
      <c r="N387" s="59"/>
      <c r="O387" s="59"/>
      <c r="P387" s="59"/>
      <c r="Q387" s="59"/>
      <c r="R387" s="59"/>
      <c r="S387" s="59"/>
    </row>
    <row r="388" spans="8:19" s="36" customFormat="1" x14ac:dyDescent="0.25">
      <c r="H388" s="59"/>
      <c r="I388" s="59"/>
      <c r="J388" s="59"/>
      <c r="K388" s="59"/>
      <c r="L388" s="59"/>
      <c r="M388" s="59"/>
      <c r="N388" s="59"/>
      <c r="O388" s="59"/>
      <c r="P388" s="59"/>
      <c r="Q388" s="59"/>
      <c r="R388" s="59"/>
      <c r="S388" s="59"/>
    </row>
    <row r="389" spans="8:19" s="36" customFormat="1" x14ac:dyDescent="0.25">
      <c r="H389" s="59"/>
      <c r="I389" s="59"/>
      <c r="J389" s="59"/>
      <c r="K389" s="59"/>
      <c r="L389" s="59"/>
      <c r="M389" s="59"/>
      <c r="N389" s="59"/>
      <c r="O389" s="59"/>
      <c r="P389" s="59"/>
      <c r="Q389" s="59"/>
      <c r="R389" s="59"/>
      <c r="S389" s="59"/>
    </row>
    <row r="390" spans="8:19" s="36" customFormat="1" x14ac:dyDescent="0.25">
      <c r="H390" s="59"/>
      <c r="I390" s="59"/>
      <c r="J390" s="59"/>
      <c r="K390" s="59"/>
      <c r="L390" s="59"/>
      <c r="M390" s="59"/>
      <c r="N390" s="59"/>
      <c r="O390" s="59"/>
      <c r="P390" s="59"/>
      <c r="Q390" s="59"/>
      <c r="R390" s="59"/>
      <c r="S390" s="59"/>
    </row>
    <row r="391" spans="8:19" s="36" customFormat="1" x14ac:dyDescent="0.25">
      <c r="H391" s="59"/>
      <c r="I391" s="59"/>
      <c r="J391" s="59"/>
      <c r="K391" s="59"/>
      <c r="L391" s="59"/>
      <c r="M391" s="59"/>
      <c r="N391" s="59"/>
      <c r="O391" s="59"/>
      <c r="P391" s="59"/>
      <c r="Q391" s="59"/>
      <c r="R391" s="59"/>
      <c r="S391" s="59"/>
    </row>
    <row r="392" spans="8:19" s="36" customFormat="1" x14ac:dyDescent="0.25">
      <c r="H392" s="59"/>
      <c r="I392" s="59"/>
      <c r="J392" s="59"/>
      <c r="K392" s="59"/>
      <c r="L392" s="59"/>
      <c r="M392" s="59"/>
      <c r="N392" s="59"/>
      <c r="O392" s="59"/>
      <c r="P392" s="59"/>
      <c r="Q392" s="59"/>
      <c r="R392" s="59"/>
      <c r="S392" s="59"/>
    </row>
    <row r="393" spans="8:19" s="36" customFormat="1" x14ac:dyDescent="0.25">
      <c r="H393" s="59"/>
      <c r="I393" s="59"/>
      <c r="J393" s="59"/>
      <c r="K393" s="59"/>
      <c r="L393" s="59"/>
      <c r="M393" s="59"/>
      <c r="N393" s="59"/>
      <c r="O393" s="59"/>
      <c r="P393" s="59"/>
      <c r="Q393" s="59"/>
      <c r="R393" s="59"/>
      <c r="S393" s="59"/>
    </row>
    <row r="394" spans="8:19" s="36" customFormat="1" x14ac:dyDescent="0.25">
      <c r="H394" s="59"/>
      <c r="I394" s="59"/>
      <c r="J394" s="59"/>
      <c r="K394" s="59"/>
      <c r="L394" s="59"/>
      <c r="M394" s="59"/>
      <c r="N394" s="59"/>
      <c r="O394" s="59"/>
      <c r="P394" s="59"/>
      <c r="Q394" s="59"/>
      <c r="R394" s="59"/>
      <c r="S394" s="59"/>
    </row>
    <row r="395" spans="8:19" s="36" customFormat="1" x14ac:dyDescent="0.25">
      <c r="H395" s="59"/>
      <c r="I395" s="59"/>
      <c r="J395" s="59"/>
      <c r="K395" s="59"/>
      <c r="L395" s="59"/>
      <c r="M395" s="59"/>
      <c r="N395" s="59"/>
      <c r="O395" s="59"/>
      <c r="P395" s="59"/>
      <c r="Q395" s="59"/>
      <c r="R395" s="59"/>
      <c r="S395" s="59"/>
    </row>
    <row r="396" spans="8:19" s="36" customFormat="1" x14ac:dyDescent="0.25">
      <c r="H396" s="59"/>
      <c r="I396" s="59"/>
      <c r="J396" s="59"/>
      <c r="K396" s="59"/>
      <c r="L396" s="59"/>
      <c r="M396" s="59"/>
      <c r="N396" s="59"/>
      <c r="O396" s="59"/>
      <c r="P396" s="59"/>
      <c r="Q396" s="59"/>
      <c r="R396" s="59"/>
      <c r="S396" s="59"/>
    </row>
    <row r="397" spans="8:19" s="36" customFormat="1" x14ac:dyDescent="0.25">
      <c r="H397" s="59"/>
      <c r="I397" s="59"/>
      <c r="J397" s="59"/>
      <c r="K397" s="59"/>
      <c r="L397" s="59"/>
      <c r="M397" s="59"/>
      <c r="N397" s="59"/>
      <c r="O397" s="59"/>
      <c r="P397" s="59"/>
      <c r="Q397" s="59"/>
      <c r="R397" s="59"/>
      <c r="S397" s="59"/>
    </row>
    <row r="398" spans="8:19" s="36" customFormat="1" x14ac:dyDescent="0.25">
      <c r="H398" s="59"/>
      <c r="I398" s="59"/>
      <c r="J398" s="59"/>
      <c r="K398" s="59"/>
      <c r="L398" s="59"/>
      <c r="M398" s="59"/>
      <c r="N398" s="59"/>
      <c r="O398" s="59"/>
      <c r="P398" s="59"/>
      <c r="Q398" s="59"/>
      <c r="R398" s="59"/>
      <c r="S398" s="59"/>
    </row>
    <row r="399" spans="8:19" s="36" customFormat="1" x14ac:dyDescent="0.25">
      <c r="H399" s="59"/>
      <c r="I399" s="59"/>
      <c r="J399" s="59"/>
      <c r="K399" s="59"/>
      <c r="L399" s="59"/>
      <c r="M399" s="59"/>
      <c r="N399" s="59"/>
      <c r="O399" s="59"/>
      <c r="P399" s="59"/>
      <c r="Q399" s="59"/>
      <c r="R399" s="59"/>
      <c r="S399" s="59"/>
    </row>
    <row r="400" spans="8:19" s="36" customFormat="1" x14ac:dyDescent="0.25">
      <c r="H400" s="59"/>
      <c r="I400" s="59"/>
      <c r="J400" s="59"/>
      <c r="K400" s="59"/>
      <c r="L400" s="59"/>
      <c r="M400" s="59"/>
      <c r="N400" s="59"/>
      <c r="O400" s="59"/>
      <c r="P400" s="59"/>
      <c r="Q400" s="59"/>
      <c r="R400" s="59"/>
      <c r="S400" s="59"/>
    </row>
    <row r="401" spans="8:19" s="36" customFormat="1" x14ac:dyDescent="0.25">
      <c r="H401" s="59"/>
      <c r="I401" s="59"/>
      <c r="J401" s="59"/>
      <c r="K401" s="59"/>
      <c r="L401" s="59"/>
      <c r="M401" s="59"/>
      <c r="N401" s="59"/>
      <c r="O401" s="59"/>
      <c r="P401" s="59"/>
      <c r="Q401" s="59"/>
      <c r="R401" s="59"/>
      <c r="S401" s="59"/>
    </row>
    <row r="402" spans="8:19" s="36" customFormat="1" x14ac:dyDescent="0.25">
      <c r="H402" s="59"/>
      <c r="I402" s="59"/>
      <c r="J402" s="59"/>
      <c r="K402" s="59"/>
      <c r="L402" s="59"/>
      <c r="M402" s="59"/>
      <c r="N402" s="59"/>
      <c r="O402" s="59"/>
      <c r="P402" s="59"/>
      <c r="Q402" s="59"/>
      <c r="R402" s="59"/>
      <c r="S402" s="59"/>
    </row>
    <row r="403" spans="8:19" s="36" customFormat="1" x14ac:dyDescent="0.25">
      <c r="H403" s="59"/>
      <c r="I403" s="59"/>
      <c r="J403" s="59"/>
      <c r="K403" s="59"/>
      <c r="L403" s="59"/>
      <c r="M403" s="59"/>
      <c r="N403" s="59"/>
      <c r="O403" s="59"/>
      <c r="P403" s="59"/>
      <c r="Q403" s="59"/>
      <c r="R403" s="59"/>
      <c r="S403" s="59"/>
    </row>
    <row r="404" spans="8:19" s="36" customFormat="1" x14ac:dyDescent="0.25">
      <c r="H404" s="59"/>
      <c r="I404" s="59"/>
      <c r="J404" s="59"/>
      <c r="K404" s="59"/>
      <c r="L404" s="59"/>
      <c r="M404" s="59"/>
      <c r="N404" s="59"/>
      <c r="O404" s="59"/>
      <c r="P404" s="59"/>
      <c r="Q404" s="59"/>
      <c r="R404" s="59"/>
      <c r="S404" s="59"/>
    </row>
    <row r="405" spans="8:19" s="36" customFormat="1" x14ac:dyDescent="0.25">
      <c r="H405" s="59"/>
      <c r="I405" s="59"/>
      <c r="J405" s="59"/>
      <c r="K405" s="59"/>
      <c r="L405" s="59"/>
      <c r="M405" s="59"/>
      <c r="N405" s="59"/>
      <c r="O405" s="59"/>
      <c r="P405" s="59"/>
      <c r="Q405" s="59"/>
      <c r="R405" s="59"/>
      <c r="S405" s="59"/>
    </row>
    <row r="406" spans="8:19" s="36" customFormat="1" x14ac:dyDescent="0.25">
      <c r="H406" s="59"/>
      <c r="I406" s="59"/>
      <c r="J406" s="59"/>
      <c r="K406" s="59"/>
      <c r="L406" s="59"/>
      <c r="M406" s="59"/>
      <c r="N406" s="59"/>
      <c r="O406" s="59"/>
      <c r="P406" s="59"/>
      <c r="Q406" s="59"/>
      <c r="R406" s="59"/>
      <c r="S406" s="59"/>
    </row>
    <row r="407" spans="8:19" s="36" customFormat="1" x14ac:dyDescent="0.25">
      <c r="H407" s="59"/>
      <c r="I407" s="59"/>
      <c r="J407" s="59"/>
      <c r="K407" s="59"/>
      <c r="L407" s="59"/>
      <c r="M407" s="59"/>
      <c r="N407" s="59"/>
      <c r="O407" s="59"/>
      <c r="P407" s="59"/>
      <c r="Q407" s="59"/>
      <c r="R407" s="59"/>
      <c r="S407" s="59"/>
    </row>
    <row r="408" spans="8:19" s="36" customFormat="1" x14ac:dyDescent="0.25">
      <c r="H408" s="59"/>
      <c r="I408" s="59"/>
      <c r="J408" s="59"/>
      <c r="K408" s="59"/>
      <c r="L408" s="59"/>
      <c r="M408" s="59"/>
      <c r="N408" s="59"/>
      <c r="O408" s="59"/>
      <c r="P408" s="59"/>
      <c r="Q408" s="59"/>
      <c r="R408" s="59"/>
      <c r="S408" s="59"/>
    </row>
    <row r="409" spans="8:19" s="36" customFormat="1" x14ac:dyDescent="0.25">
      <c r="H409" s="59"/>
      <c r="I409" s="59"/>
      <c r="J409" s="59"/>
      <c r="K409" s="59"/>
      <c r="L409" s="59"/>
      <c r="M409" s="59"/>
      <c r="N409" s="59"/>
      <c r="O409" s="59"/>
      <c r="P409" s="59"/>
      <c r="Q409" s="59"/>
      <c r="R409" s="59"/>
      <c r="S409" s="59"/>
    </row>
    <row r="410" spans="8:19" s="36" customFormat="1" x14ac:dyDescent="0.25">
      <c r="H410" s="59"/>
      <c r="I410" s="59"/>
      <c r="J410" s="59"/>
      <c r="K410" s="59"/>
      <c r="L410" s="59"/>
      <c r="M410" s="59"/>
      <c r="N410" s="59"/>
      <c r="O410" s="59"/>
      <c r="P410" s="59"/>
      <c r="Q410" s="59"/>
      <c r="R410" s="59"/>
      <c r="S410" s="59"/>
    </row>
    <row r="411" spans="8:19" s="36" customFormat="1" x14ac:dyDescent="0.25">
      <c r="H411" s="59"/>
      <c r="I411" s="59"/>
      <c r="J411" s="59"/>
      <c r="K411" s="59"/>
      <c r="L411" s="59"/>
      <c r="M411" s="59"/>
      <c r="N411" s="59"/>
      <c r="O411" s="59"/>
      <c r="P411" s="59"/>
      <c r="Q411" s="59"/>
      <c r="R411" s="59"/>
      <c r="S411" s="59"/>
    </row>
    <row r="412" spans="8:19" s="36" customFormat="1" x14ac:dyDescent="0.25">
      <c r="H412" s="59"/>
      <c r="I412" s="59"/>
      <c r="J412" s="59"/>
      <c r="K412" s="59"/>
      <c r="L412" s="59"/>
      <c r="M412" s="59"/>
      <c r="N412" s="59"/>
      <c r="O412" s="59"/>
      <c r="P412" s="59"/>
      <c r="Q412" s="59"/>
      <c r="R412" s="59"/>
      <c r="S412" s="59"/>
    </row>
    <row r="413" spans="8:19" s="36" customFormat="1" x14ac:dyDescent="0.25">
      <c r="H413" s="59"/>
      <c r="I413" s="59"/>
      <c r="J413" s="59"/>
      <c r="K413" s="59"/>
      <c r="L413" s="59"/>
      <c r="M413" s="59"/>
      <c r="N413" s="59"/>
      <c r="O413" s="59"/>
      <c r="P413" s="59"/>
      <c r="Q413" s="59"/>
      <c r="R413" s="59"/>
      <c r="S413" s="59"/>
    </row>
    <row r="414" spans="8:19" s="36" customFormat="1" x14ac:dyDescent="0.25">
      <c r="H414" s="59"/>
      <c r="I414" s="59"/>
      <c r="J414" s="59"/>
      <c r="K414" s="59"/>
      <c r="L414" s="59"/>
      <c r="M414" s="59"/>
      <c r="N414" s="59"/>
      <c r="O414" s="59"/>
      <c r="P414" s="59"/>
      <c r="Q414" s="59"/>
      <c r="R414" s="59"/>
      <c r="S414" s="59"/>
    </row>
    <row r="415" spans="8:19" s="36" customFormat="1" x14ac:dyDescent="0.25">
      <c r="H415" s="59"/>
      <c r="I415" s="59"/>
      <c r="J415" s="59"/>
      <c r="K415" s="59"/>
      <c r="L415" s="59"/>
      <c r="M415" s="59"/>
      <c r="N415" s="59"/>
      <c r="O415" s="59"/>
      <c r="P415" s="59"/>
      <c r="Q415" s="59"/>
      <c r="R415" s="59"/>
      <c r="S415" s="59"/>
    </row>
    <row r="416" spans="8:19" s="36" customFormat="1" x14ac:dyDescent="0.25">
      <c r="H416" s="59"/>
      <c r="I416" s="59"/>
      <c r="J416" s="59"/>
      <c r="K416" s="59"/>
      <c r="L416" s="59"/>
      <c r="M416" s="59"/>
      <c r="N416" s="59"/>
      <c r="O416" s="59"/>
      <c r="P416" s="59"/>
      <c r="Q416" s="59"/>
      <c r="R416" s="59"/>
      <c r="S416" s="59"/>
    </row>
    <row r="417" spans="8:19" s="36" customFormat="1" x14ac:dyDescent="0.25">
      <c r="H417" s="59"/>
      <c r="I417" s="59"/>
      <c r="J417" s="59"/>
      <c r="K417" s="59"/>
      <c r="L417" s="59"/>
      <c r="M417" s="59"/>
      <c r="N417" s="59"/>
      <c r="O417" s="59"/>
      <c r="P417" s="59"/>
      <c r="Q417" s="59"/>
      <c r="R417" s="59"/>
      <c r="S417" s="59"/>
    </row>
    <row r="418" spans="8:19" s="36" customFormat="1" x14ac:dyDescent="0.25">
      <c r="H418" s="59"/>
      <c r="I418" s="59"/>
      <c r="J418" s="59"/>
      <c r="K418" s="59"/>
      <c r="L418" s="59"/>
      <c r="M418" s="59"/>
      <c r="N418" s="59"/>
      <c r="O418" s="59"/>
      <c r="P418" s="59"/>
      <c r="Q418" s="59"/>
      <c r="R418" s="59"/>
      <c r="S418" s="59"/>
    </row>
    <row r="419" spans="8:19" s="36" customFormat="1" x14ac:dyDescent="0.25">
      <c r="H419" s="59"/>
      <c r="I419" s="59"/>
      <c r="J419" s="59"/>
      <c r="K419" s="59"/>
      <c r="L419" s="59"/>
      <c r="M419" s="59"/>
      <c r="N419" s="59"/>
      <c r="O419" s="59"/>
      <c r="P419" s="59"/>
      <c r="Q419" s="59"/>
      <c r="R419" s="59"/>
      <c r="S419" s="59"/>
    </row>
    <row r="420" spans="8:19" s="36" customFormat="1" x14ac:dyDescent="0.25">
      <c r="H420" s="59"/>
      <c r="I420" s="59"/>
      <c r="J420" s="59"/>
      <c r="K420" s="59"/>
      <c r="L420" s="59"/>
      <c r="M420" s="59"/>
      <c r="N420" s="59"/>
      <c r="O420" s="59"/>
      <c r="P420" s="59"/>
      <c r="Q420" s="59"/>
      <c r="R420" s="59"/>
      <c r="S420" s="59"/>
    </row>
    <row r="421" spans="8:19" s="36" customFormat="1" x14ac:dyDescent="0.25">
      <c r="H421" s="59"/>
      <c r="I421" s="59"/>
      <c r="J421" s="59"/>
      <c r="K421" s="59"/>
      <c r="L421" s="59"/>
      <c r="M421" s="59"/>
      <c r="N421" s="59"/>
      <c r="O421" s="59"/>
      <c r="P421" s="59"/>
      <c r="Q421" s="59"/>
      <c r="R421" s="59"/>
      <c r="S421" s="59"/>
    </row>
    <row r="422" spans="8:19" s="36" customFormat="1" x14ac:dyDescent="0.25">
      <c r="H422" s="59"/>
      <c r="I422" s="59"/>
      <c r="J422" s="59"/>
      <c r="K422" s="59"/>
      <c r="L422" s="59"/>
      <c r="M422" s="59"/>
      <c r="N422" s="59"/>
      <c r="O422" s="59"/>
      <c r="P422" s="59"/>
      <c r="Q422" s="59"/>
      <c r="R422" s="59"/>
      <c r="S422" s="59"/>
    </row>
    <row r="423" spans="8:19" s="36" customFormat="1" x14ac:dyDescent="0.25">
      <c r="H423" s="59"/>
      <c r="I423" s="59"/>
      <c r="J423" s="59"/>
      <c r="K423" s="59"/>
      <c r="L423" s="59"/>
      <c r="M423" s="59"/>
      <c r="N423" s="59"/>
      <c r="O423" s="59"/>
      <c r="P423" s="59"/>
      <c r="Q423" s="59"/>
      <c r="R423" s="59"/>
      <c r="S423" s="59"/>
    </row>
    <row r="424" spans="8:19" s="36" customFormat="1" x14ac:dyDescent="0.25">
      <c r="H424" s="59"/>
      <c r="I424" s="59"/>
      <c r="J424" s="59"/>
      <c r="K424" s="59"/>
      <c r="L424" s="59"/>
      <c r="M424" s="59"/>
      <c r="N424" s="59"/>
      <c r="O424" s="59"/>
      <c r="P424" s="59"/>
      <c r="Q424" s="59"/>
      <c r="R424" s="59"/>
      <c r="S424" s="59"/>
    </row>
    <row r="425" spans="8:19" s="36" customFormat="1" x14ac:dyDescent="0.25">
      <c r="H425" s="59"/>
      <c r="I425" s="59"/>
      <c r="J425" s="59"/>
      <c r="K425" s="59"/>
      <c r="L425" s="59"/>
      <c r="M425" s="59"/>
      <c r="N425" s="59"/>
      <c r="O425" s="59"/>
      <c r="P425" s="59"/>
      <c r="Q425" s="59"/>
      <c r="R425" s="59"/>
      <c r="S425" s="59"/>
    </row>
    <row r="426" spans="8:19" s="36" customFormat="1" x14ac:dyDescent="0.25">
      <c r="H426" s="59"/>
      <c r="I426" s="59"/>
      <c r="J426" s="59"/>
      <c r="K426" s="59"/>
      <c r="L426" s="59"/>
      <c r="M426" s="59"/>
      <c r="N426" s="59"/>
      <c r="O426" s="59"/>
      <c r="P426" s="59"/>
      <c r="Q426" s="59"/>
      <c r="R426" s="59"/>
      <c r="S426" s="59"/>
    </row>
    <row r="427" spans="8:19" s="36" customFormat="1" x14ac:dyDescent="0.25">
      <c r="H427" s="59"/>
      <c r="I427" s="59"/>
      <c r="J427" s="59"/>
      <c r="K427" s="59"/>
      <c r="L427" s="59"/>
      <c r="M427" s="59"/>
      <c r="N427" s="59"/>
      <c r="O427" s="59"/>
      <c r="P427" s="59"/>
      <c r="Q427" s="59"/>
      <c r="R427" s="59"/>
      <c r="S427" s="59"/>
    </row>
    <row r="428" spans="8:19" s="36" customFormat="1" x14ac:dyDescent="0.25">
      <c r="H428" s="59"/>
      <c r="I428" s="59"/>
      <c r="J428" s="59"/>
      <c r="K428" s="59"/>
      <c r="L428" s="59"/>
      <c r="M428" s="59"/>
      <c r="N428" s="59"/>
      <c r="O428" s="59"/>
      <c r="P428" s="59"/>
      <c r="Q428" s="59"/>
      <c r="R428" s="59"/>
      <c r="S428" s="59"/>
    </row>
    <row r="429" spans="8:19" s="36" customFormat="1" x14ac:dyDescent="0.25">
      <c r="H429" s="59"/>
      <c r="I429" s="59"/>
      <c r="J429" s="59"/>
      <c r="K429" s="59"/>
      <c r="L429" s="59"/>
      <c r="M429" s="59"/>
      <c r="N429" s="59"/>
      <c r="O429" s="59"/>
      <c r="P429" s="59"/>
      <c r="Q429" s="59"/>
      <c r="R429" s="59"/>
      <c r="S429" s="59"/>
    </row>
    <row r="430" spans="8:19" s="36" customFormat="1" x14ac:dyDescent="0.25">
      <c r="H430" s="59"/>
      <c r="I430" s="59"/>
      <c r="J430" s="59"/>
      <c r="K430" s="59"/>
      <c r="L430" s="59"/>
      <c r="M430" s="59"/>
      <c r="N430" s="59"/>
      <c r="O430" s="59"/>
      <c r="P430" s="59"/>
      <c r="Q430" s="59"/>
      <c r="R430" s="59"/>
      <c r="S430" s="59"/>
    </row>
    <row r="431" spans="8:19" s="36" customFormat="1" x14ac:dyDescent="0.25">
      <c r="H431" s="59"/>
      <c r="I431" s="59"/>
      <c r="J431" s="59"/>
      <c r="K431" s="59"/>
      <c r="L431" s="59"/>
      <c r="M431" s="59"/>
      <c r="N431" s="59"/>
      <c r="O431" s="59"/>
      <c r="P431" s="59"/>
      <c r="Q431" s="59"/>
      <c r="R431" s="59"/>
      <c r="S431" s="59"/>
    </row>
    <row r="432" spans="8:19" s="36" customFormat="1" x14ac:dyDescent="0.25">
      <c r="H432" s="59"/>
      <c r="I432" s="59"/>
      <c r="J432" s="59"/>
      <c r="K432" s="59"/>
      <c r="L432" s="59"/>
      <c r="M432" s="59"/>
      <c r="N432" s="59"/>
      <c r="O432" s="59"/>
      <c r="P432" s="59"/>
      <c r="Q432" s="59"/>
      <c r="R432" s="59"/>
      <c r="S432" s="59"/>
    </row>
    <row r="433" spans="8:19" s="36" customFormat="1" x14ac:dyDescent="0.25">
      <c r="H433" s="59"/>
      <c r="I433" s="59"/>
      <c r="J433" s="59"/>
      <c r="K433" s="59"/>
      <c r="L433" s="59"/>
      <c r="M433" s="59"/>
      <c r="N433" s="59"/>
      <c r="O433" s="59"/>
      <c r="P433" s="59"/>
      <c r="Q433" s="59"/>
      <c r="R433" s="59"/>
      <c r="S433" s="59"/>
    </row>
    <row r="434" spans="8:19" s="36" customFormat="1" x14ac:dyDescent="0.25">
      <c r="H434" s="59"/>
      <c r="I434" s="59"/>
      <c r="J434" s="59"/>
      <c r="K434" s="59"/>
      <c r="L434" s="59"/>
      <c r="M434" s="59"/>
      <c r="N434" s="59"/>
      <c r="O434" s="59"/>
      <c r="P434" s="59"/>
      <c r="Q434" s="59"/>
      <c r="R434" s="59"/>
      <c r="S434" s="59"/>
    </row>
    <row r="435" spans="8:19" s="36" customFormat="1" x14ac:dyDescent="0.25">
      <c r="H435" s="59"/>
      <c r="I435" s="59"/>
      <c r="J435" s="59"/>
      <c r="K435" s="59"/>
      <c r="L435" s="59"/>
      <c r="M435" s="59"/>
      <c r="N435" s="59"/>
      <c r="O435" s="59"/>
      <c r="P435" s="59"/>
      <c r="Q435" s="59"/>
      <c r="R435" s="59"/>
      <c r="S435" s="59"/>
    </row>
    <row r="436" spans="8:19" s="36" customFormat="1" x14ac:dyDescent="0.25">
      <c r="H436" s="59"/>
      <c r="I436" s="59"/>
      <c r="J436" s="59"/>
      <c r="K436" s="59"/>
      <c r="L436" s="59"/>
      <c r="M436" s="59"/>
      <c r="N436" s="59"/>
      <c r="O436" s="59"/>
      <c r="P436" s="59"/>
      <c r="Q436" s="59"/>
      <c r="R436" s="59"/>
      <c r="S436" s="59"/>
    </row>
    <row r="437" spans="8:19" s="36" customFormat="1" x14ac:dyDescent="0.25">
      <c r="H437" s="59"/>
      <c r="I437" s="59"/>
      <c r="J437" s="59"/>
      <c r="K437" s="59"/>
      <c r="L437" s="59"/>
      <c r="M437" s="59"/>
      <c r="N437" s="59"/>
      <c r="O437" s="59"/>
      <c r="P437" s="59"/>
      <c r="Q437" s="59"/>
      <c r="R437" s="59"/>
      <c r="S437" s="59"/>
    </row>
    <row r="438" spans="8:19" s="36" customFormat="1" x14ac:dyDescent="0.25">
      <c r="H438" s="59"/>
      <c r="I438" s="59"/>
      <c r="J438" s="59"/>
      <c r="K438" s="59"/>
      <c r="L438" s="59"/>
      <c r="M438" s="59"/>
      <c r="N438" s="59"/>
      <c r="O438" s="59"/>
      <c r="P438" s="59"/>
      <c r="Q438" s="59"/>
      <c r="R438" s="59"/>
      <c r="S438" s="59"/>
    </row>
    <row r="439" spans="8:19" s="36" customFormat="1" x14ac:dyDescent="0.25">
      <c r="H439" s="59"/>
      <c r="I439" s="59"/>
      <c r="J439" s="59"/>
      <c r="K439" s="59"/>
      <c r="L439" s="59"/>
      <c r="M439" s="59"/>
      <c r="N439" s="59"/>
      <c r="O439" s="59"/>
      <c r="P439" s="59"/>
      <c r="Q439" s="59"/>
      <c r="R439" s="59"/>
      <c r="S439" s="59"/>
    </row>
    <row r="440" spans="8:19" s="36" customFormat="1" x14ac:dyDescent="0.25">
      <c r="H440" s="59"/>
      <c r="I440" s="59"/>
      <c r="J440" s="59"/>
      <c r="K440" s="59"/>
      <c r="L440" s="59"/>
      <c r="M440" s="59"/>
      <c r="N440" s="59"/>
      <c r="O440" s="59"/>
      <c r="P440" s="59"/>
      <c r="Q440" s="59"/>
      <c r="R440" s="59"/>
      <c r="S440" s="59"/>
    </row>
    <row r="441" spans="8:19" s="36" customFormat="1" x14ac:dyDescent="0.25">
      <c r="H441" s="59"/>
      <c r="I441" s="59"/>
      <c r="J441" s="59"/>
      <c r="K441" s="59"/>
      <c r="L441" s="59"/>
      <c r="M441" s="59"/>
      <c r="N441" s="59"/>
      <c r="O441" s="59"/>
      <c r="P441" s="59"/>
      <c r="Q441" s="59"/>
      <c r="R441" s="59"/>
      <c r="S441" s="59"/>
    </row>
    <row r="442" spans="8:19" s="36" customFormat="1" x14ac:dyDescent="0.25">
      <c r="H442" s="59"/>
      <c r="I442" s="59"/>
      <c r="J442" s="59"/>
      <c r="K442" s="59"/>
      <c r="L442" s="59"/>
      <c r="M442" s="59"/>
      <c r="N442" s="59"/>
      <c r="O442" s="59"/>
      <c r="P442" s="59"/>
      <c r="Q442" s="59"/>
      <c r="R442" s="59"/>
      <c r="S442" s="59"/>
    </row>
    <row r="443" spans="8:19" s="36" customFormat="1" x14ac:dyDescent="0.25">
      <c r="H443" s="59"/>
      <c r="I443" s="59"/>
      <c r="J443" s="59"/>
      <c r="K443" s="59"/>
      <c r="L443" s="59"/>
      <c r="M443" s="59"/>
      <c r="N443" s="59"/>
      <c r="O443" s="59"/>
      <c r="P443" s="59"/>
      <c r="Q443" s="59"/>
      <c r="R443" s="59"/>
      <c r="S443" s="59"/>
    </row>
    <row r="444" spans="8:19" s="36" customFormat="1" x14ac:dyDescent="0.25">
      <c r="H444" s="59"/>
      <c r="I444" s="59"/>
      <c r="J444" s="59"/>
      <c r="K444" s="59"/>
      <c r="L444" s="59"/>
      <c r="M444" s="59"/>
      <c r="N444" s="59"/>
      <c r="O444" s="59"/>
      <c r="P444" s="59"/>
      <c r="Q444" s="59"/>
      <c r="R444" s="59"/>
      <c r="S444" s="59"/>
    </row>
    <row r="445" spans="8:19" s="36" customFormat="1" x14ac:dyDescent="0.25">
      <c r="H445" s="59"/>
      <c r="I445" s="59"/>
      <c r="J445" s="59"/>
      <c r="K445" s="59"/>
      <c r="L445" s="59"/>
      <c r="M445" s="59"/>
      <c r="N445" s="59"/>
      <c r="O445" s="59"/>
      <c r="P445" s="59"/>
      <c r="Q445" s="59"/>
      <c r="R445" s="59"/>
      <c r="S445" s="59"/>
    </row>
    <row r="446" spans="8:19" s="36" customFormat="1" x14ac:dyDescent="0.25">
      <c r="H446" s="59"/>
      <c r="I446" s="59"/>
      <c r="J446" s="59"/>
      <c r="K446" s="59"/>
      <c r="L446" s="59"/>
      <c r="M446" s="59"/>
      <c r="N446" s="59"/>
      <c r="O446" s="59"/>
      <c r="P446" s="59"/>
      <c r="Q446" s="59"/>
      <c r="R446" s="59"/>
      <c r="S446" s="59"/>
    </row>
    <row r="447" spans="8:19" s="36" customFormat="1" x14ac:dyDescent="0.25">
      <c r="H447" s="59"/>
      <c r="I447" s="59"/>
      <c r="J447" s="59"/>
      <c r="K447" s="59"/>
      <c r="L447" s="59"/>
      <c r="M447" s="59"/>
      <c r="N447" s="59"/>
      <c r="O447" s="59"/>
      <c r="P447" s="59"/>
      <c r="Q447" s="59"/>
      <c r="R447" s="59"/>
      <c r="S447" s="59"/>
    </row>
    <row r="448" spans="8:19" s="36" customFormat="1" x14ac:dyDescent="0.25">
      <c r="H448" s="59"/>
      <c r="I448" s="59"/>
      <c r="J448" s="59"/>
      <c r="K448" s="59"/>
      <c r="L448" s="59"/>
      <c r="M448" s="59"/>
      <c r="N448" s="59"/>
      <c r="O448" s="59"/>
      <c r="P448" s="59"/>
      <c r="Q448" s="59"/>
      <c r="R448" s="59"/>
      <c r="S448" s="59"/>
    </row>
    <row r="449" spans="8:19" s="36" customFormat="1" x14ac:dyDescent="0.25">
      <c r="H449" s="59"/>
      <c r="I449" s="59"/>
      <c r="J449" s="59"/>
      <c r="K449" s="59"/>
      <c r="L449" s="59"/>
      <c r="M449" s="59"/>
      <c r="N449" s="59"/>
      <c r="O449" s="59"/>
      <c r="P449" s="59"/>
      <c r="Q449" s="59"/>
      <c r="R449" s="59"/>
      <c r="S449" s="59"/>
    </row>
    <row r="450" spans="8:19" s="36" customFormat="1" x14ac:dyDescent="0.25">
      <c r="H450" s="59"/>
      <c r="I450" s="59"/>
      <c r="J450" s="59"/>
      <c r="K450" s="59"/>
      <c r="L450" s="59"/>
      <c r="M450" s="59"/>
      <c r="N450" s="59"/>
      <c r="O450" s="59"/>
      <c r="P450" s="59"/>
      <c r="Q450" s="59"/>
      <c r="R450" s="59"/>
      <c r="S450" s="59"/>
    </row>
    <row r="451" spans="8:19" s="36" customFormat="1" x14ac:dyDescent="0.25">
      <c r="H451" s="59"/>
      <c r="I451" s="59"/>
      <c r="J451" s="59"/>
      <c r="K451" s="59"/>
      <c r="L451" s="59"/>
      <c r="M451" s="59"/>
      <c r="N451" s="59"/>
      <c r="O451" s="59"/>
      <c r="P451" s="59"/>
      <c r="Q451" s="59"/>
      <c r="R451" s="59"/>
      <c r="S451" s="59"/>
    </row>
    <row r="452" spans="8:19" s="36" customFormat="1" x14ac:dyDescent="0.25">
      <c r="H452" s="59"/>
      <c r="I452" s="59"/>
      <c r="J452" s="59"/>
      <c r="K452" s="59"/>
      <c r="L452" s="59"/>
      <c r="M452" s="59"/>
      <c r="N452" s="59"/>
      <c r="O452" s="59"/>
      <c r="P452" s="59"/>
      <c r="Q452" s="59"/>
      <c r="R452" s="59"/>
      <c r="S452" s="59"/>
    </row>
    <row r="453" spans="8:19" s="36" customFormat="1" x14ac:dyDescent="0.25">
      <c r="H453" s="59"/>
      <c r="I453" s="59"/>
      <c r="J453" s="59"/>
      <c r="K453" s="59"/>
      <c r="L453" s="59"/>
      <c r="M453" s="59"/>
      <c r="N453" s="59"/>
      <c r="O453" s="59"/>
      <c r="P453" s="59"/>
      <c r="Q453" s="59"/>
      <c r="R453" s="59"/>
      <c r="S453" s="59"/>
    </row>
    <row r="454" spans="8:19" s="36" customFormat="1" x14ac:dyDescent="0.25">
      <c r="H454" s="59"/>
      <c r="I454" s="59"/>
      <c r="J454" s="59"/>
      <c r="K454" s="59"/>
      <c r="L454" s="59"/>
      <c r="M454" s="59"/>
      <c r="N454" s="59"/>
      <c r="O454" s="59"/>
      <c r="P454" s="59"/>
      <c r="Q454" s="59"/>
      <c r="R454" s="59"/>
      <c r="S454" s="59"/>
    </row>
    <row r="455" spans="8:19" s="36" customFormat="1" x14ac:dyDescent="0.25">
      <c r="H455" s="59"/>
      <c r="I455" s="59"/>
      <c r="J455" s="59"/>
      <c r="K455" s="59"/>
      <c r="L455" s="59"/>
      <c r="M455" s="59"/>
      <c r="N455" s="59"/>
      <c r="O455" s="59"/>
      <c r="P455" s="59"/>
      <c r="Q455" s="59"/>
      <c r="R455" s="59"/>
      <c r="S455" s="59"/>
    </row>
    <row r="456" spans="8:19" s="36" customFormat="1" x14ac:dyDescent="0.25">
      <c r="H456" s="59"/>
      <c r="I456" s="59"/>
      <c r="J456" s="59"/>
      <c r="K456" s="59"/>
      <c r="L456" s="59"/>
      <c r="M456" s="59"/>
      <c r="N456" s="59"/>
      <c r="O456" s="59"/>
      <c r="P456" s="59"/>
      <c r="Q456" s="59"/>
      <c r="R456" s="59"/>
      <c r="S456" s="59"/>
    </row>
    <row r="457" spans="8:19" s="36" customFormat="1" x14ac:dyDescent="0.25">
      <c r="H457" s="59"/>
      <c r="I457" s="59"/>
      <c r="J457" s="59"/>
      <c r="K457" s="59"/>
      <c r="L457" s="59"/>
      <c r="M457" s="59"/>
      <c r="N457" s="59"/>
      <c r="O457" s="59"/>
      <c r="P457" s="59"/>
      <c r="Q457" s="59"/>
      <c r="R457" s="59"/>
      <c r="S457" s="59"/>
    </row>
    <row r="458" spans="8:19" s="36" customFormat="1" x14ac:dyDescent="0.25">
      <c r="H458" s="59"/>
      <c r="I458" s="59"/>
      <c r="J458" s="59"/>
      <c r="K458" s="59"/>
      <c r="L458" s="59"/>
      <c r="M458" s="59"/>
      <c r="N458" s="59"/>
      <c r="O458" s="59"/>
      <c r="P458" s="59"/>
      <c r="Q458" s="59"/>
      <c r="R458" s="59"/>
      <c r="S458" s="59"/>
    </row>
    <row r="459" spans="8:19" s="36" customFormat="1" x14ac:dyDescent="0.25">
      <c r="H459" s="59"/>
      <c r="I459" s="59"/>
      <c r="J459" s="59"/>
      <c r="K459" s="59"/>
      <c r="L459" s="59"/>
      <c r="M459" s="59"/>
      <c r="N459" s="59"/>
      <c r="O459" s="59"/>
      <c r="P459" s="59"/>
      <c r="Q459" s="59"/>
      <c r="R459" s="59"/>
      <c r="S459" s="59"/>
    </row>
    <row r="460" spans="8:19" s="36" customFormat="1" x14ac:dyDescent="0.25">
      <c r="H460" s="59"/>
      <c r="I460" s="59"/>
      <c r="J460" s="59"/>
      <c r="K460" s="59"/>
      <c r="L460" s="59"/>
      <c r="M460" s="59"/>
      <c r="N460" s="59"/>
      <c r="O460" s="59"/>
      <c r="P460" s="59"/>
      <c r="Q460" s="59"/>
      <c r="R460" s="59"/>
      <c r="S460" s="59"/>
    </row>
    <row r="461" spans="8:19" s="36" customFormat="1" x14ac:dyDescent="0.25">
      <c r="H461" s="59"/>
      <c r="I461" s="59"/>
      <c r="J461" s="59"/>
      <c r="K461" s="59"/>
      <c r="L461" s="59"/>
      <c r="M461" s="59"/>
      <c r="N461" s="59"/>
      <c r="O461" s="59"/>
      <c r="P461" s="59"/>
      <c r="Q461" s="59"/>
      <c r="R461" s="59"/>
      <c r="S461" s="59"/>
    </row>
    <row r="462" spans="8:19" s="36" customFormat="1" x14ac:dyDescent="0.25">
      <c r="H462" s="59"/>
      <c r="I462" s="59"/>
      <c r="J462" s="59"/>
      <c r="K462" s="59"/>
      <c r="L462" s="59"/>
      <c r="M462" s="59"/>
      <c r="N462" s="59"/>
      <c r="O462" s="59"/>
      <c r="P462" s="59"/>
      <c r="Q462" s="59"/>
      <c r="R462" s="59"/>
      <c r="S462" s="59"/>
    </row>
    <row r="463" spans="8:19" s="36" customFormat="1" x14ac:dyDescent="0.25">
      <c r="H463" s="59"/>
      <c r="I463" s="59"/>
      <c r="J463" s="59"/>
      <c r="K463" s="59"/>
      <c r="L463" s="59"/>
      <c r="M463" s="59"/>
      <c r="N463" s="59"/>
      <c r="O463" s="59"/>
      <c r="P463" s="59"/>
      <c r="Q463" s="59"/>
      <c r="R463" s="59"/>
      <c r="S463" s="59"/>
    </row>
    <row r="464" spans="8:19" s="36" customFormat="1" x14ac:dyDescent="0.25">
      <c r="H464" s="59"/>
      <c r="I464" s="59"/>
      <c r="J464" s="59"/>
      <c r="K464" s="59"/>
      <c r="L464" s="59"/>
      <c r="M464" s="59"/>
      <c r="N464" s="59"/>
      <c r="O464" s="59"/>
      <c r="P464" s="59"/>
      <c r="Q464" s="59"/>
      <c r="R464" s="59"/>
      <c r="S464" s="59"/>
    </row>
    <row r="465" spans="8:19" s="36" customFormat="1" x14ac:dyDescent="0.25">
      <c r="H465" s="59"/>
      <c r="I465" s="59"/>
      <c r="J465" s="59"/>
      <c r="K465" s="59"/>
      <c r="L465" s="59"/>
      <c r="M465" s="59"/>
      <c r="N465" s="59"/>
      <c r="O465" s="59"/>
      <c r="P465" s="59"/>
      <c r="Q465" s="59"/>
      <c r="R465" s="59"/>
      <c r="S465" s="59"/>
    </row>
    <row r="466" spans="8:19" s="36" customFormat="1" x14ac:dyDescent="0.25">
      <c r="H466" s="59"/>
      <c r="I466" s="59"/>
      <c r="J466" s="59"/>
      <c r="K466" s="59"/>
      <c r="L466" s="59"/>
      <c r="M466" s="59"/>
      <c r="N466" s="59"/>
      <c r="O466" s="59"/>
      <c r="P466" s="59"/>
      <c r="Q466" s="59"/>
      <c r="R466" s="59"/>
      <c r="S466" s="59"/>
    </row>
    <row r="467" spans="8:19" s="36" customFormat="1" x14ac:dyDescent="0.25">
      <c r="H467" s="59"/>
      <c r="I467" s="59"/>
      <c r="J467" s="59"/>
      <c r="K467" s="59"/>
      <c r="L467" s="59"/>
      <c r="M467" s="59"/>
      <c r="N467" s="59"/>
      <c r="O467" s="59"/>
      <c r="P467" s="59"/>
      <c r="Q467" s="59"/>
      <c r="R467" s="59"/>
      <c r="S467" s="59"/>
    </row>
    <row r="468" spans="8:19" s="36" customFormat="1" x14ac:dyDescent="0.25">
      <c r="H468" s="59"/>
      <c r="I468" s="59"/>
      <c r="J468" s="59"/>
      <c r="K468" s="59"/>
      <c r="L468" s="59"/>
      <c r="M468" s="59"/>
      <c r="N468" s="59"/>
      <c r="O468" s="59"/>
      <c r="P468" s="59"/>
      <c r="Q468" s="59"/>
      <c r="R468" s="59"/>
      <c r="S468" s="59"/>
    </row>
    <row r="469" spans="8:19" s="36" customFormat="1" x14ac:dyDescent="0.25">
      <c r="H469" s="59"/>
      <c r="I469" s="59"/>
      <c r="J469" s="59"/>
      <c r="K469" s="59"/>
      <c r="L469" s="59"/>
      <c r="M469" s="59"/>
      <c r="N469" s="59"/>
      <c r="O469" s="59"/>
      <c r="P469" s="59"/>
      <c r="Q469" s="59"/>
      <c r="R469" s="59"/>
      <c r="S469" s="59"/>
    </row>
    <row r="470" spans="8:19" s="36" customFormat="1" x14ac:dyDescent="0.25">
      <c r="H470" s="59"/>
      <c r="I470" s="59"/>
      <c r="J470" s="59"/>
      <c r="K470" s="59"/>
      <c r="L470" s="59"/>
      <c r="M470" s="59"/>
      <c r="N470" s="59"/>
      <c r="O470" s="59"/>
      <c r="P470" s="59"/>
      <c r="Q470" s="59"/>
      <c r="R470" s="59"/>
      <c r="S470" s="59"/>
    </row>
    <row r="471" spans="8:19" s="36" customFormat="1" x14ac:dyDescent="0.25">
      <c r="H471" s="59"/>
      <c r="I471" s="59"/>
      <c r="J471" s="59"/>
      <c r="K471" s="59"/>
      <c r="L471" s="59"/>
      <c r="M471" s="59"/>
      <c r="N471" s="59"/>
      <c r="O471" s="59"/>
      <c r="P471" s="59"/>
      <c r="Q471" s="59"/>
      <c r="R471" s="59"/>
      <c r="S471" s="59"/>
    </row>
    <row r="472" spans="8:19" s="36" customFormat="1" x14ac:dyDescent="0.25">
      <c r="H472" s="59"/>
      <c r="I472" s="59"/>
      <c r="J472" s="59"/>
      <c r="K472" s="59"/>
      <c r="L472" s="59"/>
      <c r="M472" s="59"/>
      <c r="N472" s="59"/>
      <c r="O472" s="59"/>
      <c r="P472" s="59"/>
      <c r="Q472" s="59"/>
      <c r="R472" s="59"/>
      <c r="S472" s="59"/>
    </row>
    <row r="473" spans="8:19" s="36" customFormat="1" x14ac:dyDescent="0.25">
      <c r="H473" s="59"/>
      <c r="I473" s="59"/>
      <c r="J473" s="59"/>
      <c r="K473" s="59"/>
      <c r="L473" s="59"/>
      <c r="M473" s="59"/>
      <c r="N473" s="59"/>
      <c r="O473" s="59"/>
      <c r="P473" s="59"/>
      <c r="Q473" s="59"/>
      <c r="R473" s="59"/>
      <c r="S473" s="59"/>
    </row>
    <row r="474" spans="8:19" s="36" customFormat="1" x14ac:dyDescent="0.25">
      <c r="H474" s="59"/>
      <c r="I474" s="59"/>
      <c r="J474" s="59"/>
      <c r="K474" s="59"/>
      <c r="L474" s="59"/>
      <c r="M474" s="59"/>
      <c r="N474" s="59"/>
      <c r="O474" s="59"/>
      <c r="P474" s="59"/>
      <c r="Q474" s="59"/>
      <c r="R474" s="59"/>
      <c r="S474" s="59"/>
    </row>
    <row r="475" spans="8:19" s="36" customFormat="1" x14ac:dyDescent="0.25">
      <c r="H475" s="59"/>
      <c r="I475" s="59"/>
      <c r="J475" s="59"/>
      <c r="K475" s="59"/>
      <c r="L475" s="59"/>
      <c r="M475" s="59"/>
      <c r="N475" s="59"/>
      <c r="O475" s="59"/>
      <c r="P475" s="59"/>
      <c r="Q475" s="59"/>
      <c r="R475" s="59"/>
      <c r="S475" s="59"/>
    </row>
    <row r="476" spans="8:19" s="36" customFormat="1" x14ac:dyDescent="0.25">
      <c r="H476" s="59"/>
      <c r="I476" s="59"/>
      <c r="J476" s="59"/>
      <c r="K476" s="59"/>
      <c r="L476" s="59"/>
      <c r="M476" s="59"/>
      <c r="N476" s="59"/>
      <c r="O476" s="59"/>
      <c r="P476" s="59"/>
      <c r="Q476" s="59"/>
      <c r="R476" s="59"/>
      <c r="S476" s="59"/>
    </row>
    <row r="477" spans="8:19" s="36" customFormat="1" x14ac:dyDescent="0.25">
      <c r="H477" s="59"/>
      <c r="I477" s="59"/>
      <c r="J477" s="59"/>
      <c r="K477" s="59"/>
      <c r="L477" s="59"/>
      <c r="M477" s="59"/>
      <c r="N477" s="59"/>
      <c r="O477" s="59"/>
      <c r="P477" s="59"/>
      <c r="Q477" s="59"/>
      <c r="R477" s="59"/>
      <c r="S477" s="59"/>
    </row>
    <row r="478" spans="8:19" s="36" customFormat="1" x14ac:dyDescent="0.25">
      <c r="H478" s="59"/>
      <c r="I478" s="59"/>
      <c r="J478" s="59"/>
      <c r="K478" s="59"/>
      <c r="L478" s="59"/>
      <c r="M478" s="59"/>
      <c r="N478" s="59"/>
      <c r="O478" s="59"/>
      <c r="P478" s="59"/>
      <c r="Q478" s="59"/>
      <c r="R478" s="59"/>
      <c r="S478" s="59"/>
    </row>
    <row r="479" spans="8:19" s="36" customFormat="1" x14ac:dyDescent="0.25">
      <c r="H479" s="59"/>
      <c r="I479" s="59"/>
      <c r="J479" s="59"/>
      <c r="K479" s="59"/>
      <c r="L479" s="59"/>
      <c r="M479" s="59"/>
      <c r="N479" s="59"/>
      <c r="O479" s="59"/>
      <c r="P479" s="59"/>
      <c r="Q479" s="59"/>
      <c r="R479" s="59"/>
      <c r="S479" s="59"/>
    </row>
    <row r="480" spans="8:19" s="36" customFormat="1" x14ac:dyDescent="0.25">
      <c r="H480" s="59"/>
      <c r="I480" s="59"/>
      <c r="J480" s="59"/>
      <c r="K480" s="59"/>
      <c r="L480" s="59"/>
      <c r="M480" s="59"/>
      <c r="N480" s="59"/>
      <c r="O480" s="59"/>
      <c r="P480" s="59"/>
      <c r="Q480" s="59"/>
      <c r="R480" s="59"/>
      <c r="S480" s="59"/>
    </row>
    <row r="481" spans="8:19" s="36" customFormat="1" x14ac:dyDescent="0.25">
      <c r="H481" s="59"/>
      <c r="I481" s="59"/>
      <c r="J481" s="59"/>
      <c r="K481" s="59"/>
      <c r="L481" s="59"/>
      <c r="M481" s="59"/>
      <c r="N481" s="59"/>
      <c r="O481" s="59"/>
      <c r="P481" s="59"/>
      <c r="Q481" s="59"/>
      <c r="R481" s="59"/>
      <c r="S481" s="59"/>
    </row>
    <row r="482" spans="8:19" s="36" customFormat="1" x14ac:dyDescent="0.25">
      <c r="H482" s="59"/>
      <c r="I482" s="59"/>
      <c r="J482" s="59"/>
      <c r="K482" s="59"/>
      <c r="L482" s="59"/>
      <c r="M482" s="59"/>
      <c r="N482" s="59"/>
      <c r="O482" s="59"/>
      <c r="P482" s="59"/>
      <c r="Q482" s="59"/>
      <c r="R482" s="59"/>
      <c r="S482" s="59"/>
    </row>
    <row r="483" spans="8:19" s="36" customFormat="1" x14ac:dyDescent="0.25">
      <c r="H483" s="59"/>
      <c r="I483" s="59"/>
      <c r="J483" s="59"/>
      <c r="K483" s="59"/>
      <c r="L483" s="59"/>
      <c r="M483" s="59"/>
      <c r="N483" s="59"/>
      <c r="O483" s="59"/>
      <c r="P483" s="59"/>
      <c r="Q483" s="59"/>
      <c r="R483" s="59"/>
      <c r="S483" s="59"/>
    </row>
    <row r="484" spans="8:19" s="36" customFormat="1" x14ac:dyDescent="0.25">
      <c r="H484" s="59"/>
      <c r="I484" s="59"/>
      <c r="J484" s="59"/>
      <c r="K484" s="59"/>
      <c r="L484" s="59"/>
      <c r="M484" s="59"/>
      <c r="N484" s="59"/>
      <c r="O484" s="59"/>
      <c r="P484" s="59"/>
      <c r="Q484" s="59"/>
      <c r="R484" s="59"/>
      <c r="S484" s="59"/>
    </row>
    <row r="485" spans="8:19" s="36" customFormat="1" x14ac:dyDescent="0.25">
      <c r="H485" s="59"/>
      <c r="I485" s="59"/>
      <c r="J485" s="59"/>
      <c r="K485" s="59"/>
      <c r="L485" s="59"/>
      <c r="M485" s="59"/>
      <c r="N485" s="59"/>
      <c r="O485" s="59"/>
      <c r="P485" s="59"/>
      <c r="Q485" s="59"/>
      <c r="R485" s="59"/>
      <c r="S485" s="59"/>
    </row>
    <row r="486" spans="8:19" s="36" customFormat="1" x14ac:dyDescent="0.25">
      <c r="H486" s="59"/>
      <c r="I486" s="59"/>
      <c r="J486" s="59"/>
      <c r="K486" s="59"/>
      <c r="L486" s="59"/>
      <c r="M486" s="59"/>
      <c r="N486" s="59"/>
      <c r="O486" s="59"/>
      <c r="P486" s="59"/>
      <c r="Q486" s="59"/>
      <c r="R486" s="59"/>
      <c r="S486" s="59"/>
    </row>
    <row r="487" spans="8:19" s="36" customFormat="1" x14ac:dyDescent="0.25">
      <c r="H487" s="59"/>
      <c r="I487" s="59"/>
      <c r="J487" s="59"/>
      <c r="K487" s="59"/>
      <c r="L487" s="59"/>
      <c r="M487" s="59"/>
      <c r="N487" s="59"/>
      <c r="O487" s="59"/>
      <c r="P487" s="59"/>
      <c r="Q487" s="59"/>
      <c r="R487" s="59"/>
      <c r="S487" s="59"/>
    </row>
    <row r="488" spans="8:19" s="36" customFormat="1" x14ac:dyDescent="0.25">
      <c r="H488" s="59"/>
      <c r="I488" s="59"/>
      <c r="J488" s="59"/>
      <c r="K488" s="59"/>
      <c r="L488" s="59"/>
      <c r="M488" s="59"/>
      <c r="N488" s="59"/>
      <c r="O488" s="59"/>
      <c r="P488" s="59"/>
      <c r="Q488" s="59"/>
      <c r="R488" s="59"/>
      <c r="S488" s="59"/>
    </row>
    <row r="489" spans="8:19" s="36" customFormat="1" x14ac:dyDescent="0.25">
      <c r="H489" s="59"/>
      <c r="I489" s="59"/>
      <c r="J489" s="59"/>
      <c r="K489" s="59"/>
      <c r="L489" s="59"/>
      <c r="M489" s="59"/>
      <c r="N489" s="59"/>
      <c r="O489" s="59"/>
      <c r="P489" s="59"/>
      <c r="Q489" s="59"/>
      <c r="R489" s="59"/>
      <c r="S489" s="59"/>
    </row>
    <row r="490" spans="8:19" s="36" customFormat="1" x14ac:dyDescent="0.25">
      <c r="H490" s="59"/>
      <c r="I490" s="59"/>
      <c r="J490" s="59"/>
      <c r="K490" s="59"/>
      <c r="L490" s="59"/>
      <c r="M490" s="59"/>
      <c r="N490" s="59"/>
      <c r="O490" s="59"/>
      <c r="P490" s="59"/>
      <c r="Q490" s="59"/>
      <c r="R490" s="59"/>
      <c r="S490" s="59"/>
    </row>
    <row r="491" spans="8:19" s="36" customFormat="1" x14ac:dyDescent="0.25">
      <c r="H491" s="59"/>
      <c r="I491" s="59"/>
      <c r="J491" s="59"/>
      <c r="K491" s="59"/>
      <c r="L491" s="59"/>
      <c r="M491" s="59"/>
      <c r="N491" s="59"/>
      <c r="O491" s="59"/>
      <c r="P491" s="59"/>
      <c r="Q491" s="59"/>
      <c r="R491" s="59"/>
      <c r="S491" s="59"/>
    </row>
    <row r="492" spans="8:19" s="36" customFormat="1" x14ac:dyDescent="0.25">
      <c r="H492" s="59"/>
      <c r="I492" s="59"/>
      <c r="J492" s="59"/>
      <c r="K492" s="59"/>
      <c r="L492" s="59"/>
      <c r="M492" s="59"/>
      <c r="N492" s="59"/>
      <c r="O492" s="59"/>
      <c r="P492" s="59"/>
      <c r="Q492" s="59"/>
      <c r="R492" s="59"/>
      <c r="S492" s="59"/>
    </row>
    <row r="493" spans="8:19" s="36" customFormat="1" x14ac:dyDescent="0.25">
      <c r="H493" s="59"/>
      <c r="I493" s="59"/>
      <c r="J493" s="59"/>
      <c r="K493" s="59"/>
      <c r="L493" s="59"/>
      <c r="M493" s="59"/>
      <c r="N493" s="59"/>
      <c r="O493" s="59"/>
      <c r="P493" s="59"/>
      <c r="Q493" s="59"/>
      <c r="R493" s="59"/>
      <c r="S493" s="59"/>
    </row>
    <row r="494" spans="8:19" s="36" customFormat="1" x14ac:dyDescent="0.25">
      <c r="H494" s="59"/>
      <c r="I494" s="59"/>
      <c r="J494" s="59"/>
      <c r="K494" s="59"/>
      <c r="L494" s="59"/>
      <c r="M494" s="59"/>
      <c r="N494" s="59"/>
      <c r="O494" s="59"/>
      <c r="P494" s="59"/>
      <c r="Q494" s="59"/>
      <c r="R494" s="59"/>
      <c r="S494" s="59"/>
    </row>
    <row r="495" spans="8:19" s="36" customFormat="1" x14ac:dyDescent="0.25">
      <c r="H495" s="59"/>
      <c r="I495" s="59"/>
      <c r="J495" s="59"/>
      <c r="K495" s="59"/>
      <c r="L495" s="59"/>
      <c r="M495" s="59"/>
      <c r="N495" s="59"/>
      <c r="O495" s="59"/>
      <c r="P495" s="59"/>
      <c r="Q495" s="59"/>
      <c r="R495" s="59"/>
      <c r="S495" s="59"/>
    </row>
    <row r="496" spans="8:19" s="36" customFormat="1" x14ac:dyDescent="0.25">
      <c r="H496" s="59"/>
      <c r="I496" s="59"/>
      <c r="J496" s="59"/>
      <c r="K496" s="59"/>
      <c r="L496" s="59"/>
      <c r="M496" s="59"/>
      <c r="N496" s="59"/>
      <c r="O496" s="59"/>
      <c r="P496" s="59"/>
      <c r="Q496" s="59"/>
      <c r="R496" s="59"/>
      <c r="S496" s="59"/>
    </row>
    <row r="497" spans="8:19" s="36" customFormat="1" x14ac:dyDescent="0.25">
      <c r="H497" s="59"/>
      <c r="I497" s="59"/>
      <c r="J497" s="59"/>
      <c r="K497" s="59"/>
      <c r="L497" s="59"/>
      <c r="M497" s="59"/>
      <c r="N497" s="59"/>
      <c r="O497" s="59"/>
      <c r="P497" s="59"/>
      <c r="Q497" s="59"/>
      <c r="R497" s="59"/>
      <c r="S497" s="59"/>
    </row>
    <row r="498" spans="8:19" s="36" customFormat="1" x14ac:dyDescent="0.25">
      <c r="H498" s="59"/>
      <c r="I498" s="59"/>
      <c r="J498" s="59"/>
      <c r="K498" s="59"/>
      <c r="L498" s="59"/>
      <c r="M498" s="59"/>
      <c r="N498" s="59"/>
      <c r="O498" s="59"/>
      <c r="P498" s="59"/>
      <c r="Q498" s="59"/>
      <c r="R498" s="59"/>
      <c r="S498" s="59"/>
    </row>
    <row r="499" spans="8:19" s="36" customFormat="1" x14ac:dyDescent="0.25">
      <c r="H499" s="59"/>
      <c r="I499" s="59"/>
      <c r="J499" s="59"/>
      <c r="K499" s="59"/>
      <c r="L499" s="59"/>
      <c r="M499" s="59"/>
      <c r="N499" s="59"/>
      <c r="O499" s="59"/>
      <c r="P499" s="59"/>
      <c r="Q499" s="59"/>
      <c r="R499" s="59"/>
      <c r="S499" s="59"/>
    </row>
    <row r="500" spans="8:19" s="36" customFormat="1" x14ac:dyDescent="0.25">
      <c r="H500" s="59"/>
      <c r="I500" s="59"/>
      <c r="J500" s="59"/>
      <c r="K500" s="59"/>
      <c r="L500" s="59"/>
      <c r="M500" s="59"/>
      <c r="N500" s="59"/>
      <c r="O500" s="59"/>
      <c r="P500" s="59"/>
      <c r="Q500" s="59"/>
      <c r="R500" s="59"/>
      <c r="S500" s="59"/>
    </row>
    <row r="501" spans="8:19" s="36" customFormat="1" x14ac:dyDescent="0.25">
      <c r="H501" s="59"/>
      <c r="I501" s="59"/>
      <c r="J501" s="59"/>
      <c r="K501" s="59"/>
      <c r="L501" s="59"/>
      <c r="M501" s="59"/>
      <c r="N501" s="59"/>
      <c r="O501" s="59"/>
      <c r="P501" s="59"/>
      <c r="Q501" s="59"/>
      <c r="R501" s="59"/>
      <c r="S501" s="59"/>
    </row>
    <row r="502" spans="8:19" s="36" customFormat="1" x14ac:dyDescent="0.25">
      <c r="H502" s="59"/>
      <c r="I502" s="59"/>
      <c r="J502" s="59"/>
      <c r="K502" s="59"/>
      <c r="L502" s="59"/>
      <c r="M502" s="59"/>
      <c r="N502" s="59"/>
      <c r="O502" s="59"/>
      <c r="P502" s="59"/>
      <c r="Q502" s="59"/>
      <c r="R502" s="59"/>
      <c r="S502" s="59"/>
    </row>
    <row r="503" spans="8:19" s="36" customFormat="1" x14ac:dyDescent="0.25">
      <c r="H503" s="59"/>
      <c r="I503" s="59"/>
      <c r="J503" s="59"/>
      <c r="K503" s="59"/>
      <c r="L503" s="59"/>
      <c r="M503" s="59"/>
      <c r="N503" s="59"/>
      <c r="O503" s="59"/>
      <c r="P503" s="59"/>
      <c r="Q503" s="59"/>
      <c r="R503" s="59"/>
      <c r="S503" s="59"/>
    </row>
    <row r="504" spans="8:19" s="36" customFormat="1" x14ac:dyDescent="0.25">
      <c r="H504" s="59"/>
      <c r="I504" s="59"/>
      <c r="J504" s="59"/>
      <c r="K504" s="59"/>
      <c r="L504" s="59"/>
      <c r="M504" s="59"/>
      <c r="N504" s="59"/>
      <c r="O504" s="59"/>
      <c r="P504" s="59"/>
      <c r="Q504" s="59"/>
      <c r="R504" s="59"/>
      <c r="S504" s="59"/>
    </row>
    <row r="505" spans="8:19" s="36" customFormat="1" x14ac:dyDescent="0.25">
      <c r="H505" s="59"/>
      <c r="I505" s="59"/>
      <c r="J505" s="59"/>
      <c r="K505" s="59"/>
      <c r="L505" s="59"/>
      <c r="M505" s="59"/>
      <c r="N505" s="59"/>
      <c r="O505" s="59"/>
      <c r="P505" s="59"/>
      <c r="Q505" s="59"/>
      <c r="R505" s="59"/>
      <c r="S505" s="59"/>
    </row>
    <row r="506" spans="8:19" s="36" customFormat="1" x14ac:dyDescent="0.25">
      <c r="H506" s="59"/>
      <c r="I506" s="59"/>
      <c r="J506" s="59"/>
      <c r="K506" s="59"/>
      <c r="L506" s="59"/>
      <c r="M506" s="59"/>
      <c r="N506" s="59"/>
      <c r="O506" s="59"/>
      <c r="P506" s="59"/>
      <c r="Q506" s="59"/>
      <c r="R506" s="59"/>
      <c r="S506" s="59"/>
    </row>
    <row r="507" spans="8:19" s="36" customFormat="1" x14ac:dyDescent="0.25">
      <c r="H507" s="59"/>
      <c r="I507" s="59"/>
      <c r="J507" s="59"/>
      <c r="K507" s="59"/>
      <c r="L507" s="59"/>
      <c r="M507" s="59"/>
      <c r="N507" s="59"/>
      <c r="O507" s="59"/>
      <c r="P507" s="59"/>
      <c r="Q507" s="59"/>
      <c r="R507" s="59"/>
      <c r="S507" s="59"/>
    </row>
    <row r="508" spans="8:19" s="36" customFormat="1" x14ac:dyDescent="0.25">
      <c r="H508" s="59"/>
      <c r="I508" s="59"/>
      <c r="J508" s="59"/>
      <c r="K508" s="59"/>
      <c r="L508" s="59"/>
      <c r="M508" s="59"/>
      <c r="N508" s="59"/>
      <c r="O508" s="59"/>
      <c r="P508" s="59"/>
      <c r="Q508" s="59"/>
      <c r="R508" s="59"/>
      <c r="S508" s="59"/>
    </row>
    <row r="509" spans="8:19" s="36" customFormat="1" x14ac:dyDescent="0.25">
      <c r="H509" s="59"/>
      <c r="I509" s="59"/>
      <c r="J509" s="59"/>
      <c r="K509" s="59"/>
      <c r="L509" s="59"/>
      <c r="M509" s="59"/>
      <c r="N509" s="59"/>
      <c r="O509" s="59"/>
      <c r="P509" s="59"/>
      <c r="Q509" s="59"/>
      <c r="R509" s="59"/>
      <c r="S509" s="59"/>
    </row>
    <row r="510" spans="8:19" s="36" customFormat="1" x14ac:dyDescent="0.25">
      <c r="H510" s="59"/>
      <c r="I510" s="59"/>
      <c r="J510" s="59"/>
      <c r="K510" s="59"/>
      <c r="L510" s="59"/>
      <c r="M510" s="59"/>
      <c r="N510" s="59"/>
      <c r="O510" s="59"/>
      <c r="P510" s="59"/>
      <c r="Q510" s="59"/>
      <c r="R510" s="59"/>
      <c r="S510" s="59"/>
    </row>
    <row r="511" spans="8:19" s="36" customFormat="1" x14ac:dyDescent="0.25">
      <c r="H511" s="59"/>
      <c r="I511" s="59"/>
      <c r="J511" s="59"/>
      <c r="K511" s="59"/>
      <c r="L511" s="59"/>
      <c r="M511" s="59"/>
      <c r="N511" s="59"/>
      <c r="O511" s="59"/>
      <c r="P511" s="59"/>
      <c r="Q511" s="59"/>
      <c r="R511" s="59"/>
      <c r="S511" s="59"/>
    </row>
    <row r="512" spans="8:19" s="36" customFormat="1" x14ac:dyDescent="0.25">
      <c r="H512" s="59"/>
      <c r="I512" s="59"/>
      <c r="J512" s="59"/>
      <c r="K512" s="59"/>
      <c r="L512" s="59"/>
      <c r="M512" s="59"/>
      <c r="N512" s="59"/>
      <c r="O512" s="59"/>
      <c r="P512" s="59"/>
      <c r="Q512" s="59"/>
      <c r="R512" s="59"/>
      <c r="S512" s="59"/>
    </row>
    <row r="513" spans="8:19" s="36" customFormat="1" x14ac:dyDescent="0.25">
      <c r="H513" s="59"/>
      <c r="I513" s="59"/>
      <c r="J513" s="59"/>
      <c r="K513" s="59"/>
      <c r="L513" s="59"/>
      <c r="M513" s="59"/>
      <c r="N513" s="59"/>
      <c r="O513" s="59"/>
      <c r="P513" s="59"/>
      <c r="Q513" s="59"/>
      <c r="R513" s="59"/>
      <c r="S513" s="59"/>
    </row>
    <row r="514" spans="8:19" s="36" customFormat="1" x14ac:dyDescent="0.25">
      <c r="H514" s="59"/>
      <c r="I514" s="59"/>
      <c r="J514" s="59"/>
      <c r="K514" s="59"/>
      <c r="L514" s="59"/>
      <c r="M514" s="59"/>
      <c r="N514" s="59"/>
      <c r="O514" s="59"/>
      <c r="P514" s="59"/>
      <c r="Q514" s="59"/>
      <c r="R514" s="59"/>
      <c r="S514" s="59"/>
    </row>
    <row r="515" spans="8:19" s="36" customFormat="1" x14ac:dyDescent="0.25">
      <c r="H515" s="59"/>
      <c r="I515" s="59"/>
      <c r="J515" s="59"/>
      <c r="K515" s="59"/>
      <c r="L515" s="59"/>
      <c r="M515" s="59"/>
      <c r="N515" s="59"/>
      <c r="O515" s="59"/>
      <c r="P515" s="59"/>
      <c r="Q515" s="59"/>
      <c r="R515" s="59"/>
      <c r="S515" s="59"/>
    </row>
    <row r="516" spans="8:19" s="36" customFormat="1" x14ac:dyDescent="0.25">
      <c r="H516" s="59"/>
      <c r="I516" s="59"/>
      <c r="J516" s="59"/>
      <c r="K516" s="59"/>
      <c r="L516" s="59"/>
      <c r="M516" s="59"/>
      <c r="N516" s="59"/>
      <c r="O516" s="59"/>
      <c r="P516" s="59"/>
      <c r="Q516" s="59"/>
      <c r="R516" s="59"/>
      <c r="S516" s="59"/>
    </row>
    <row r="517" spans="8:19" s="36" customFormat="1" x14ac:dyDescent="0.25">
      <c r="H517" s="59"/>
      <c r="I517" s="59"/>
      <c r="J517" s="59"/>
      <c r="K517" s="59"/>
      <c r="L517" s="59"/>
      <c r="M517" s="59"/>
      <c r="N517" s="59"/>
      <c r="O517" s="59"/>
      <c r="P517" s="59"/>
      <c r="Q517" s="59"/>
      <c r="R517" s="59"/>
      <c r="S517" s="59"/>
    </row>
    <row r="518" spans="8:19" s="36" customFormat="1" x14ac:dyDescent="0.25">
      <c r="H518" s="59"/>
      <c r="I518" s="59"/>
      <c r="J518" s="59"/>
      <c r="K518" s="59"/>
      <c r="L518" s="59"/>
      <c r="M518" s="59"/>
      <c r="N518" s="59"/>
      <c r="O518" s="59"/>
      <c r="P518" s="59"/>
      <c r="Q518" s="59"/>
      <c r="R518" s="59"/>
      <c r="S518" s="59"/>
    </row>
    <row r="519" spans="8:19" s="36" customFormat="1" x14ac:dyDescent="0.25">
      <c r="H519" s="59"/>
      <c r="I519" s="59"/>
      <c r="J519" s="59"/>
      <c r="K519" s="59"/>
      <c r="L519" s="59"/>
      <c r="M519" s="59"/>
      <c r="N519" s="59"/>
      <c r="O519" s="59"/>
      <c r="P519" s="59"/>
      <c r="Q519" s="59"/>
      <c r="R519" s="59"/>
      <c r="S519" s="59"/>
    </row>
    <row r="520" spans="8:19" s="36" customFormat="1" x14ac:dyDescent="0.25">
      <c r="H520" s="59"/>
      <c r="I520" s="59"/>
      <c r="J520" s="59"/>
      <c r="K520" s="59"/>
      <c r="L520" s="59"/>
      <c r="M520" s="59"/>
      <c r="N520" s="59"/>
      <c r="O520" s="59"/>
      <c r="P520" s="59"/>
      <c r="Q520" s="59"/>
      <c r="R520" s="59"/>
      <c r="S520" s="59"/>
    </row>
    <row r="521" spans="8:19" s="36" customFormat="1" x14ac:dyDescent="0.25">
      <c r="H521" s="59"/>
      <c r="I521" s="59"/>
      <c r="J521" s="59"/>
      <c r="K521" s="59"/>
      <c r="L521" s="59"/>
      <c r="M521" s="59"/>
      <c r="N521" s="59"/>
      <c r="O521" s="59"/>
      <c r="P521" s="59"/>
      <c r="Q521" s="59"/>
      <c r="R521" s="59"/>
      <c r="S521" s="59"/>
    </row>
    <row r="522" spans="8:19" s="36" customFormat="1" x14ac:dyDescent="0.25">
      <c r="H522" s="59"/>
      <c r="I522" s="59"/>
      <c r="J522" s="59"/>
      <c r="K522" s="59"/>
      <c r="L522" s="59"/>
      <c r="M522" s="59"/>
      <c r="N522" s="59"/>
      <c r="O522" s="59"/>
      <c r="P522" s="59"/>
      <c r="Q522" s="59"/>
      <c r="R522" s="59"/>
      <c r="S522" s="59"/>
    </row>
    <row r="523" spans="8:19" s="36" customFormat="1" x14ac:dyDescent="0.25">
      <c r="H523" s="59"/>
      <c r="I523" s="59"/>
      <c r="J523" s="59"/>
      <c r="K523" s="59"/>
      <c r="L523" s="59"/>
      <c r="M523" s="59"/>
      <c r="N523" s="59"/>
      <c r="O523" s="59"/>
      <c r="P523" s="59"/>
      <c r="Q523" s="59"/>
      <c r="R523" s="59"/>
      <c r="S523" s="59"/>
    </row>
    <row r="524" spans="8:19" s="36" customFormat="1" x14ac:dyDescent="0.25">
      <c r="H524" s="59"/>
      <c r="I524" s="59"/>
      <c r="J524" s="59"/>
      <c r="K524" s="59"/>
      <c r="L524" s="59"/>
      <c r="M524" s="59"/>
      <c r="N524" s="59"/>
      <c r="O524" s="59"/>
      <c r="P524" s="59"/>
      <c r="Q524" s="59"/>
      <c r="R524" s="59"/>
      <c r="S524" s="59"/>
    </row>
    <row r="525" spans="8:19" s="36" customFormat="1" x14ac:dyDescent="0.25">
      <c r="H525" s="59"/>
      <c r="I525" s="59"/>
      <c r="J525" s="59"/>
      <c r="K525" s="59"/>
      <c r="L525" s="59"/>
      <c r="M525" s="59"/>
      <c r="N525" s="59"/>
      <c r="O525" s="59"/>
      <c r="P525" s="59"/>
      <c r="Q525" s="59"/>
      <c r="R525" s="59"/>
      <c r="S525" s="59"/>
    </row>
    <row r="526" spans="8:19" s="36" customFormat="1" x14ac:dyDescent="0.25">
      <c r="H526" s="59"/>
      <c r="I526" s="59"/>
      <c r="J526" s="59"/>
      <c r="K526" s="59"/>
      <c r="L526" s="59"/>
      <c r="M526" s="59"/>
      <c r="N526" s="59"/>
      <c r="O526" s="59"/>
      <c r="P526" s="59"/>
      <c r="Q526" s="59"/>
      <c r="R526" s="59"/>
      <c r="S526" s="59"/>
    </row>
    <row r="527" spans="8:19" s="36" customFormat="1" x14ac:dyDescent="0.25">
      <c r="H527" s="59"/>
      <c r="I527" s="59"/>
      <c r="J527" s="59"/>
      <c r="K527" s="59"/>
      <c r="L527" s="59"/>
      <c r="M527" s="59"/>
      <c r="N527" s="59"/>
      <c r="O527" s="59"/>
      <c r="P527" s="59"/>
      <c r="Q527" s="59"/>
      <c r="R527" s="59"/>
      <c r="S527" s="59"/>
    </row>
    <row r="528" spans="8:19" s="36" customFormat="1" x14ac:dyDescent="0.25">
      <c r="H528" s="59"/>
      <c r="I528" s="59"/>
      <c r="J528" s="59"/>
      <c r="K528" s="59"/>
      <c r="L528" s="59"/>
      <c r="M528" s="59"/>
      <c r="N528" s="59"/>
      <c r="O528" s="59"/>
      <c r="P528" s="59"/>
      <c r="Q528" s="59"/>
      <c r="R528" s="59"/>
      <c r="S528" s="59"/>
    </row>
    <row r="529" spans="8:19" s="36" customFormat="1" x14ac:dyDescent="0.25">
      <c r="H529" s="59"/>
      <c r="I529" s="59"/>
      <c r="J529" s="59"/>
      <c r="K529" s="59"/>
      <c r="L529" s="59"/>
      <c r="M529" s="59"/>
      <c r="N529" s="59"/>
      <c r="O529" s="59"/>
      <c r="P529" s="59"/>
      <c r="Q529" s="59"/>
      <c r="R529" s="59"/>
      <c r="S529" s="59"/>
    </row>
    <row r="530" spans="8:19" s="36" customFormat="1" x14ac:dyDescent="0.25">
      <c r="H530" s="59"/>
      <c r="I530" s="59"/>
      <c r="J530" s="59"/>
      <c r="K530" s="59"/>
      <c r="L530" s="59"/>
      <c r="M530" s="59"/>
      <c r="N530" s="59"/>
      <c r="O530" s="59"/>
      <c r="P530" s="59"/>
      <c r="Q530" s="59"/>
      <c r="R530" s="59"/>
      <c r="S530" s="59"/>
    </row>
    <row r="531" spans="8:19" s="36" customFormat="1" x14ac:dyDescent="0.25">
      <c r="H531" s="59"/>
      <c r="I531" s="59"/>
      <c r="J531" s="59"/>
      <c r="K531" s="59"/>
      <c r="L531" s="59"/>
      <c r="M531" s="59"/>
      <c r="N531" s="59"/>
      <c r="O531" s="59"/>
      <c r="P531" s="59"/>
      <c r="Q531" s="59"/>
      <c r="R531" s="59"/>
      <c r="S531" s="59"/>
    </row>
    <row r="532" spans="8:19" s="36" customFormat="1" x14ac:dyDescent="0.25">
      <c r="H532" s="59"/>
      <c r="I532" s="59"/>
      <c r="J532" s="59"/>
      <c r="K532" s="59"/>
      <c r="L532" s="59"/>
      <c r="M532" s="59"/>
      <c r="N532" s="59"/>
      <c r="O532" s="59"/>
      <c r="P532" s="59"/>
      <c r="Q532" s="59"/>
      <c r="R532" s="59"/>
      <c r="S532" s="59"/>
    </row>
    <row r="533" spans="8:19" s="36" customFormat="1" x14ac:dyDescent="0.25">
      <c r="H533" s="59"/>
      <c r="I533" s="59"/>
      <c r="J533" s="59"/>
      <c r="K533" s="59"/>
      <c r="L533" s="59"/>
      <c r="M533" s="59"/>
      <c r="N533" s="59"/>
      <c r="O533" s="59"/>
      <c r="P533" s="59"/>
      <c r="Q533" s="59"/>
      <c r="R533" s="59"/>
      <c r="S533" s="59"/>
    </row>
    <row r="534" spans="8:19" s="36" customFormat="1" x14ac:dyDescent="0.25">
      <c r="H534" s="59"/>
      <c r="I534" s="59"/>
      <c r="J534" s="59"/>
      <c r="K534" s="59"/>
      <c r="L534" s="59"/>
      <c r="M534" s="59"/>
      <c r="N534" s="59"/>
      <c r="O534" s="59"/>
      <c r="P534" s="59"/>
      <c r="Q534" s="59"/>
      <c r="R534" s="59"/>
      <c r="S534" s="59"/>
    </row>
    <row r="535" spans="8:19" s="36" customFormat="1" x14ac:dyDescent="0.25">
      <c r="H535" s="59"/>
      <c r="I535" s="59"/>
      <c r="J535" s="59"/>
      <c r="K535" s="59"/>
      <c r="L535" s="59"/>
      <c r="M535" s="59"/>
      <c r="N535" s="59"/>
      <c r="O535" s="59"/>
      <c r="P535" s="59"/>
      <c r="Q535" s="59"/>
      <c r="R535" s="59"/>
      <c r="S535" s="59"/>
    </row>
    <row r="536" spans="8:19" s="36" customFormat="1" x14ac:dyDescent="0.25">
      <c r="H536" s="59"/>
      <c r="I536" s="59"/>
      <c r="J536" s="59"/>
      <c r="K536" s="59"/>
      <c r="L536" s="59"/>
      <c r="M536" s="59"/>
      <c r="N536" s="59"/>
      <c r="O536" s="59"/>
      <c r="P536" s="59"/>
      <c r="Q536" s="59"/>
      <c r="R536" s="59"/>
      <c r="S536" s="59"/>
    </row>
    <row r="537" spans="8:19" s="36" customFormat="1" x14ac:dyDescent="0.25">
      <c r="H537" s="59"/>
      <c r="I537" s="59"/>
      <c r="J537" s="59"/>
      <c r="K537" s="59"/>
      <c r="L537" s="59"/>
      <c r="M537" s="59"/>
      <c r="N537" s="59"/>
      <c r="O537" s="59"/>
      <c r="P537" s="59"/>
      <c r="Q537" s="59"/>
      <c r="R537" s="59"/>
      <c r="S537" s="59"/>
    </row>
    <row r="538" spans="8:19" s="36" customFormat="1" x14ac:dyDescent="0.25">
      <c r="H538" s="59"/>
      <c r="I538" s="59"/>
      <c r="J538" s="59"/>
      <c r="K538" s="59"/>
      <c r="L538" s="59"/>
      <c r="M538" s="59"/>
      <c r="N538" s="59"/>
      <c r="O538" s="59"/>
      <c r="P538" s="59"/>
      <c r="Q538" s="59"/>
      <c r="R538" s="59"/>
      <c r="S538" s="59"/>
    </row>
    <row r="539" spans="8:19" s="36" customFormat="1" x14ac:dyDescent="0.25">
      <c r="H539" s="59"/>
      <c r="I539" s="59"/>
      <c r="J539" s="59"/>
      <c r="K539" s="59"/>
      <c r="L539" s="59"/>
      <c r="M539" s="59"/>
      <c r="N539" s="59"/>
      <c r="O539" s="59"/>
      <c r="P539" s="59"/>
      <c r="Q539" s="59"/>
      <c r="R539" s="59"/>
      <c r="S539" s="59"/>
    </row>
    <row r="540" spans="8:19" s="36" customFormat="1" x14ac:dyDescent="0.25">
      <c r="H540" s="59"/>
      <c r="I540" s="59"/>
      <c r="J540" s="59"/>
      <c r="K540" s="59"/>
      <c r="L540" s="59"/>
      <c r="M540" s="59"/>
      <c r="N540" s="59"/>
      <c r="O540" s="59"/>
      <c r="P540" s="59"/>
      <c r="Q540" s="59"/>
      <c r="R540" s="59"/>
      <c r="S540" s="59"/>
    </row>
    <row r="541" spans="8:19" s="36" customFormat="1" x14ac:dyDescent="0.25">
      <c r="H541" s="59"/>
      <c r="I541" s="59"/>
      <c r="J541" s="59"/>
      <c r="K541" s="59"/>
      <c r="L541" s="59"/>
      <c r="M541" s="59"/>
      <c r="N541" s="59"/>
      <c r="O541" s="59"/>
      <c r="P541" s="59"/>
      <c r="Q541" s="59"/>
      <c r="R541" s="59"/>
      <c r="S541" s="59"/>
    </row>
    <row r="542" spans="8:19" s="36" customFormat="1" x14ac:dyDescent="0.25">
      <c r="H542" s="59"/>
      <c r="I542" s="59"/>
      <c r="J542" s="59"/>
      <c r="K542" s="59"/>
      <c r="L542" s="59"/>
      <c r="M542" s="59"/>
      <c r="N542" s="59"/>
      <c r="O542" s="59"/>
      <c r="P542" s="59"/>
      <c r="Q542" s="59"/>
      <c r="R542" s="59"/>
      <c r="S542" s="59"/>
    </row>
    <row r="543" spans="8:19" s="36" customFormat="1" x14ac:dyDescent="0.25">
      <c r="H543" s="59"/>
      <c r="I543" s="59"/>
      <c r="J543" s="59"/>
      <c r="K543" s="59"/>
      <c r="L543" s="59"/>
      <c r="M543" s="59"/>
      <c r="N543" s="59"/>
      <c r="O543" s="59"/>
      <c r="P543" s="59"/>
      <c r="Q543" s="59"/>
      <c r="R543" s="59"/>
      <c r="S543" s="59"/>
    </row>
    <row r="544" spans="8:19" s="36" customFormat="1" x14ac:dyDescent="0.25">
      <c r="H544" s="59"/>
      <c r="I544" s="59"/>
      <c r="J544" s="59"/>
      <c r="K544" s="59"/>
      <c r="L544" s="59"/>
      <c r="M544" s="59"/>
      <c r="N544" s="59"/>
      <c r="O544" s="59"/>
      <c r="P544" s="59"/>
      <c r="Q544" s="59"/>
      <c r="R544" s="59"/>
      <c r="S544" s="59"/>
    </row>
    <row r="545" spans="8:19" s="36" customFormat="1" x14ac:dyDescent="0.25">
      <c r="H545" s="59"/>
      <c r="I545" s="59"/>
      <c r="J545" s="59"/>
      <c r="K545" s="59"/>
      <c r="L545" s="59"/>
      <c r="M545" s="59"/>
      <c r="N545" s="59"/>
      <c r="O545" s="59"/>
      <c r="P545" s="59"/>
      <c r="Q545" s="59"/>
      <c r="R545" s="59"/>
      <c r="S545" s="59"/>
    </row>
    <row r="546" spans="8:19" s="36" customFormat="1" x14ac:dyDescent="0.25">
      <c r="H546" s="59"/>
      <c r="I546" s="59"/>
      <c r="J546" s="59"/>
      <c r="K546" s="59"/>
      <c r="L546" s="59"/>
      <c r="M546" s="59"/>
      <c r="N546" s="59"/>
      <c r="O546" s="59"/>
      <c r="P546" s="59"/>
      <c r="Q546" s="59"/>
      <c r="R546" s="59"/>
      <c r="S546" s="59"/>
    </row>
    <row r="547" spans="8:19" s="36" customFormat="1" x14ac:dyDescent="0.25">
      <c r="H547" s="59"/>
      <c r="I547" s="59"/>
      <c r="J547" s="59"/>
      <c r="K547" s="59"/>
      <c r="L547" s="59"/>
      <c r="M547" s="59"/>
      <c r="N547" s="59"/>
      <c r="O547" s="59"/>
      <c r="P547" s="59"/>
      <c r="Q547" s="59"/>
      <c r="R547" s="59"/>
      <c r="S547" s="59"/>
    </row>
    <row r="548" spans="8:19" s="36" customFormat="1" x14ac:dyDescent="0.25">
      <c r="H548" s="59"/>
      <c r="I548" s="59"/>
      <c r="J548" s="59"/>
      <c r="K548" s="59"/>
      <c r="L548" s="59"/>
      <c r="M548" s="59"/>
      <c r="N548" s="59"/>
      <c r="O548" s="59"/>
      <c r="P548" s="59"/>
      <c r="Q548" s="59"/>
      <c r="R548" s="59"/>
      <c r="S548" s="59"/>
    </row>
    <row r="549" spans="8:19" s="36" customFormat="1" x14ac:dyDescent="0.25">
      <c r="H549" s="59"/>
      <c r="I549" s="59"/>
      <c r="J549" s="59"/>
      <c r="K549" s="59"/>
      <c r="L549" s="59"/>
      <c r="M549" s="59"/>
      <c r="N549" s="59"/>
      <c r="O549" s="59"/>
      <c r="P549" s="59"/>
      <c r="Q549" s="59"/>
      <c r="R549" s="59"/>
      <c r="S549" s="59"/>
    </row>
    <row r="550" spans="8:19" s="36" customFormat="1" x14ac:dyDescent="0.25">
      <c r="H550" s="59"/>
      <c r="I550" s="59"/>
      <c r="J550" s="59"/>
      <c r="K550" s="59"/>
      <c r="L550" s="59"/>
      <c r="M550" s="59"/>
      <c r="N550" s="59"/>
      <c r="O550" s="59"/>
      <c r="P550" s="59"/>
      <c r="Q550" s="59"/>
      <c r="R550" s="59"/>
      <c r="S550" s="59"/>
    </row>
    <row r="551" spans="8:19" s="36" customFormat="1" x14ac:dyDescent="0.25">
      <c r="H551" s="59"/>
      <c r="I551" s="59"/>
      <c r="J551" s="59"/>
      <c r="K551" s="59"/>
      <c r="L551" s="59"/>
      <c r="M551" s="59"/>
      <c r="N551" s="59"/>
      <c r="O551" s="59"/>
      <c r="P551" s="59"/>
      <c r="Q551" s="59"/>
      <c r="R551" s="59"/>
      <c r="S551" s="59"/>
    </row>
    <row r="552" spans="8:19" s="36" customFormat="1" x14ac:dyDescent="0.25">
      <c r="H552" s="59"/>
      <c r="I552" s="59"/>
      <c r="J552" s="59"/>
      <c r="K552" s="59"/>
      <c r="L552" s="59"/>
      <c r="M552" s="59"/>
      <c r="N552" s="59"/>
      <c r="O552" s="59"/>
      <c r="P552" s="59"/>
      <c r="Q552" s="59"/>
      <c r="R552" s="59"/>
      <c r="S552" s="59"/>
    </row>
    <row r="553" spans="8:19" s="36" customFormat="1" x14ac:dyDescent="0.25">
      <c r="H553" s="59"/>
      <c r="I553" s="59"/>
      <c r="J553" s="59"/>
      <c r="K553" s="59"/>
      <c r="L553" s="59"/>
      <c r="M553" s="59"/>
      <c r="N553" s="59"/>
      <c r="O553" s="59"/>
      <c r="P553" s="59"/>
      <c r="Q553" s="59"/>
      <c r="R553" s="59"/>
      <c r="S553" s="59"/>
    </row>
    <row r="554" spans="8:19" s="36" customFormat="1" x14ac:dyDescent="0.25">
      <c r="H554" s="59"/>
      <c r="I554" s="59"/>
      <c r="J554" s="59"/>
      <c r="K554" s="59"/>
      <c r="L554" s="59"/>
      <c r="M554" s="59"/>
      <c r="N554" s="59"/>
      <c r="O554" s="59"/>
      <c r="P554" s="59"/>
      <c r="Q554" s="59"/>
      <c r="R554" s="59"/>
      <c r="S554" s="59"/>
    </row>
    <row r="555" spans="8:19" s="36" customFormat="1" x14ac:dyDescent="0.25">
      <c r="H555" s="59"/>
      <c r="I555" s="59"/>
      <c r="J555" s="59"/>
      <c r="K555" s="59"/>
      <c r="L555" s="59"/>
      <c r="M555" s="59"/>
      <c r="N555" s="59"/>
      <c r="O555" s="59"/>
      <c r="P555" s="59"/>
      <c r="Q555" s="59"/>
      <c r="R555" s="59"/>
      <c r="S555" s="59"/>
    </row>
    <row r="556" spans="8:19" s="36" customFormat="1" x14ac:dyDescent="0.25">
      <c r="H556" s="59"/>
      <c r="I556" s="59"/>
      <c r="J556" s="59"/>
      <c r="K556" s="59"/>
      <c r="L556" s="59"/>
      <c r="M556" s="59"/>
      <c r="N556" s="59"/>
      <c r="O556" s="59"/>
      <c r="P556" s="59"/>
      <c r="Q556" s="59"/>
      <c r="R556" s="59"/>
      <c r="S556" s="59"/>
    </row>
    <row r="557" spans="8:19" s="36" customFormat="1" x14ac:dyDescent="0.25">
      <c r="H557" s="59"/>
      <c r="I557" s="59"/>
      <c r="J557" s="59"/>
      <c r="K557" s="59"/>
      <c r="L557" s="59"/>
      <c r="M557" s="59"/>
      <c r="N557" s="59"/>
      <c r="O557" s="59"/>
      <c r="P557" s="59"/>
      <c r="Q557" s="59"/>
      <c r="R557" s="59"/>
      <c r="S557" s="59"/>
    </row>
    <row r="558" spans="8:19" s="36" customFormat="1" x14ac:dyDescent="0.25">
      <c r="H558" s="59"/>
      <c r="I558" s="59"/>
      <c r="J558" s="59"/>
      <c r="K558" s="59"/>
      <c r="L558" s="59"/>
      <c r="M558" s="59"/>
      <c r="N558" s="59"/>
      <c r="O558" s="59"/>
      <c r="P558" s="59"/>
      <c r="Q558" s="59"/>
      <c r="R558" s="59"/>
      <c r="S558" s="59"/>
    </row>
    <row r="559" spans="8:19" s="36" customFormat="1" x14ac:dyDescent="0.25">
      <c r="H559" s="59"/>
      <c r="I559" s="59"/>
      <c r="J559" s="59"/>
      <c r="K559" s="59"/>
      <c r="L559" s="59"/>
      <c r="M559" s="59"/>
      <c r="N559" s="59"/>
      <c r="O559" s="59"/>
      <c r="P559" s="59"/>
      <c r="Q559" s="59"/>
      <c r="R559" s="59"/>
      <c r="S559" s="59"/>
    </row>
    <row r="560" spans="8:19" s="36" customFormat="1" x14ac:dyDescent="0.25">
      <c r="H560" s="59"/>
      <c r="I560" s="59"/>
      <c r="J560" s="59"/>
      <c r="K560" s="59"/>
      <c r="L560" s="59"/>
      <c r="M560" s="59"/>
      <c r="N560" s="59"/>
      <c r="O560" s="59"/>
      <c r="P560" s="59"/>
      <c r="Q560" s="59"/>
      <c r="R560" s="59"/>
      <c r="S560" s="59"/>
    </row>
    <row r="561" spans="8:19" s="36" customFormat="1" x14ac:dyDescent="0.25">
      <c r="H561" s="59"/>
      <c r="I561" s="59"/>
      <c r="J561" s="59"/>
      <c r="K561" s="59"/>
      <c r="L561" s="59"/>
      <c r="M561" s="59"/>
      <c r="N561" s="59"/>
      <c r="O561" s="59"/>
      <c r="P561" s="59"/>
      <c r="Q561" s="59"/>
      <c r="R561" s="59"/>
      <c r="S561" s="59"/>
    </row>
    <row r="562" spans="8:19" s="36" customFormat="1" x14ac:dyDescent="0.25">
      <c r="H562" s="59"/>
      <c r="I562" s="59"/>
      <c r="J562" s="59"/>
      <c r="K562" s="59"/>
      <c r="L562" s="59"/>
      <c r="M562" s="59"/>
      <c r="N562" s="59"/>
      <c r="O562" s="59"/>
      <c r="P562" s="59"/>
      <c r="Q562" s="59"/>
      <c r="R562" s="59"/>
      <c r="S562" s="59"/>
    </row>
    <row r="563" spans="8:19" s="36" customFormat="1" x14ac:dyDescent="0.25">
      <c r="H563" s="59"/>
      <c r="I563" s="59"/>
      <c r="J563" s="59"/>
      <c r="K563" s="59"/>
      <c r="L563" s="59"/>
      <c r="M563" s="59"/>
      <c r="N563" s="59"/>
      <c r="O563" s="59"/>
      <c r="P563" s="59"/>
      <c r="Q563" s="59"/>
      <c r="R563" s="59"/>
      <c r="S563" s="59"/>
    </row>
    <row r="564" spans="8:19" s="36" customFormat="1" x14ac:dyDescent="0.25">
      <c r="H564" s="59"/>
      <c r="I564" s="59"/>
      <c r="J564" s="59"/>
      <c r="K564" s="59"/>
      <c r="L564" s="59"/>
      <c r="M564" s="59"/>
      <c r="N564" s="59"/>
      <c r="O564" s="59"/>
      <c r="P564" s="59"/>
      <c r="Q564" s="59"/>
      <c r="R564" s="59"/>
      <c r="S564" s="59"/>
    </row>
    <row r="565" spans="8:19" s="36" customFormat="1" x14ac:dyDescent="0.25">
      <c r="H565" s="59"/>
      <c r="I565" s="59"/>
      <c r="J565" s="59"/>
      <c r="K565" s="59"/>
      <c r="L565" s="59"/>
      <c r="M565" s="59"/>
      <c r="N565" s="59"/>
      <c r="O565" s="59"/>
      <c r="P565" s="59"/>
      <c r="Q565" s="59"/>
      <c r="R565" s="59"/>
      <c r="S565" s="59"/>
    </row>
    <row r="566" spans="8:19" s="36" customFormat="1" x14ac:dyDescent="0.25">
      <c r="H566" s="59"/>
      <c r="I566" s="59"/>
      <c r="J566" s="59"/>
      <c r="K566" s="59"/>
      <c r="L566" s="59"/>
      <c r="M566" s="59"/>
      <c r="N566" s="59"/>
      <c r="O566" s="59"/>
      <c r="P566" s="59"/>
      <c r="Q566" s="59"/>
      <c r="R566" s="59"/>
      <c r="S566" s="59"/>
    </row>
    <row r="567" spans="8:19" s="36" customFormat="1" x14ac:dyDescent="0.25">
      <c r="H567" s="59"/>
      <c r="I567" s="59"/>
      <c r="J567" s="59"/>
      <c r="K567" s="59"/>
      <c r="L567" s="59"/>
      <c r="M567" s="59"/>
      <c r="N567" s="59"/>
      <c r="O567" s="59"/>
      <c r="P567" s="59"/>
      <c r="Q567" s="59"/>
      <c r="R567" s="59"/>
      <c r="S567" s="59"/>
    </row>
    <row r="568" spans="8:19" s="36" customFormat="1" x14ac:dyDescent="0.25">
      <c r="H568" s="59"/>
      <c r="I568" s="59"/>
      <c r="J568" s="59"/>
      <c r="K568" s="59"/>
      <c r="L568" s="59"/>
      <c r="M568" s="59"/>
      <c r="N568" s="59"/>
      <c r="O568" s="59"/>
      <c r="P568" s="59"/>
      <c r="Q568" s="59"/>
      <c r="R568" s="59"/>
      <c r="S568" s="59"/>
    </row>
    <row r="569" spans="8:19" s="36" customFormat="1" x14ac:dyDescent="0.25">
      <c r="H569" s="59"/>
      <c r="I569" s="59"/>
      <c r="J569" s="59"/>
      <c r="K569" s="59"/>
      <c r="L569" s="59"/>
      <c r="M569" s="59"/>
      <c r="N569" s="59"/>
      <c r="O569" s="59"/>
      <c r="P569" s="59"/>
      <c r="Q569" s="59"/>
      <c r="R569" s="59"/>
      <c r="S569" s="59"/>
    </row>
    <row r="570" spans="8:19" s="36" customFormat="1" x14ac:dyDescent="0.25">
      <c r="H570" s="59"/>
      <c r="I570" s="59"/>
      <c r="J570" s="59"/>
      <c r="K570" s="59"/>
      <c r="L570" s="59"/>
      <c r="M570" s="59"/>
      <c r="N570" s="59"/>
      <c r="O570" s="59"/>
      <c r="P570" s="59"/>
      <c r="Q570" s="59"/>
      <c r="R570" s="59"/>
      <c r="S570" s="59"/>
    </row>
    <row r="571" spans="8:19" s="36" customFormat="1" x14ac:dyDescent="0.25">
      <c r="H571" s="59"/>
      <c r="I571" s="59"/>
      <c r="J571" s="59"/>
      <c r="K571" s="59"/>
      <c r="L571" s="59"/>
      <c r="M571" s="59"/>
      <c r="N571" s="59"/>
      <c r="O571" s="59"/>
      <c r="P571" s="59"/>
      <c r="Q571" s="59"/>
      <c r="R571" s="59"/>
      <c r="S571" s="59"/>
    </row>
    <row r="572" spans="8:19" s="36" customFormat="1" x14ac:dyDescent="0.25">
      <c r="H572" s="59"/>
      <c r="I572" s="59"/>
      <c r="J572" s="59"/>
      <c r="K572" s="59"/>
      <c r="L572" s="59"/>
      <c r="M572" s="59"/>
      <c r="N572" s="59"/>
      <c r="O572" s="59"/>
      <c r="P572" s="59"/>
      <c r="Q572" s="59"/>
      <c r="R572" s="59"/>
      <c r="S572" s="59"/>
    </row>
    <row r="573" spans="8:19" s="36" customFormat="1" x14ac:dyDescent="0.25">
      <c r="H573" s="59"/>
      <c r="I573" s="59"/>
      <c r="J573" s="59"/>
      <c r="K573" s="59"/>
      <c r="L573" s="59"/>
      <c r="M573" s="59"/>
      <c r="N573" s="59"/>
      <c r="O573" s="59"/>
      <c r="P573" s="59"/>
      <c r="Q573" s="59"/>
      <c r="R573" s="59"/>
      <c r="S573" s="59"/>
    </row>
    <row r="574" spans="8:19" s="36" customFormat="1" x14ac:dyDescent="0.25">
      <c r="H574" s="59"/>
      <c r="I574" s="59"/>
      <c r="J574" s="59"/>
      <c r="K574" s="59"/>
      <c r="L574" s="59"/>
      <c r="M574" s="59"/>
      <c r="N574" s="59"/>
      <c r="O574" s="59"/>
      <c r="P574" s="59"/>
      <c r="Q574" s="59"/>
      <c r="R574" s="59"/>
      <c r="S574" s="59"/>
    </row>
    <row r="575" spans="8:19" s="36" customFormat="1" x14ac:dyDescent="0.25">
      <c r="H575" s="59"/>
      <c r="I575" s="59"/>
      <c r="J575" s="59"/>
      <c r="K575" s="59"/>
      <c r="L575" s="59"/>
      <c r="M575" s="59"/>
      <c r="N575" s="59"/>
      <c r="O575" s="59"/>
      <c r="P575" s="59"/>
      <c r="Q575" s="59"/>
      <c r="R575" s="59"/>
      <c r="S575" s="59"/>
    </row>
    <row r="576" spans="8:19" s="36" customFormat="1" x14ac:dyDescent="0.25">
      <c r="H576" s="59"/>
      <c r="I576" s="59"/>
      <c r="J576" s="59"/>
      <c r="K576" s="59"/>
      <c r="L576" s="59"/>
      <c r="M576" s="59"/>
      <c r="N576" s="59"/>
      <c r="O576" s="59"/>
      <c r="P576" s="59"/>
      <c r="Q576" s="59"/>
      <c r="R576" s="59"/>
      <c r="S576" s="59"/>
    </row>
    <row r="577" spans="8:19" s="36" customFormat="1" x14ac:dyDescent="0.25">
      <c r="H577" s="59"/>
      <c r="I577" s="59"/>
      <c r="J577" s="59"/>
      <c r="K577" s="59"/>
      <c r="L577" s="59"/>
      <c r="M577" s="59"/>
      <c r="N577" s="59"/>
      <c r="O577" s="59"/>
      <c r="P577" s="59"/>
      <c r="Q577" s="59"/>
      <c r="R577" s="59"/>
      <c r="S577" s="59"/>
    </row>
    <row r="578" spans="8:19" s="36" customFormat="1" x14ac:dyDescent="0.25">
      <c r="H578" s="59"/>
      <c r="I578" s="59"/>
      <c r="J578" s="59"/>
      <c r="K578" s="59"/>
      <c r="L578" s="59"/>
      <c r="M578" s="59"/>
      <c r="N578" s="59"/>
      <c r="O578" s="59"/>
      <c r="P578" s="59"/>
      <c r="Q578" s="59"/>
      <c r="R578" s="59"/>
      <c r="S578" s="59"/>
    </row>
    <row r="579" spans="8:19" s="36" customFormat="1" x14ac:dyDescent="0.25">
      <c r="H579" s="59"/>
      <c r="I579" s="59"/>
      <c r="J579" s="59"/>
      <c r="K579" s="59"/>
      <c r="L579" s="59"/>
      <c r="M579" s="59"/>
      <c r="N579" s="59"/>
      <c r="O579" s="59"/>
      <c r="P579" s="59"/>
      <c r="Q579" s="59"/>
      <c r="R579" s="59"/>
      <c r="S579" s="59"/>
    </row>
    <row r="580" spans="8:19" s="36" customFormat="1" x14ac:dyDescent="0.25">
      <c r="H580" s="59"/>
      <c r="I580" s="59"/>
      <c r="J580" s="59"/>
      <c r="K580" s="59"/>
      <c r="L580" s="59"/>
      <c r="M580" s="59"/>
      <c r="N580" s="59"/>
      <c r="O580" s="59"/>
      <c r="P580" s="59"/>
      <c r="Q580" s="59"/>
      <c r="R580" s="59"/>
      <c r="S580" s="59"/>
    </row>
    <row r="581" spans="8:19" s="36" customFormat="1" x14ac:dyDescent="0.25">
      <c r="H581" s="59"/>
      <c r="I581" s="59"/>
      <c r="J581" s="59"/>
      <c r="K581" s="59"/>
      <c r="L581" s="59"/>
      <c r="M581" s="59"/>
      <c r="N581" s="59"/>
      <c r="O581" s="59"/>
      <c r="P581" s="59"/>
      <c r="Q581" s="59"/>
      <c r="R581" s="59"/>
      <c r="S581" s="59"/>
    </row>
    <row r="582" spans="8:19" s="36" customFormat="1" x14ac:dyDescent="0.25">
      <c r="H582" s="59"/>
      <c r="I582" s="59"/>
      <c r="J582" s="59"/>
      <c r="K582" s="59"/>
      <c r="L582" s="59"/>
      <c r="M582" s="59"/>
      <c r="N582" s="59"/>
      <c r="O582" s="59"/>
      <c r="P582" s="59"/>
      <c r="Q582" s="59"/>
      <c r="R582" s="59"/>
      <c r="S582" s="59"/>
    </row>
    <row r="583" spans="8:19" s="36" customFormat="1" x14ac:dyDescent="0.25">
      <c r="H583" s="59"/>
      <c r="I583" s="59"/>
      <c r="J583" s="59"/>
      <c r="K583" s="59"/>
      <c r="L583" s="59"/>
      <c r="M583" s="59"/>
      <c r="N583" s="59"/>
      <c r="O583" s="59"/>
      <c r="P583" s="59"/>
      <c r="Q583" s="59"/>
      <c r="R583" s="59"/>
      <c r="S583" s="59"/>
    </row>
    <row r="584" spans="8:19" s="36" customFormat="1" x14ac:dyDescent="0.25">
      <c r="H584" s="59"/>
      <c r="I584" s="59"/>
      <c r="J584" s="59"/>
      <c r="K584" s="59"/>
      <c r="L584" s="59"/>
      <c r="M584" s="59"/>
      <c r="N584" s="59"/>
      <c r="O584" s="59"/>
      <c r="P584" s="59"/>
      <c r="Q584" s="59"/>
      <c r="R584" s="59"/>
      <c r="S584" s="59"/>
    </row>
    <row r="585" spans="8:19" s="36" customFormat="1" x14ac:dyDescent="0.25">
      <c r="H585" s="59"/>
      <c r="I585" s="59"/>
      <c r="J585" s="59"/>
      <c r="K585" s="59"/>
      <c r="L585" s="59"/>
      <c r="M585" s="59"/>
      <c r="N585" s="59"/>
      <c r="O585" s="59"/>
      <c r="P585" s="59"/>
      <c r="Q585" s="59"/>
      <c r="R585" s="59"/>
      <c r="S585" s="59"/>
    </row>
    <row r="586" spans="8:19" s="36" customFormat="1" x14ac:dyDescent="0.25">
      <c r="H586" s="59"/>
      <c r="I586" s="59"/>
      <c r="J586" s="59"/>
      <c r="K586" s="59"/>
      <c r="L586" s="59"/>
      <c r="M586" s="59"/>
      <c r="N586" s="59"/>
      <c r="O586" s="59"/>
      <c r="P586" s="59"/>
      <c r="Q586" s="59"/>
      <c r="R586" s="59"/>
      <c r="S586" s="59"/>
    </row>
    <row r="587" spans="8:19" s="36" customFormat="1" x14ac:dyDescent="0.25">
      <c r="H587" s="59"/>
      <c r="I587" s="59"/>
      <c r="J587" s="59"/>
      <c r="K587" s="59"/>
      <c r="L587" s="59"/>
      <c r="M587" s="59"/>
      <c r="N587" s="59"/>
      <c r="O587" s="59"/>
      <c r="P587" s="59"/>
      <c r="Q587" s="59"/>
      <c r="R587" s="59"/>
      <c r="S587" s="59"/>
    </row>
    <row r="588" spans="8:19" s="36" customFormat="1" x14ac:dyDescent="0.25">
      <c r="H588" s="59"/>
      <c r="I588" s="59"/>
      <c r="J588" s="59"/>
      <c r="K588" s="59"/>
      <c r="L588" s="59"/>
      <c r="M588" s="59"/>
      <c r="N588" s="59"/>
      <c r="O588" s="59"/>
      <c r="P588" s="59"/>
      <c r="Q588" s="59"/>
      <c r="R588" s="59"/>
      <c r="S588" s="59"/>
    </row>
    <row r="589" spans="8:19" s="36" customFormat="1" x14ac:dyDescent="0.25">
      <c r="H589" s="59"/>
      <c r="I589" s="59"/>
      <c r="J589" s="59"/>
      <c r="K589" s="59"/>
      <c r="L589" s="59"/>
      <c r="M589" s="59"/>
      <c r="N589" s="59"/>
      <c r="O589" s="59"/>
      <c r="P589" s="59"/>
      <c r="Q589" s="59"/>
      <c r="R589" s="59"/>
      <c r="S589" s="59"/>
    </row>
    <row r="590" spans="8:19" s="36" customFormat="1" x14ac:dyDescent="0.25">
      <c r="H590" s="59"/>
      <c r="I590" s="59"/>
      <c r="J590" s="59"/>
      <c r="K590" s="59"/>
      <c r="L590" s="59"/>
      <c r="M590" s="59"/>
      <c r="N590" s="59"/>
      <c r="O590" s="59"/>
      <c r="P590" s="59"/>
      <c r="Q590" s="59"/>
      <c r="R590" s="59"/>
      <c r="S590" s="59"/>
    </row>
    <row r="591" spans="8:19" s="36" customFormat="1" x14ac:dyDescent="0.25">
      <c r="H591" s="59"/>
      <c r="I591" s="59"/>
      <c r="J591" s="59"/>
      <c r="K591" s="59"/>
      <c r="L591" s="59"/>
      <c r="M591" s="59"/>
      <c r="N591" s="59"/>
      <c r="O591" s="59"/>
      <c r="P591" s="59"/>
      <c r="Q591" s="59"/>
      <c r="R591" s="59"/>
      <c r="S591" s="59"/>
    </row>
    <row r="592" spans="8:19" s="36" customFormat="1" x14ac:dyDescent="0.25">
      <c r="H592" s="59"/>
      <c r="I592" s="59"/>
      <c r="J592" s="59"/>
      <c r="K592" s="59"/>
      <c r="L592" s="59"/>
      <c r="M592" s="59"/>
      <c r="N592" s="59"/>
      <c r="O592" s="59"/>
      <c r="P592" s="59"/>
      <c r="Q592" s="59"/>
      <c r="R592" s="59"/>
      <c r="S592" s="59"/>
    </row>
    <row r="593" spans="8:19" s="36" customFormat="1" x14ac:dyDescent="0.25">
      <c r="H593" s="59"/>
      <c r="I593" s="59"/>
      <c r="J593" s="59"/>
      <c r="K593" s="59"/>
      <c r="L593" s="59"/>
      <c r="M593" s="59"/>
      <c r="N593" s="59"/>
      <c r="O593" s="59"/>
      <c r="P593" s="59"/>
      <c r="Q593" s="59"/>
      <c r="R593" s="59"/>
      <c r="S593" s="59"/>
    </row>
    <row r="594" spans="8:19" s="36" customFormat="1" x14ac:dyDescent="0.25">
      <c r="H594" s="59"/>
      <c r="I594" s="59"/>
      <c r="J594" s="59"/>
      <c r="K594" s="59"/>
      <c r="L594" s="59"/>
      <c r="M594" s="59"/>
      <c r="N594" s="59"/>
      <c r="O594" s="59"/>
      <c r="P594" s="59"/>
      <c r="Q594" s="59"/>
      <c r="R594" s="59"/>
      <c r="S594" s="59"/>
    </row>
    <row r="595" spans="8:19" s="36" customFormat="1" x14ac:dyDescent="0.25">
      <c r="H595" s="59"/>
      <c r="I595" s="59"/>
      <c r="J595" s="59"/>
      <c r="K595" s="59"/>
      <c r="L595" s="59"/>
      <c r="M595" s="59"/>
      <c r="N595" s="59"/>
      <c r="O595" s="59"/>
      <c r="P595" s="59"/>
      <c r="Q595" s="59"/>
      <c r="R595" s="59"/>
      <c r="S595" s="59"/>
    </row>
    <row r="596" spans="8:19" s="36" customFormat="1" x14ac:dyDescent="0.25">
      <c r="H596" s="59"/>
      <c r="I596" s="59"/>
      <c r="J596" s="59"/>
      <c r="K596" s="59"/>
      <c r="L596" s="59"/>
      <c r="M596" s="59"/>
      <c r="N596" s="59"/>
      <c r="O596" s="59"/>
      <c r="P596" s="59"/>
      <c r="Q596" s="59"/>
      <c r="R596" s="59"/>
      <c r="S596" s="59"/>
    </row>
    <row r="597" spans="8:19" s="36" customFormat="1" x14ac:dyDescent="0.25">
      <c r="H597" s="59"/>
      <c r="I597" s="59"/>
      <c r="J597" s="59"/>
      <c r="K597" s="59"/>
      <c r="L597" s="59"/>
      <c r="M597" s="59"/>
      <c r="N597" s="59"/>
      <c r="O597" s="59"/>
      <c r="P597" s="59"/>
      <c r="Q597" s="59"/>
      <c r="R597" s="59"/>
      <c r="S597" s="59"/>
    </row>
    <row r="598" spans="8:19" s="36" customFormat="1" x14ac:dyDescent="0.25">
      <c r="H598" s="59"/>
      <c r="I598" s="59"/>
      <c r="J598" s="59"/>
      <c r="K598" s="59"/>
      <c r="L598" s="59"/>
      <c r="M598" s="59"/>
      <c r="N598" s="59"/>
      <c r="O598" s="59"/>
      <c r="P598" s="59"/>
      <c r="Q598" s="59"/>
      <c r="R598" s="59"/>
      <c r="S598" s="59"/>
    </row>
    <row r="599" spans="8:19" s="36" customFormat="1" x14ac:dyDescent="0.25">
      <c r="H599" s="59"/>
      <c r="I599" s="59"/>
      <c r="J599" s="59"/>
      <c r="K599" s="59"/>
      <c r="L599" s="59"/>
      <c r="M599" s="59"/>
      <c r="N599" s="59"/>
      <c r="O599" s="59"/>
      <c r="P599" s="59"/>
      <c r="Q599" s="59"/>
      <c r="R599" s="59"/>
      <c r="S599" s="59"/>
    </row>
    <row r="600" spans="8:19" s="36" customFormat="1" x14ac:dyDescent="0.25">
      <c r="H600" s="59"/>
      <c r="I600" s="59"/>
      <c r="J600" s="59"/>
      <c r="K600" s="59"/>
      <c r="L600" s="59"/>
      <c r="M600" s="59"/>
      <c r="N600" s="59"/>
      <c r="O600" s="59"/>
      <c r="P600" s="59"/>
      <c r="Q600" s="59"/>
      <c r="R600" s="59"/>
      <c r="S600" s="59"/>
    </row>
    <row r="601" spans="8:19" s="36" customFormat="1" x14ac:dyDescent="0.25">
      <c r="H601" s="59"/>
      <c r="I601" s="59"/>
      <c r="J601" s="59"/>
      <c r="K601" s="59"/>
      <c r="L601" s="59"/>
      <c r="M601" s="59"/>
      <c r="N601" s="59"/>
      <c r="O601" s="59"/>
      <c r="P601" s="59"/>
      <c r="Q601" s="59"/>
      <c r="R601" s="59"/>
      <c r="S601" s="59"/>
    </row>
    <row r="602" spans="8:19" s="36" customFormat="1" x14ac:dyDescent="0.25">
      <c r="H602" s="59"/>
      <c r="I602" s="59"/>
      <c r="J602" s="59"/>
      <c r="K602" s="59"/>
      <c r="L602" s="59"/>
      <c r="M602" s="59"/>
      <c r="N602" s="59"/>
      <c r="O602" s="59"/>
      <c r="P602" s="59"/>
      <c r="Q602" s="59"/>
      <c r="R602" s="59"/>
      <c r="S602" s="59"/>
    </row>
    <row r="603" spans="8:19" s="36" customFormat="1" x14ac:dyDescent="0.25">
      <c r="H603" s="59"/>
      <c r="I603" s="59"/>
      <c r="J603" s="59"/>
      <c r="K603" s="59"/>
      <c r="L603" s="59"/>
      <c r="M603" s="59"/>
      <c r="N603" s="59"/>
      <c r="O603" s="59"/>
      <c r="P603" s="59"/>
      <c r="Q603" s="59"/>
      <c r="R603" s="59"/>
      <c r="S603" s="59"/>
    </row>
    <row r="604" spans="8:19" s="36" customFormat="1" x14ac:dyDescent="0.25">
      <c r="H604" s="59"/>
      <c r="I604" s="59"/>
      <c r="J604" s="59"/>
      <c r="K604" s="59"/>
      <c r="L604" s="59"/>
      <c r="M604" s="59"/>
      <c r="N604" s="59"/>
      <c r="O604" s="59"/>
      <c r="P604" s="59"/>
      <c r="Q604" s="59"/>
      <c r="R604" s="59"/>
      <c r="S604" s="59"/>
    </row>
    <row r="605" spans="8:19" s="36" customFormat="1" x14ac:dyDescent="0.25">
      <c r="H605" s="59"/>
      <c r="I605" s="59"/>
      <c r="J605" s="59"/>
      <c r="K605" s="59"/>
      <c r="L605" s="59"/>
      <c r="M605" s="59"/>
      <c r="N605" s="59"/>
      <c r="O605" s="59"/>
      <c r="P605" s="59"/>
      <c r="Q605" s="59"/>
      <c r="R605" s="59"/>
      <c r="S605" s="59"/>
    </row>
    <row r="606" spans="8:19" s="36" customFormat="1" x14ac:dyDescent="0.25">
      <c r="H606" s="59"/>
      <c r="I606" s="59"/>
      <c r="J606" s="59"/>
      <c r="K606" s="59"/>
      <c r="L606" s="59"/>
      <c r="M606" s="59"/>
      <c r="N606" s="59"/>
      <c r="O606" s="59"/>
      <c r="P606" s="59"/>
      <c r="Q606" s="59"/>
      <c r="R606" s="59"/>
      <c r="S606" s="59"/>
    </row>
    <row r="607" spans="8:19" s="36" customFormat="1" x14ac:dyDescent="0.25">
      <c r="H607" s="59"/>
      <c r="I607" s="59"/>
      <c r="J607" s="59"/>
      <c r="K607" s="59"/>
      <c r="L607" s="59"/>
      <c r="M607" s="59"/>
      <c r="N607" s="59"/>
      <c r="O607" s="59"/>
      <c r="P607" s="59"/>
      <c r="Q607" s="59"/>
      <c r="R607" s="59"/>
      <c r="S607" s="59"/>
    </row>
    <row r="608" spans="8:19" s="36" customFormat="1" x14ac:dyDescent="0.25">
      <c r="H608" s="59"/>
      <c r="I608" s="59"/>
      <c r="J608" s="59"/>
      <c r="K608" s="59"/>
      <c r="L608" s="59"/>
      <c r="M608" s="59"/>
      <c r="N608" s="59"/>
      <c r="O608" s="59"/>
      <c r="P608" s="59"/>
      <c r="Q608" s="59"/>
      <c r="R608" s="59"/>
      <c r="S608" s="59"/>
    </row>
    <row r="609" spans="8:19" s="36" customFormat="1" x14ac:dyDescent="0.25">
      <c r="H609" s="59"/>
      <c r="I609" s="59"/>
      <c r="J609" s="59"/>
      <c r="K609" s="59"/>
      <c r="L609" s="59"/>
      <c r="M609" s="59"/>
      <c r="N609" s="59"/>
      <c r="O609" s="59"/>
      <c r="P609" s="59"/>
      <c r="Q609" s="59"/>
      <c r="R609" s="59"/>
      <c r="S609" s="59"/>
    </row>
    <row r="610" spans="8:19" s="36" customFormat="1" x14ac:dyDescent="0.25">
      <c r="H610" s="59"/>
      <c r="I610" s="59"/>
      <c r="J610" s="59"/>
      <c r="K610" s="59"/>
      <c r="L610" s="59"/>
      <c r="M610" s="59"/>
      <c r="N610" s="59"/>
      <c r="O610" s="59"/>
      <c r="P610" s="59"/>
      <c r="Q610" s="59"/>
      <c r="R610" s="59"/>
      <c r="S610" s="59"/>
    </row>
    <row r="611" spans="8:19" s="36" customFormat="1" x14ac:dyDescent="0.25">
      <c r="H611" s="59"/>
      <c r="I611" s="59"/>
      <c r="J611" s="59"/>
      <c r="K611" s="59"/>
      <c r="L611" s="59"/>
      <c r="M611" s="59"/>
      <c r="N611" s="59"/>
      <c r="O611" s="59"/>
      <c r="P611" s="59"/>
      <c r="Q611" s="59"/>
      <c r="R611" s="59"/>
      <c r="S611" s="59"/>
    </row>
    <row r="612" spans="8:19" s="36" customFormat="1" x14ac:dyDescent="0.25">
      <c r="H612" s="59"/>
      <c r="I612" s="59"/>
      <c r="J612" s="59"/>
      <c r="K612" s="59"/>
      <c r="L612" s="59"/>
      <c r="M612" s="59"/>
      <c r="N612" s="59"/>
      <c r="O612" s="59"/>
      <c r="P612" s="59"/>
      <c r="Q612" s="59"/>
      <c r="R612" s="59"/>
      <c r="S612" s="59"/>
    </row>
    <row r="613" spans="8:19" s="36" customFormat="1" x14ac:dyDescent="0.25">
      <c r="H613" s="59"/>
      <c r="I613" s="59"/>
      <c r="J613" s="59"/>
      <c r="K613" s="59"/>
      <c r="L613" s="59"/>
      <c r="M613" s="59"/>
      <c r="N613" s="59"/>
      <c r="O613" s="59"/>
      <c r="P613" s="59"/>
      <c r="Q613" s="59"/>
      <c r="R613" s="59"/>
      <c r="S613" s="59"/>
    </row>
    <row r="614" spans="8:19" s="36" customFormat="1" x14ac:dyDescent="0.25">
      <c r="H614" s="59"/>
      <c r="I614" s="59"/>
      <c r="J614" s="59"/>
      <c r="K614" s="59"/>
      <c r="L614" s="59"/>
      <c r="M614" s="59"/>
      <c r="N614" s="59"/>
      <c r="O614" s="59"/>
      <c r="P614" s="59"/>
      <c r="Q614" s="59"/>
      <c r="R614" s="59"/>
      <c r="S614" s="59"/>
    </row>
    <row r="615" spans="8:19" s="36" customFormat="1" x14ac:dyDescent="0.25">
      <c r="H615" s="59"/>
      <c r="I615" s="59"/>
      <c r="J615" s="59"/>
      <c r="K615" s="59"/>
      <c r="L615" s="59"/>
      <c r="M615" s="59"/>
      <c r="N615" s="59"/>
      <c r="O615" s="59"/>
      <c r="P615" s="59"/>
      <c r="Q615" s="59"/>
      <c r="R615" s="59"/>
      <c r="S615" s="59"/>
    </row>
    <row r="616" spans="8:19" s="36" customFormat="1" x14ac:dyDescent="0.25">
      <c r="H616" s="59"/>
      <c r="I616" s="59"/>
      <c r="J616" s="59"/>
      <c r="K616" s="59"/>
      <c r="L616" s="59"/>
      <c r="M616" s="59"/>
      <c r="N616" s="59"/>
      <c r="O616" s="59"/>
      <c r="P616" s="59"/>
      <c r="Q616" s="59"/>
      <c r="R616" s="59"/>
      <c r="S616" s="59"/>
    </row>
    <row r="617" spans="8:19" s="36" customFormat="1" x14ac:dyDescent="0.25">
      <c r="H617" s="59"/>
      <c r="I617" s="59"/>
      <c r="J617" s="59"/>
      <c r="K617" s="59"/>
      <c r="L617" s="59"/>
      <c r="M617" s="59"/>
      <c r="N617" s="59"/>
      <c r="O617" s="59"/>
      <c r="P617" s="59"/>
      <c r="Q617" s="59"/>
      <c r="R617" s="59"/>
      <c r="S617" s="59"/>
    </row>
    <row r="618" spans="8:19" s="36" customFormat="1" x14ac:dyDescent="0.25">
      <c r="H618" s="59"/>
      <c r="I618" s="59"/>
      <c r="J618" s="59"/>
      <c r="K618" s="59"/>
      <c r="L618" s="59"/>
      <c r="M618" s="59"/>
      <c r="N618" s="59"/>
      <c r="O618" s="59"/>
      <c r="P618" s="59"/>
      <c r="Q618" s="59"/>
      <c r="R618" s="59"/>
      <c r="S618" s="59"/>
    </row>
    <row r="619" spans="8:19" s="36" customFormat="1" x14ac:dyDescent="0.25">
      <c r="H619" s="59"/>
      <c r="I619" s="59"/>
      <c r="J619" s="59"/>
      <c r="K619" s="59"/>
      <c r="L619" s="59"/>
      <c r="M619" s="59"/>
      <c r="N619" s="59"/>
      <c r="O619" s="59"/>
      <c r="P619" s="59"/>
      <c r="Q619" s="59"/>
      <c r="R619" s="59"/>
      <c r="S619" s="59"/>
    </row>
    <row r="620" spans="8:19" s="36" customFormat="1" x14ac:dyDescent="0.25">
      <c r="H620" s="59"/>
      <c r="I620" s="59"/>
      <c r="J620" s="59"/>
      <c r="K620" s="59"/>
      <c r="L620" s="59"/>
      <c r="M620" s="59"/>
      <c r="N620" s="59"/>
      <c r="O620" s="59"/>
      <c r="P620" s="59"/>
      <c r="Q620" s="59"/>
      <c r="R620" s="59"/>
      <c r="S620" s="59"/>
    </row>
    <row r="621" spans="8:19" s="36" customFormat="1" x14ac:dyDescent="0.25">
      <c r="H621" s="59"/>
      <c r="I621" s="59"/>
      <c r="J621" s="59"/>
      <c r="K621" s="59"/>
      <c r="L621" s="59"/>
      <c r="M621" s="59"/>
      <c r="N621" s="59"/>
      <c r="O621" s="59"/>
      <c r="P621" s="59"/>
      <c r="Q621" s="59"/>
      <c r="R621" s="59"/>
      <c r="S621" s="59"/>
    </row>
    <row r="622" spans="8:19" s="36" customFormat="1" x14ac:dyDescent="0.25">
      <c r="H622" s="59"/>
      <c r="I622" s="59"/>
      <c r="J622" s="59"/>
      <c r="K622" s="59"/>
      <c r="L622" s="59"/>
      <c r="M622" s="59"/>
      <c r="N622" s="59"/>
      <c r="O622" s="59"/>
      <c r="P622" s="59"/>
      <c r="Q622" s="59"/>
      <c r="R622" s="59"/>
      <c r="S622" s="59"/>
    </row>
    <row r="623" spans="8:19" s="36" customFormat="1" x14ac:dyDescent="0.25">
      <c r="H623" s="59"/>
      <c r="I623" s="59"/>
      <c r="J623" s="59"/>
      <c r="K623" s="59"/>
      <c r="L623" s="59"/>
      <c r="M623" s="59"/>
      <c r="N623" s="59"/>
      <c r="O623" s="59"/>
      <c r="P623" s="59"/>
      <c r="Q623" s="59"/>
      <c r="R623" s="59"/>
      <c r="S623" s="59"/>
    </row>
    <row r="624" spans="8:19" s="36" customFormat="1" x14ac:dyDescent="0.25">
      <c r="H624" s="59"/>
      <c r="I624" s="59"/>
      <c r="J624" s="59"/>
      <c r="K624" s="59"/>
      <c r="L624" s="59"/>
      <c r="M624" s="59"/>
      <c r="N624" s="59"/>
      <c r="O624" s="59"/>
      <c r="P624" s="59"/>
      <c r="Q624" s="59"/>
      <c r="R624" s="59"/>
      <c r="S624" s="59"/>
    </row>
    <row r="625" spans="8:19" s="36" customFormat="1" x14ac:dyDescent="0.25">
      <c r="H625" s="59"/>
      <c r="I625" s="59"/>
      <c r="J625" s="59"/>
      <c r="K625" s="59"/>
      <c r="L625" s="59"/>
      <c r="M625" s="59"/>
      <c r="N625" s="59"/>
      <c r="O625" s="59"/>
      <c r="P625" s="59"/>
      <c r="Q625" s="59"/>
      <c r="R625" s="59"/>
      <c r="S625" s="59"/>
    </row>
    <row r="626" spans="8:19" s="36" customFormat="1" x14ac:dyDescent="0.25">
      <c r="H626" s="59"/>
      <c r="I626" s="59"/>
      <c r="J626" s="59"/>
      <c r="K626" s="59"/>
      <c r="L626" s="59"/>
      <c r="M626" s="59"/>
      <c r="N626" s="59"/>
      <c r="O626" s="59"/>
      <c r="P626" s="59"/>
      <c r="Q626" s="59"/>
      <c r="R626" s="59"/>
      <c r="S626" s="59"/>
    </row>
    <row r="627" spans="8:19" s="36" customFormat="1" x14ac:dyDescent="0.25">
      <c r="H627" s="59"/>
      <c r="I627" s="59"/>
      <c r="J627" s="59"/>
      <c r="K627" s="59"/>
      <c r="L627" s="59"/>
      <c r="M627" s="59"/>
      <c r="N627" s="59"/>
      <c r="O627" s="59"/>
      <c r="P627" s="59"/>
      <c r="Q627" s="59"/>
      <c r="R627" s="59"/>
      <c r="S627" s="59"/>
    </row>
    <row r="628" spans="8:19" s="36" customFormat="1" x14ac:dyDescent="0.25">
      <c r="H628" s="59"/>
      <c r="I628" s="59"/>
      <c r="J628" s="59"/>
      <c r="K628" s="59"/>
      <c r="L628" s="59"/>
      <c r="M628" s="59"/>
      <c r="N628" s="59"/>
      <c r="O628" s="59"/>
      <c r="P628" s="59"/>
      <c r="Q628" s="59"/>
      <c r="R628" s="59"/>
      <c r="S628" s="59"/>
    </row>
    <row r="629" spans="8:19" s="36" customFormat="1" x14ac:dyDescent="0.25">
      <c r="H629" s="59"/>
      <c r="I629" s="59"/>
      <c r="J629" s="59"/>
      <c r="K629" s="59"/>
      <c r="L629" s="59"/>
      <c r="M629" s="59"/>
      <c r="N629" s="59"/>
      <c r="O629" s="59"/>
      <c r="P629" s="59"/>
      <c r="Q629" s="59"/>
      <c r="R629" s="59"/>
      <c r="S629" s="59"/>
    </row>
    <row r="630" spans="8:19" s="36" customFormat="1" x14ac:dyDescent="0.25">
      <c r="H630" s="59"/>
      <c r="I630" s="59"/>
      <c r="J630" s="59"/>
      <c r="K630" s="59"/>
      <c r="L630" s="59"/>
      <c r="M630" s="59"/>
      <c r="N630" s="59"/>
      <c r="O630" s="59"/>
      <c r="P630" s="59"/>
      <c r="Q630" s="59"/>
      <c r="R630" s="59"/>
      <c r="S630" s="59"/>
    </row>
    <row r="631" spans="8:19" s="36" customFormat="1" x14ac:dyDescent="0.25">
      <c r="H631" s="59"/>
      <c r="I631" s="59"/>
      <c r="J631" s="59"/>
      <c r="K631" s="59"/>
      <c r="L631" s="59"/>
      <c r="M631" s="59"/>
      <c r="N631" s="59"/>
      <c r="O631" s="59"/>
      <c r="P631" s="59"/>
      <c r="Q631" s="59"/>
      <c r="R631" s="59"/>
      <c r="S631" s="59"/>
    </row>
    <row r="632" spans="8:19" s="36" customFormat="1" x14ac:dyDescent="0.25">
      <c r="H632" s="59"/>
      <c r="I632" s="59"/>
      <c r="J632" s="59"/>
      <c r="K632" s="59"/>
      <c r="L632" s="59"/>
      <c r="M632" s="59"/>
      <c r="N632" s="59"/>
      <c r="O632" s="59"/>
      <c r="P632" s="59"/>
      <c r="Q632" s="59"/>
      <c r="R632" s="59"/>
      <c r="S632" s="59"/>
    </row>
    <row r="633" spans="8:19" s="36" customFormat="1" x14ac:dyDescent="0.25">
      <c r="H633" s="59"/>
      <c r="I633" s="59"/>
      <c r="J633" s="59"/>
      <c r="K633" s="59"/>
      <c r="L633" s="59"/>
      <c r="M633" s="59"/>
      <c r="N633" s="59"/>
      <c r="O633" s="59"/>
      <c r="P633" s="59"/>
      <c r="Q633" s="59"/>
      <c r="R633" s="59"/>
      <c r="S633" s="59"/>
    </row>
    <row r="634" spans="8:19" s="36" customFormat="1" x14ac:dyDescent="0.25">
      <c r="H634" s="59"/>
      <c r="I634" s="59"/>
      <c r="J634" s="59"/>
      <c r="K634" s="59"/>
      <c r="L634" s="59"/>
      <c r="M634" s="59"/>
      <c r="N634" s="59"/>
      <c r="O634" s="59"/>
      <c r="P634" s="59"/>
      <c r="Q634" s="59"/>
      <c r="R634" s="59"/>
      <c r="S634" s="59"/>
    </row>
    <row r="635" spans="8:19" s="36" customFormat="1" x14ac:dyDescent="0.25">
      <c r="H635" s="59"/>
      <c r="I635" s="59"/>
      <c r="J635" s="59"/>
      <c r="K635" s="59"/>
      <c r="L635" s="59"/>
      <c r="M635" s="59"/>
      <c r="N635" s="59"/>
      <c r="O635" s="59"/>
      <c r="P635" s="59"/>
      <c r="Q635" s="59"/>
      <c r="R635" s="59"/>
      <c r="S635" s="59"/>
    </row>
    <row r="636" spans="8:19" s="36" customFormat="1" x14ac:dyDescent="0.25">
      <c r="H636" s="59"/>
      <c r="I636" s="59"/>
      <c r="J636" s="59"/>
      <c r="K636" s="59"/>
      <c r="L636" s="59"/>
      <c r="M636" s="59"/>
      <c r="N636" s="59"/>
      <c r="O636" s="59"/>
      <c r="P636" s="59"/>
      <c r="Q636" s="59"/>
      <c r="R636" s="59"/>
      <c r="S636" s="59"/>
    </row>
    <row r="637" spans="8:19" s="36" customFormat="1" x14ac:dyDescent="0.25">
      <c r="H637" s="59"/>
      <c r="I637" s="59"/>
      <c r="J637" s="59"/>
      <c r="K637" s="59"/>
      <c r="L637" s="59"/>
      <c r="M637" s="59"/>
      <c r="N637" s="59"/>
      <c r="O637" s="59"/>
      <c r="P637" s="59"/>
      <c r="Q637" s="59"/>
      <c r="R637" s="59"/>
      <c r="S637" s="59"/>
    </row>
    <row r="638" spans="8:19" s="36" customFormat="1" x14ac:dyDescent="0.25">
      <c r="H638" s="59"/>
      <c r="I638" s="59"/>
      <c r="J638" s="59"/>
      <c r="K638" s="59"/>
      <c r="L638" s="59"/>
      <c r="M638" s="59"/>
      <c r="N638" s="59"/>
      <c r="O638" s="59"/>
      <c r="P638" s="59"/>
      <c r="Q638" s="59"/>
      <c r="R638" s="59"/>
      <c r="S638" s="59"/>
    </row>
    <row r="639" spans="8:19" s="36" customFormat="1" x14ac:dyDescent="0.25">
      <c r="H639" s="59"/>
      <c r="I639" s="59"/>
      <c r="J639" s="59"/>
      <c r="K639" s="59"/>
      <c r="L639" s="59"/>
      <c r="M639" s="59"/>
      <c r="N639" s="59"/>
      <c r="O639" s="59"/>
      <c r="P639" s="59"/>
      <c r="Q639" s="59"/>
      <c r="R639" s="59"/>
      <c r="S639" s="59"/>
    </row>
    <row r="640" spans="8:19" s="36" customFormat="1" x14ac:dyDescent="0.25">
      <c r="H640" s="59"/>
      <c r="I640" s="59"/>
      <c r="J640" s="59"/>
      <c r="K640" s="59"/>
      <c r="L640" s="59"/>
      <c r="M640" s="59"/>
      <c r="N640" s="59"/>
      <c r="O640" s="59"/>
      <c r="P640" s="59"/>
      <c r="Q640" s="59"/>
      <c r="R640" s="59"/>
      <c r="S640" s="59"/>
    </row>
    <row r="641" spans="8:19" s="36" customFormat="1" x14ac:dyDescent="0.25">
      <c r="H641" s="59"/>
      <c r="I641" s="59"/>
      <c r="J641" s="59"/>
      <c r="K641" s="59"/>
      <c r="L641" s="59"/>
      <c r="M641" s="59"/>
      <c r="N641" s="59"/>
      <c r="O641" s="59"/>
      <c r="P641" s="59"/>
      <c r="Q641" s="59"/>
      <c r="R641" s="59"/>
      <c r="S641" s="59"/>
    </row>
    <row r="642" spans="8:19" s="36" customFormat="1" x14ac:dyDescent="0.25">
      <c r="H642" s="59"/>
      <c r="I642" s="59"/>
      <c r="J642" s="59"/>
      <c r="K642" s="59"/>
      <c r="L642" s="59"/>
      <c r="M642" s="59"/>
      <c r="N642" s="59"/>
      <c r="O642" s="59"/>
      <c r="P642" s="59"/>
      <c r="Q642" s="59"/>
      <c r="R642" s="59"/>
      <c r="S642" s="59"/>
    </row>
    <row r="643" spans="8:19" s="36" customFormat="1" x14ac:dyDescent="0.25">
      <c r="H643" s="59"/>
      <c r="I643" s="59"/>
      <c r="J643" s="59"/>
      <c r="K643" s="59"/>
      <c r="L643" s="59"/>
      <c r="M643" s="59"/>
      <c r="N643" s="59"/>
      <c r="O643" s="59"/>
      <c r="P643" s="59"/>
      <c r="Q643" s="59"/>
      <c r="R643" s="59"/>
      <c r="S643" s="59"/>
    </row>
    <row r="644" spans="8:19" s="36" customFormat="1" x14ac:dyDescent="0.25">
      <c r="H644" s="59"/>
      <c r="I644" s="59"/>
      <c r="J644" s="59"/>
      <c r="K644" s="59"/>
      <c r="L644" s="59"/>
      <c r="M644" s="59"/>
      <c r="N644" s="59"/>
      <c r="O644" s="59"/>
      <c r="P644" s="59"/>
      <c r="Q644" s="59"/>
      <c r="R644" s="59"/>
      <c r="S644" s="59"/>
    </row>
    <row r="645" spans="8:19" s="36" customFormat="1" x14ac:dyDescent="0.25">
      <c r="H645" s="59"/>
      <c r="I645" s="59"/>
      <c r="J645" s="59"/>
      <c r="K645" s="59"/>
      <c r="L645" s="59"/>
      <c r="M645" s="59"/>
      <c r="N645" s="59"/>
      <c r="O645" s="59"/>
      <c r="P645" s="59"/>
      <c r="Q645" s="59"/>
      <c r="R645" s="59"/>
      <c r="S645" s="59"/>
    </row>
    <row r="646" spans="8:19" s="36" customFormat="1" x14ac:dyDescent="0.25">
      <c r="H646" s="59"/>
      <c r="I646" s="59"/>
      <c r="J646" s="59"/>
      <c r="K646" s="59"/>
      <c r="L646" s="59"/>
      <c r="M646" s="59"/>
      <c r="N646" s="59"/>
      <c r="O646" s="59"/>
      <c r="P646" s="59"/>
      <c r="Q646" s="59"/>
      <c r="R646" s="59"/>
      <c r="S646" s="59"/>
    </row>
    <row r="647" spans="8:19" s="36" customFormat="1" x14ac:dyDescent="0.25">
      <c r="H647" s="59"/>
      <c r="I647" s="59"/>
      <c r="J647" s="59"/>
      <c r="K647" s="59"/>
      <c r="L647" s="59"/>
      <c r="M647" s="59"/>
      <c r="N647" s="59"/>
      <c r="O647" s="59"/>
      <c r="P647" s="59"/>
      <c r="Q647" s="59"/>
      <c r="R647" s="59"/>
      <c r="S647" s="59"/>
    </row>
    <row r="648" spans="8:19" s="36" customFormat="1" x14ac:dyDescent="0.25">
      <c r="H648" s="59"/>
      <c r="I648" s="59"/>
      <c r="J648" s="59"/>
      <c r="K648" s="59"/>
      <c r="L648" s="59"/>
      <c r="M648" s="59"/>
      <c r="N648" s="59"/>
      <c r="O648" s="59"/>
      <c r="P648" s="59"/>
      <c r="Q648" s="59"/>
      <c r="R648" s="59"/>
      <c r="S648" s="59"/>
    </row>
    <row r="649" spans="8:19" s="36" customFormat="1" x14ac:dyDescent="0.25">
      <c r="H649" s="59"/>
      <c r="I649" s="59"/>
      <c r="J649" s="59"/>
      <c r="K649" s="59"/>
      <c r="L649" s="59"/>
      <c r="M649" s="59"/>
      <c r="N649" s="59"/>
      <c r="O649" s="59"/>
      <c r="P649" s="59"/>
      <c r="Q649" s="59"/>
      <c r="R649" s="59"/>
      <c r="S649" s="59"/>
    </row>
    <row r="650" spans="8:19" s="36" customFormat="1" x14ac:dyDescent="0.25">
      <c r="H650" s="59"/>
      <c r="I650" s="59"/>
      <c r="J650" s="59"/>
      <c r="K650" s="59"/>
      <c r="L650" s="59"/>
      <c r="M650" s="59"/>
      <c r="N650" s="59"/>
      <c r="O650" s="59"/>
      <c r="P650" s="59"/>
      <c r="Q650" s="59"/>
      <c r="R650" s="59"/>
      <c r="S650" s="59"/>
    </row>
    <row r="651" spans="8:19" s="36" customFormat="1" x14ac:dyDescent="0.25">
      <c r="H651" s="59"/>
      <c r="I651" s="59"/>
      <c r="J651" s="59"/>
      <c r="K651" s="59"/>
      <c r="L651" s="59"/>
      <c r="M651" s="59"/>
      <c r="N651" s="59"/>
      <c r="O651" s="59"/>
      <c r="P651" s="59"/>
      <c r="Q651" s="59"/>
      <c r="R651" s="59"/>
      <c r="S651" s="59"/>
    </row>
    <row r="652" spans="8:19" s="36" customFormat="1" x14ac:dyDescent="0.25">
      <c r="H652" s="59"/>
      <c r="I652" s="59"/>
      <c r="J652" s="59"/>
      <c r="K652" s="59"/>
      <c r="L652" s="59"/>
      <c r="M652" s="59"/>
      <c r="N652" s="59"/>
      <c r="O652" s="59"/>
      <c r="P652" s="59"/>
      <c r="Q652" s="59"/>
      <c r="R652" s="59"/>
      <c r="S652" s="59"/>
    </row>
    <row r="653" spans="8:19" s="36" customFormat="1" x14ac:dyDescent="0.25">
      <c r="H653" s="59"/>
      <c r="I653" s="59"/>
      <c r="J653" s="59"/>
      <c r="K653" s="59"/>
      <c r="L653" s="59"/>
      <c r="M653" s="59"/>
      <c r="N653" s="59"/>
      <c r="O653" s="59"/>
      <c r="P653" s="59"/>
      <c r="Q653" s="59"/>
      <c r="R653" s="59"/>
      <c r="S653" s="59"/>
    </row>
    <row r="654" spans="8:19" s="36" customFormat="1" x14ac:dyDescent="0.25">
      <c r="H654" s="59"/>
      <c r="I654" s="59"/>
      <c r="J654" s="59"/>
      <c r="K654" s="59"/>
      <c r="L654" s="59"/>
      <c r="M654" s="59"/>
      <c r="N654" s="59"/>
      <c r="O654" s="59"/>
      <c r="P654" s="59"/>
      <c r="Q654" s="59"/>
      <c r="R654" s="59"/>
      <c r="S654" s="59"/>
    </row>
    <row r="655" spans="8:19" s="36" customFormat="1" x14ac:dyDescent="0.25">
      <c r="H655" s="59"/>
      <c r="I655" s="59"/>
      <c r="J655" s="59"/>
      <c r="K655" s="59"/>
      <c r="L655" s="59"/>
      <c r="M655" s="59"/>
      <c r="N655" s="59"/>
      <c r="O655" s="59"/>
      <c r="P655" s="59"/>
      <c r="Q655" s="59"/>
      <c r="R655" s="59"/>
      <c r="S655" s="59"/>
    </row>
    <row r="656" spans="8:19" s="36" customFormat="1" x14ac:dyDescent="0.25">
      <c r="H656" s="59"/>
      <c r="I656" s="59"/>
      <c r="J656" s="59"/>
      <c r="K656" s="59"/>
      <c r="L656" s="59"/>
      <c r="M656" s="59"/>
      <c r="N656" s="59"/>
      <c r="O656" s="59"/>
      <c r="P656" s="59"/>
      <c r="Q656" s="59"/>
      <c r="R656" s="59"/>
      <c r="S656" s="59"/>
    </row>
    <row r="657" spans="8:19" s="36" customFormat="1" x14ac:dyDescent="0.25">
      <c r="H657" s="59"/>
      <c r="I657" s="59"/>
      <c r="J657" s="59"/>
      <c r="K657" s="59"/>
      <c r="L657" s="59"/>
      <c r="M657" s="59"/>
      <c r="N657" s="59"/>
      <c r="O657" s="59"/>
      <c r="P657" s="59"/>
      <c r="Q657" s="59"/>
      <c r="R657" s="59"/>
      <c r="S657" s="59"/>
    </row>
    <row r="658" spans="8:19" s="36" customFormat="1" x14ac:dyDescent="0.25">
      <c r="H658" s="59"/>
      <c r="I658" s="59"/>
      <c r="J658" s="59"/>
      <c r="K658" s="59"/>
      <c r="L658" s="59"/>
      <c r="M658" s="59"/>
      <c r="N658" s="59"/>
      <c r="O658" s="59"/>
      <c r="P658" s="59"/>
      <c r="Q658" s="59"/>
      <c r="R658" s="59"/>
      <c r="S658" s="59"/>
    </row>
    <row r="659" spans="8:19" s="36" customFormat="1" x14ac:dyDescent="0.25">
      <c r="H659" s="59"/>
      <c r="I659" s="59"/>
      <c r="J659" s="59"/>
      <c r="K659" s="59"/>
      <c r="L659" s="59"/>
      <c r="M659" s="59"/>
      <c r="N659" s="59"/>
      <c r="O659" s="59"/>
      <c r="P659" s="59"/>
      <c r="Q659" s="59"/>
      <c r="R659" s="59"/>
      <c r="S659" s="59"/>
    </row>
    <row r="660" spans="8:19" s="36" customFormat="1" x14ac:dyDescent="0.25">
      <c r="H660" s="59"/>
      <c r="I660" s="59"/>
      <c r="J660" s="59"/>
      <c r="K660" s="59"/>
      <c r="L660" s="59"/>
      <c r="M660" s="59"/>
      <c r="N660" s="59"/>
      <c r="O660" s="59"/>
      <c r="P660" s="59"/>
      <c r="Q660" s="59"/>
      <c r="R660" s="59"/>
      <c r="S660" s="59"/>
    </row>
    <row r="661" spans="8:19" s="36" customFormat="1" x14ac:dyDescent="0.25">
      <c r="H661" s="59"/>
      <c r="I661" s="59"/>
      <c r="J661" s="59"/>
      <c r="K661" s="59"/>
      <c r="L661" s="59"/>
      <c r="M661" s="59"/>
      <c r="N661" s="59"/>
      <c r="O661" s="59"/>
      <c r="P661" s="59"/>
      <c r="Q661" s="59"/>
      <c r="R661" s="59"/>
      <c r="S661" s="59"/>
    </row>
    <row r="662" spans="8:19" s="36" customFormat="1" x14ac:dyDescent="0.25">
      <c r="H662" s="59"/>
      <c r="I662" s="59"/>
      <c r="J662" s="59"/>
      <c r="K662" s="59"/>
      <c r="L662" s="59"/>
      <c r="M662" s="59"/>
      <c r="N662" s="59"/>
      <c r="O662" s="59"/>
      <c r="P662" s="59"/>
      <c r="Q662" s="59"/>
      <c r="R662" s="59"/>
      <c r="S662" s="59"/>
    </row>
    <row r="663" spans="8:19" s="36" customFormat="1" x14ac:dyDescent="0.25">
      <c r="H663" s="59"/>
      <c r="I663" s="59"/>
      <c r="J663" s="59"/>
      <c r="K663" s="59"/>
      <c r="L663" s="59"/>
      <c r="M663" s="59"/>
      <c r="N663" s="59"/>
      <c r="O663" s="59"/>
      <c r="P663" s="59"/>
      <c r="Q663" s="59"/>
      <c r="R663" s="59"/>
      <c r="S663" s="59"/>
    </row>
    <row r="664" spans="8:19" s="36" customFormat="1" x14ac:dyDescent="0.25">
      <c r="H664" s="59"/>
      <c r="I664" s="59"/>
      <c r="J664" s="59"/>
      <c r="K664" s="59"/>
      <c r="L664" s="59"/>
      <c r="M664" s="59"/>
      <c r="N664" s="59"/>
      <c r="O664" s="59"/>
      <c r="P664" s="59"/>
      <c r="Q664" s="59"/>
      <c r="R664" s="59"/>
      <c r="S664" s="59"/>
    </row>
    <row r="665" spans="8:19" s="36" customFormat="1" x14ac:dyDescent="0.25">
      <c r="H665" s="59"/>
      <c r="I665" s="59"/>
      <c r="J665" s="59"/>
      <c r="K665" s="59"/>
      <c r="L665" s="59"/>
      <c r="M665" s="59"/>
      <c r="N665" s="59"/>
      <c r="O665" s="59"/>
      <c r="P665" s="59"/>
      <c r="Q665" s="59"/>
      <c r="R665" s="59"/>
      <c r="S665" s="59"/>
    </row>
    <row r="666" spans="8:19" s="36" customFormat="1" x14ac:dyDescent="0.25">
      <c r="H666" s="59"/>
      <c r="I666" s="59"/>
      <c r="J666" s="59"/>
      <c r="K666" s="59"/>
      <c r="L666" s="59"/>
      <c r="M666" s="59"/>
      <c r="N666" s="59"/>
      <c r="O666" s="59"/>
      <c r="P666" s="59"/>
      <c r="Q666" s="59"/>
      <c r="R666" s="59"/>
      <c r="S666" s="59"/>
    </row>
    <row r="667" spans="8:19" s="36" customFormat="1" x14ac:dyDescent="0.25">
      <c r="H667" s="59"/>
      <c r="I667" s="59"/>
      <c r="J667" s="59"/>
      <c r="K667" s="59"/>
      <c r="L667" s="59"/>
      <c r="M667" s="59"/>
      <c r="N667" s="59"/>
      <c r="O667" s="59"/>
      <c r="P667" s="59"/>
      <c r="Q667" s="59"/>
      <c r="R667" s="59"/>
      <c r="S667" s="59"/>
    </row>
    <row r="668" spans="8:19" s="36" customFormat="1" x14ac:dyDescent="0.25">
      <c r="H668" s="59"/>
      <c r="I668" s="59"/>
      <c r="J668" s="59"/>
      <c r="K668" s="59"/>
      <c r="L668" s="59"/>
      <c r="M668" s="59"/>
      <c r="N668" s="59"/>
      <c r="O668" s="59"/>
      <c r="P668" s="59"/>
      <c r="Q668" s="59"/>
      <c r="R668" s="59"/>
      <c r="S668" s="59"/>
    </row>
    <row r="669" spans="8:19" s="36" customFormat="1" x14ac:dyDescent="0.25">
      <c r="H669" s="59"/>
      <c r="I669" s="59"/>
      <c r="J669" s="59"/>
      <c r="K669" s="59"/>
      <c r="L669" s="59"/>
      <c r="M669" s="59"/>
      <c r="N669" s="59"/>
      <c r="O669" s="59"/>
      <c r="P669" s="59"/>
      <c r="Q669" s="59"/>
      <c r="R669" s="59"/>
      <c r="S669" s="59"/>
    </row>
    <row r="670" spans="8:19" s="36" customFormat="1" x14ac:dyDescent="0.25">
      <c r="H670" s="59"/>
      <c r="I670" s="59"/>
      <c r="J670" s="59"/>
      <c r="K670" s="59"/>
      <c r="L670" s="59"/>
      <c r="M670" s="59"/>
      <c r="N670" s="59"/>
      <c r="O670" s="59"/>
      <c r="P670" s="59"/>
      <c r="Q670" s="59"/>
      <c r="R670" s="59"/>
      <c r="S670" s="59"/>
    </row>
    <row r="671" spans="8:19" s="36" customFormat="1" x14ac:dyDescent="0.25">
      <c r="H671" s="59"/>
      <c r="I671" s="59"/>
      <c r="J671" s="59"/>
      <c r="K671" s="59"/>
      <c r="L671" s="59"/>
      <c r="M671" s="59"/>
      <c r="N671" s="59"/>
      <c r="O671" s="59"/>
      <c r="P671" s="59"/>
      <c r="Q671" s="59"/>
      <c r="R671" s="59"/>
      <c r="S671" s="59"/>
    </row>
    <row r="672" spans="8:19" s="36" customFormat="1" x14ac:dyDescent="0.25">
      <c r="H672" s="59"/>
      <c r="I672" s="59"/>
      <c r="J672" s="59"/>
      <c r="K672" s="59"/>
      <c r="L672" s="59"/>
      <c r="M672" s="59"/>
      <c r="N672" s="59"/>
      <c r="O672" s="59"/>
      <c r="P672" s="59"/>
      <c r="Q672" s="59"/>
      <c r="R672" s="59"/>
      <c r="S672" s="59"/>
    </row>
    <row r="673" spans="8:19" s="36" customFormat="1" x14ac:dyDescent="0.25">
      <c r="H673" s="59"/>
      <c r="I673" s="59"/>
      <c r="J673" s="59"/>
      <c r="K673" s="59"/>
      <c r="L673" s="59"/>
      <c r="M673" s="59"/>
      <c r="N673" s="59"/>
      <c r="O673" s="59"/>
      <c r="P673" s="59"/>
      <c r="Q673" s="59"/>
      <c r="R673" s="59"/>
      <c r="S673" s="59"/>
    </row>
    <row r="674" spans="8:19" s="36" customFormat="1" x14ac:dyDescent="0.25">
      <c r="H674" s="59"/>
      <c r="I674" s="59"/>
      <c r="J674" s="59"/>
      <c r="K674" s="59"/>
      <c r="L674" s="59"/>
      <c r="M674" s="59"/>
      <c r="N674" s="59"/>
      <c r="O674" s="59"/>
      <c r="P674" s="59"/>
      <c r="Q674" s="59"/>
      <c r="R674" s="59"/>
      <c r="S674" s="59"/>
    </row>
    <row r="675" spans="8:19" s="36" customFormat="1" x14ac:dyDescent="0.25">
      <c r="H675" s="59"/>
      <c r="I675" s="59"/>
      <c r="J675" s="59"/>
      <c r="K675" s="59"/>
      <c r="L675" s="59"/>
      <c r="M675" s="59"/>
      <c r="N675" s="59"/>
      <c r="O675" s="59"/>
      <c r="P675" s="59"/>
      <c r="Q675" s="59"/>
      <c r="R675" s="59"/>
      <c r="S675" s="59"/>
    </row>
    <row r="676" spans="8:19" s="36" customFormat="1" x14ac:dyDescent="0.25">
      <c r="H676" s="59"/>
      <c r="I676" s="59"/>
      <c r="J676" s="59"/>
      <c r="K676" s="59"/>
      <c r="L676" s="59"/>
      <c r="M676" s="59"/>
      <c r="N676" s="59"/>
      <c r="O676" s="59"/>
      <c r="P676" s="59"/>
      <c r="Q676" s="59"/>
      <c r="R676" s="59"/>
      <c r="S676" s="59"/>
    </row>
    <row r="677" spans="8:19" s="36" customFormat="1" x14ac:dyDescent="0.25">
      <c r="H677" s="59"/>
      <c r="I677" s="59"/>
      <c r="J677" s="59"/>
      <c r="K677" s="59"/>
      <c r="L677" s="59"/>
      <c r="M677" s="59"/>
      <c r="N677" s="59"/>
      <c r="O677" s="59"/>
      <c r="P677" s="59"/>
      <c r="Q677" s="59"/>
      <c r="R677" s="59"/>
      <c r="S677" s="59"/>
    </row>
    <row r="678" spans="8:19" s="36" customFormat="1" x14ac:dyDescent="0.25">
      <c r="H678" s="59"/>
      <c r="I678" s="59"/>
      <c r="J678" s="59"/>
      <c r="K678" s="59"/>
      <c r="L678" s="59"/>
      <c r="M678" s="59"/>
      <c r="N678" s="59"/>
      <c r="O678" s="59"/>
      <c r="P678" s="59"/>
      <c r="Q678" s="59"/>
      <c r="R678" s="59"/>
      <c r="S678" s="59"/>
    </row>
    <row r="679" spans="8:19" s="36" customFormat="1" x14ac:dyDescent="0.25">
      <c r="H679" s="59"/>
      <c r="I679" s="59"/>
      <c r="J679" s="59"/>
      <c r="K679" s="59"/>
      <c r="L679" s="59"/>
      <c r="M679" s="59"/>
      <c r="N679" s="59"/>
      <c r="O679" s="59"/>
      <c r="P679" s="59"/>
      <c r="Q679" s="59"/>
      <c r="R679" s="59"/>
      <c r="S679" s="59"/>
    </row>
    <row r="680" spans="8:19" s="36" customFormat="1" x14ac:dyDescent="0.25">
      <c r="H680" s="59"/>
      <c r="I680" s="59"/>
      <c r="J680" s="59"/>
      <c r="K680" s="59"/>
      <c r="L680" s="59"/>
      <c r="M680" s="59"/>
      <c r="N680" s="59"/>
      <c r="O680" s="59"/>
      <c r="P680" s="59"/>
      <c r="Q680" s="59"/>
      <c r="R680" s="59"/>
      <c r="S680" s="59"/>
    </row>
    <row r="681" spans="8:19" s="36" customFormat="1" x14ac:dyDescent="0.25">
      <c r="H681" s="59"/>
      <c r="I681" s="59"/>
      <c r="J681" s="59"/>
      <c r="K681" s="59"/>
      <c r="L681" s="59"/>
      <c r="M681" s="59"/>
      <c r="N681" s="59"/>
      <c r="O681" s="59"/>
      <c r="P681" s="59"/>
      <c r="Q681" s="59"/>
      <c r="R681" s="59"/>
      <c r="S681" s="59"/>
    </row>
    <row r="682" spans="8:19" s="36" customFormat="1" x14ac:dyDescent="0.25">
      <c r="H682" s="59"/>
      <c r="I682" s="59"/>
      <c r="J682" s="59"/>
      <c r="K682" s="59"/>
      <c r="L682" s="59"/>
      <c r="M682" s="59"/>
      <c r="N682" s="59"/>
      <c r="O682" s="59"/>
      <c r="P682" s="59"/>
      <c r="Q682" s="59"/>
      <c r="R682" s="59"/>
      <c r="S682" s="59"/>
    </row>
    <row r="683" spans="8:19" s="36" customFormat="1" x14ac:dyDescent="0.25">
      <c r="H683" s="59"/>
      <c r="I683" s="59"/>
      <c r="J683" s="59"/>
      <c r="K683" s="59"/>
      <c r="L683" s="59"/>
      <c r="M683" s="59"/>
      <c r="N683" s="59"/>
      <c r="O683" s="59"/>
      <c r="P683" s="59"/>
      <c r="Q683" s="59"/>
      <c r="R683" s="59"/>
      <c r="S683" s="59"/>
    </row>
    <row r="684" spans="8:19" s="36" customFormat="1" x14ac:dyDescent="0.25">
      <c r="H684" s="59"/>
      <c r="I684" s="59"/>
      <c r="J684" s="59"/>
      <c r="K684" s="59"/>
      <c r="L684" s="59"/>
      <c r="M684" s="59"/>
      <c r="N684" s="59"/>
      <c r="O684" s="59"/>
      <c r="P684" s="59"/>
      <c r="Q684" s="59"/>
      <c r="R684" s="59"/>
      <c r="S684" s="59"/>
    </row>
    <row r="685" spans="8:19" s="36" customFormat="1" x14ac:dyDescent="0.25">
      <c r="H685" s="59"/>
      <c r="I685" s="59"/>
      <c r="J685" s="59"/>
      <c r="K685" s="59"/>
      <c r="L685" s="59"/>
      <c r="M685" s="59"/>
      <c r="N685" s="59"/>
      <c r="O685" s="59"/>
      <c r="P685" s="59"/>
      <c r="Q685" s="59"/>
      <c r="R685" s="59"/>
      <c r="S685" s="59"/>
    </row>
    <row r="686" spans="8:19" s="36" customFormat="1" x14ac:dyDescent="0.25">
      <c r="H686" s="59"/>
      <c r="I686" s="59"/>
      <c r="J686" s="59"/>
      <c r="K686" s="59"/>
      <c r="L686" s="59"/>
      <c r="M686" s="59"/>
      <c r="N686" s="59"/>
      <c r="O686" s="59"/>
      <c r="P686" s="59"/>
      <c r="Q686" s="59"/>
      <c r="R686" s="59"/>
      <c r="S686" s="59"/>
    </row>
    <row r="687" spans="8:19" s="36" customFormat="1" x14ac:dyDescent="0.25">
      <c r="H687" s="59"/>
      <c r="I687" s="59"/>
      <c r="J687" s="59"/>
      <c r="K687" s="59"/>
      <c r="L687" s="59"/>
      <c r="M687" s="59"/>
      <c r="N687" s="59"/>
      <c r="O687" s="59"/>
      <c r="P687" s="59"/>
      <c r="Q687" s="59"/>
      <c r="R687" s="59"/>
      <c r="S687" s="59"/>
    </row>
    <row r="688" spans="8:19" s="36" customFormat="1" x14ac:dyDescent="0.25">
      <c r="H688" s="59"/>
      <c r="I688" s="59"/>
      <c r="J688" s="59"/>
      <c r="K688" s="59"/>
      <c r="L688" s="59"/>
      <c r="M688" s="59"/>
      <c r="N688" s="59"/>
      <c r="O688" s="59"/>
      <c r="P688" s="59"/>
      <c r="Q688" s="59"/>
      <c r="R688" s="59"/>
      <c r="S688" s="59"/>
    </row>
    <row r="689" spans="8:19" s="36" customFormat="1" x14ac:dyDescent="0.25">
      <c r="H689" s="59"/>
      <c r="I689" s="59"/>
      <c r="J689" s="59"/>
      <c r="K689" s="59"/>
      <c r="L689" s="59"/>
      <c r="M689" s="59"/>
      <c r="N689" s="59"/>
      <c r="O689" s="59"/>
      <c r="P689" s="59"/>
      <c r="Q689" s="59"/>
      <c r="R689" s="59"/>
      <c r="S689" s="59"/>
    </row>
    <row r="690" spans="8:19" s="36" customFormat="1" x14ac:dyDescent="0.25">
      <c r="H690" s="59"/>
      <c r="I690" s="59"/>
      <c r="J690" s="59"/>
      <c r="K690" s="59"/>
      <c r="L690" s="59"/>
      <c r="M690" s="59"/>
      <c r="N690" s="59"/>
      <c r="O690" s="59"/>
      <c r="P690" s="59"/>
      <c r="Q690" s="59"/>
      <c r="R690" s="59"/>
      <c r="S690" s="59"/>
    </row>
    <row r="691" spans="8:19" s="36" customFormat="1" x14ac:dyDescent="0.25">
      <c r="H691" s="59"/>
      <c r="I691" s="59"/>
      <c r="J691" s="59"/>
      <c r="K691" s="59"/>
      <c r="L691" s="59"/>
      <c r="M691" s="59"/>
      <c r="N691" s="59"/>
      <c r="O691" s="59"/>
      <c r="P691" s="59"/>
      <c r="Q691" s="59"/>
      <c r="R691" s="59"/>
      <c r="S691" s="59"/>
    </row>
    <row r="692" spans="8:19" s="36" customFormat="1" x14ac:dyDescent="0.25">
      <c r="H692" s="59"/>
      <c r="I692" s="59"/>
      <c r="J692" s="59"/>
      <c r="K692" s="59"/>
      <c r="L692" s="59"/>
      <c r="M692" s="59"/>
      <c r="N692" s="59"/>
      <c r="O692" s="59"/>
      <c r="P692" s="59"/>
      <c r="Q692" s="59"/>
      <c r="R692" s="59"/>
      <c r="S692" s="59"/>
    </row>
    <row r="693" spans="8:19" s="36" customFormat="1" x14ac:dyDescent="0.25">
      <c r="H693" s="59"/>
      <c r="I693" s="59"/>
      <c r="J693" s="59"/>
      <c r="K693" s="59"/>
      <c r="L693" s="59"/>
      <c r="M693" s="59"/>
      <c r="N693" s="59"/>
      <c r="O693" s="59"/>
      <c r="P693" s="59"/>
      <c r="Q693" s="59"/>
      <c r="R693" s="59"/>
      <c r="S693" s="59"/>
    </row>
    <row r="694" spans="8:19" s="36" customFormat="1" x14ac:dyDescent="0.25">
      <c r="H694" s="59"/>
      <c r="I694" s="59"/>
      <c r="J694" s="59"/>
      <c r="K694" s="59"/>
      <c r="L694" s="59"/>
      <c r="M694" s="59"/>
      <c r="N694" s="59"/>
      <c r="O694" s="59"/>
      <c r="P694" s="59"/>
      <c r="Q694" s="59"/>
      <c r="R694" s="59"/>
      <c r="S694" s="59"/>
    </row>
    <row r="695" spans="8:19" s="36" customFormat="1" x14ac:dyDescent="0.25">
      <c r="H695" s="59"/>
      <c r="I695" s="59"/>
      <c r="J695" s="59"/>
      <c r="K695" s="59"/>
      <c r="L695" s="59"/>
      <c r="M695" s="59"/>
      <c r="N695" s="59"/>
      <c r="O695" s="59"/>
      <c r="P695" s="59"/>
      <c r="Q695" s="59"/>
      <c r="R695" s="59"/>
      <c r="S695" s="59"/>
    </row>
    <row r="696" spans="8:19" s="36" customFormat="1" x14ac:dyDescent="0.25">
      <c r="H696" s="59"/>
      <c r="I696" s="59"/>
      <c r="J696" s="59"/>
      <c r="K696" s="59"/>
      <c r="L696" s="59"/>
      <c r="M696" s="59"/>
      <c r="N696" s="59"/>
      <c r="O696" s="59"/>
      <c r="P696" s="59"/>
      <c r="Q696" s="59"/>
      <c r="R696" s="59"/>
      <c r="S696" s="59"/>
    </row>
    <row r="697" spans="8:19" s="36" customFormat="1" x14ac:dyDescent="0.25">
      <c r="H697" s="59"/>
      <c r="I697" s="59"/>
      <c r="J697" s="59"/>
      <c r="K697" s="59"/>
      <c r="L697" s="59"/>
      <c r="M697" s="59"/>
      <c r="N697" s="59"/>
      <c r="O697" s="59"/>
      <c r="P697" s="59"/>
      <c r="Q697" s="59"/>
      <c r="R697" s="59"/>
      <c r="S697" s="59"/>
    </row>
    <row r="698" spans="8:19" s="36" customFormat="1" x14ac:dyDescent="0.25">
      <c r="H698" s="59"/>
      <c r="I698" s="59"/>
      <c r="J698" s="59"/>
      <c r="K698" s="59"/>
      <c r="L698" s="59"/>
      <c r="M698" s="59"/>
      <c r="N698" s="59"/>
      <c r="O698" s="59"/>
      <c r="P698" s="59"/>
      <c r="Q698" s="59"/>
      <c r="R698" s="59"/>
      <c r="S698" s="59"/>
    </row>
    <row r="699" spans="8:19" s="36" customFormat="1" x14ac:dyDescent="0.25">
      <c r="H699" s="59"/>
      <c r="I699" s="59"/>
      <c r="J699" s="59"/>
      <c r="K699" s="59"/>
      <c r="L699" s="59"/>
      <c r="M699" s="59"/>
      <c r="N699" s="59"/>
      <c r="O699" s="59"/>
      <c r="P699" s="59"/>
      <c r="Q699" s="59"/>
      <c r="R699" s="59"/>
      <c r="S699" s="59"/>
    </row>
    <row r="700" spans="8:19" s="36" customFormat="1" x14ac:dyDescent="0.25">
      <c r="H700" s="59"/>
      <c r="I700" s="59"/>
      <c r="J700" s="59"/>
      <c r="K700" s="59"/>
      <c r="L700" s="59"/>
      <c r="M700" s="59"/>
      <c r="N700" s="59"/>
      <c r="O700" s="59"/>
      <c r="P700" s="59"/>
      <c r="Q700" s="59"/>
      <c r="R700" s="59"/>
      <c r="S700" s="59"/>
    </row>
    <row r="701" spans="8:19" s="36" customFormat="1" x14ac:dyDescent="0.25">
      <c r="H701" s="59"/>
      <c r="I701" s="59"/>
      <c r="J701" s="59"/>
      <c r="K701" s="59"/>
      <c r="L701" s="59"/>
      <c r="M701" s="59"/>
      <c r="N701" s="59"/>
      <c r="O701" s="59"/>
      <c r="P701" s="59"/>
      <c r="Q701" s="59"/>
      <c r="R701" s="59"/>
      <c r="S701" s="59"/>
    </row>
    <row r="702" spans="8:19" s="36" customFormat="1" x14ac:dyDescent="0.25">
      <c r="H702" s="59"/>
      <c r="I702" s="59"/>
      <c r="J702" s="59"/>
      <c r="K702" s="59"/>
      <c r="L702" s="59"/>
      <c r="M702" s="59"/>
      <c r="N702" s="59"/>
      <c r="O702" s="59"/>
      <c r="P702" s="59"/>
      <c r="Q702" s="59"/>
      <c r="R702" s="59"/>
      <c r="S702" s="59"/>
    </row>
    <row r="703" spans="8:19" s="36" customFormat="1" x14ac:dyDescent="0.25">
      <c r="H703" s="59"/>
      <c r="I703" s="59"/>
      <c r="J703" s="59"/>
      <c r="K703" s="59"/>
      <c r="L703" s="59"/>
      <c r="M703" s="59"/>
      <c r="N703" s="59"/>
      <c r="O703" s="59"/>
      <c r="P703" s="59"/>
      <c r="Q703" s="59"/>
      <c r="R703" s="59"/>
      <c r="S703" s="59"/>
    </row>
    <row r="704" spans="8:19" s="36" customFormat="1" x14ac:dyDescent="0.25">
      <c r="H704" s="59"/>
      <c r="I704" s="59"/>
      <c r="J704" s="59"/>
      <c r="K704" s="59"/>
      <c r="L704" s="59"/>
      <c r="M704" s="59"/>
      <c r="N704" s="59"/>
      <c r="O704" s="59"/>
      <c r="P704" s="59"/>
      <c r="Q704" s="59"/>
      <c r="R704" s="59"/>
      <c r="S704" s="59"/>
    </row>
    <row r="705" spans="8:19" s="36" customFormat="1" x14ac:dyDescent="0.25">
      <c r="H705" s="59"/>
      <c r="I705" s="59"/>
      <c r="J705" s="59"/>
      <c r="K705" s="59"/>
      <c r="L705" s="59"/>
      <c r="M705" s="59"/>
      <c r="N705" s="59"/>
      <c r="O705" s="59"/>
      <c r="P705" s="59"/>
      <c r="Q705" s="59"/>
      <c r="R705" s="59"/>
      <c r="S705" s="59"/>
    </row>
    <row r="706" spans="8:19" s="36" customFormat="1" x14ac:dyDescent="0.25">
      <c r="H706" s="59"/>
      <c r="I706" s="59"/>
      <c r="J706" s="59"/>
      <c r="K706" s="59"/>
      <c r="L706" s="59"/>
      <c r="M706" s="59"/>
      <c r="N706" s="59"/>
      <c r="O706" s="59"/>
      <c r="P706" s="59"/>
      <c r="Q706" s="59"/>
      <c r="R706" s="59"/>
      <c r="S706" s="59"/>
    </row>
    <row r="707" spans="8:19" s="36" customFormat="1" x14ac:dyDescent="0.25">
      <c r="H707" s="59"/>
      <c r="I707" s="59"/>
      <c r="J707" s="59"/>
      <c r="K707" s="59"/>
      <c r="L707" s="59"/>
      <c r="M707" s="59"/>
      <c r="N707" s="59"/>
      <c r="O707" s="59"/>
      <c r="P707" s="59"/>
      <c r="Q707" s="59"/>
      <c r="R707" s="59"/>
      <c r="S707" s="59"/>
    </row>
    <row r="708" spans="8:19" s="36" customFormat="1" x14ac:dyDescent="0.25">
      <c r="H708" s="59"/>
      <c r="I708" s="59"/>
      <c r="J708" s="59"/>
      <c r="K708" s="59"/>
      <c r="L708" s="59"/>
      <c r="M708" s="59"/>
      <c r="N708" s="59"/>
      <c r="O708" s="59"/>
      <c r="P708" s="59"/>
      <c r="Q708" s="59"/>
      <c r="R708" s="59"/>
      <c r="S708" s="59"/>
    </row>
    <row r="709" spans="8:19" s="36" customFormat="1" x14ac:dyDescent="0.25">
      <c r="H709" s="59"/>
      <c r="I709" s="59"/>
      <c r="J709" s="59"/>
      <c r="K709" s="59"/>
      <c r="L709" s="59"/>
      <c r="M709" s="59"/>
      <c r="N709" s="59"/>
      <c r="O709" s="59"/>
      <c r="P709" s="59"/>
      <c r="Q709" s="59"/>
      <c r="R709" s="59"/>
      <c r="S709" s="59"/>
    </row>
    <row r="710" spans="8:19" s="36" customFormat="1" x14ac:dyDescent="0.25">
      <c r="H710" s="59"/>
      <c r="I710" s="59"/>
      <c r="J710" s="59"/>
      <c r="K710" s="59"/>
      <c r="L710" s="59"/>
      <c r="M710" s="59"/>
      <c r="N710" s="59"/>
      <c r="O710" s="59"/>
      <c r="P710" s="59"/>
      <c r="Q710" s="59"/>
      <c r="R710" s="59"/>
      <c r="S710" s="59"/>
    </row>
    <row r="711" spans="8:19" s="36" customFormat="1" x14ac:dyDescent="0.25">
      <c r="H711" s="59"/>
      <c r="I711" s="59"/>
      <c r="J711" s="59"/>
      <c r="K711" s="59"/>
      <c r="L711" s="59"/>
      <c r="M711" s="59"/>
      <c r="N711" s="59"/>
      <c r="O711" s="59"/>
      <c r="P711" s="59"/>
      <c r="Q711" s="59"/>
      <c r="R711" s="59"/>
      <c r="S711" s="59"/>
    </row>
    <row r="712" spans="8:19" s="36" customFormat="1" x14ac:dyDescent="0.25">
      <c r="H712" s="59"/>
      <c r="I712" s="59"/>
      <c r="J712" s="59"/>
      <c r="K712" s="59"/>
      <c r="L712" s="59"/>
      <c r="M712" s="59"/>
      <c r="N712" s="59"/>
      <c r="O712" s="59"/>
      <c r="P712" s="59"/>
      <c r="Q712" s="59"/>
      <c r="R712" s="59"/>
      <c r="S712" s="59"/>
    </row>
    <row r="713" spans="8:19" s="36" customFormat="1" x14ac:dyDescent="0.25">
      <c r="H713" s="59"/>
      <c r="I713" s="59"/>
      <c r="J713" s="59"/>
      <c r="K713" s="59"/>
      <c r="L713" s="59"/>
      <c r="M713" s="59"/>
      <c r="N713" s="59"/>
      <c r="O713" s="59"/>
      <c r="P713" s="59"/>
      <c r="Q713" s="59"/>
      <c r="R713" s="59"/>
      <c r="S713" s="59"/>
    </row>
    <row r="714" spans="8:19" s="36" customFormat="1" x14ac:dyDescent="0.25">
      <c r="H714" s="59"/>
      <c r="I714" s="59"/>
      <c r="J714" s="59"/>
      <c r="K714" s="59"/>
      <c r="L714" s="59"/>
      <c r="M714" s="59"/>
      <c r="N714" s="59"/>
      <c r="O714" s="59"/>
      <c r="P714" s="59"/>
      <c r="Q714" s="59"/>
      <c r="R714" s="59"/>
      <c r="S714" s="59"/>
    </row>
    <row r="715" spans="8:19" s="36" customFormat="1" x14ac:dyDescent="0.25">
      <c r="H715" s="59"/>
      <c r="I715" s="59"/>
      <c r="J715" s="59"/>
      <c r="K715" s="59"/>
      <c r="L715" s="59"/>
      <c r="M715" s="59"/>
      <c r="N715" s="59"/>
      <c r="O715" s="59"/>
      <c r="P715" s="59"/>
      <c r="Q715" s="59"/>
      <c r="R715" s="59"/>
      <c r="S715" s="59"/>
    </row>
    <row r="716" spans="8:19" s="36" customFormat="1" x14ac:dyDescent="0.25">
      <c r="H716" s="59"/>
      <c r="I716" s="59"/>
      <c r="J716" s="59"/>
      <c r="K716" s="59"/>
      <c r="L716" s="59"/>
      <c r="M716" s="59"/>
      <c r="N716" s="59"/>
      <c r="O716" s="59"/>
      <c r="P716" s="59"/>
      <c r="Q716" s="59"/>
      <c r="R716" s="59"/>
      <c r="S716" s="59"/>
    </row>
    <row r="717" spans="8:19" s="36" customFormat="1" x14ac:dyDescent="0.25">
      <c r="H717" s="59"/>
      <c r="I717" s="59"/>
      <c r="J717" s="59"/>
      <c r="K717" s="59"/>
      <c r="L717" s="59"/>
      <c r="M717" s="59"/>
      <c r="N717" s="59"/>
      <c r="O717" s="59"/>
      <c r="P717" s="59"/>
      <c r="Q717" s="59"/>
      <c r="R717" s="59"/>
      <c r="S717" s="59"/>
    </row>
    <row r="718" spans="8:19" s="36" customFormat="1" x14ac:dyDescent="0.25">
      <c r="H718" s="59"/>
      <c r="I718" s="59"/>
      <c r="J718" s="59"/>
      <c r="K718" s="59"/>
      <c r="L718" s="59"/>
      <c r="M718" s="59"/>
      <c r="N718" s="59"/>
      <c r="O718" s="59"/>
      <c r="P718" s="59"/>
      <c r="Q718" s="59"/>
      <c r="R718" s="59"/>
      <c r="S718" s="59"/>
    </row>
    <row r="719" spans="8:19" s="36" customFormat="1" x14ac:dyDescent="0.25">
      <c r="H719" s="59"/>
      <c r="I719" s="59"/>
      <c r="J719" s="59"/>
      <c r="K719" s="59"/>
      <c r="L719" s="59"/>
      <c r="M719" s="59"/>
      <c r="N719" s="59"/>
      <c r="O719" s="59"/>
      <c r="P719" s="59"/>
      <c r="Q719" s="59"/>
      <c r="R719" s="59"/>
      <c r="S719" s="59"/>
    </row>
    <row r="720" spans="8:19" s="36" customFormat="1" x14ac:dyDescent="0.25">
      <c r="H720" s="59"/>
      <c r="I720" s="59"/>
      <c r="J720" s="59"/>
      <c r="K720" s="59"/>
      <c r="L720" s="59"/>
      <c r="M720" s="59"/>
      <c r="N720" s="59"/>
      <c r="O720" s="59"/>
      <c r="P720" s="59"/>
      <c r="Q720" s="59"/>
      <c r="R720" s="59"/>
      <c r="S720" s="59"/>
    </row>
    <row r="721" spans="8:19" s="36" customFormat="1" x14ac:dyDescent="0.25">
      <c r="H721" s="59"/>
      <c r="I721" s="59"/>
      <c r="J721" s="59"/>
      <c r="K721" s="59"/>
      <c r="L721" s="59"/>
      <c r="M721" s="59"/>
      <c r="N721" s="59"/>
      <c r="O721" s="59"/>
      <c r="P721" s="59"/>
      <c r="Q721" s="59"/>
      <c r="R721" s="59"/>
      <c r="S721" s="59"/>
    </row>
    <row r="722" spans="8:19" s="36" customFormat="1" x14ac:dyDescent="0.25">
      <c r="H722" s="59"/>
      <c r="I722" s="59"/>
      <c r="J722" s="59"/>
      <c r="K722" s="59"/>
      <c r="L722" s="59"/>
      <c r="M722" s="59"/>
      <c r="N722" s="59"/>
      <c r="O722" s="59"/>
      <c r="P722" s="59"/>
      <c r="Q722" s="59"/>
      <c r="R722" s="59"/>
      <c r="S722" s="59"/>
    </row>
    <row r="723" spans="8:19" s="36" customFormat="1" x14ac:dyDescent="0.25">
      <c r="H723" s="59"/>
      <c r="I723" s="59"/>
      <c r="J723" s="59"/>
      <c r="K723" s="59"/>
      <c r="L723" s="59"/>
      <c r="M723" s="59"/>
      <c r="N723" s="59"/>
      <c r="O723" s="59"/>
      <c r="P723" s="59"/>
      <c r="Q723" s="59"/>
      <c r="R723" s="59"/>
      <c r="S723" s="59"/>
    </row>
    <row r="724" spans="8:19" s="36" customFormat="1" x14ac:dyDescent="0.25">
      <c r="H724" s="59"/>
      <c r="I724" s="59"/>
      <c r="J724" s="59"/>
      <c r="K724" s="59"/>
      <c r="L724" s="59"/>
      <c r="M724" s="59"/>
      <c r="N724" s="59"/>
      <c r="O724" s="59"/>
      <c r="P724" s="59"/>
      <c r="Q724" s="59"/>
      <c r="R724" s="59"/>
      <c r="S724" s="59"/>
    </row>
    <row r="725" spans="8:19" s="36" customFormat="1" x14ac:dyDescent="0.25">
      <c r="H725" s="59"/>
      <c r="I725" s="59"/>
      <c r="J725" s="59"/>
      <c r="K725" s="59"/>
      <c r="L725" s="59"/>
      <c r="M725" s="59"/>
      <c r="N725" s="59"/>
      <c r="O725" s="59"/>
      <c r="P725" s="59"/>
      <c r="Q725" s="59"/>
      <c r="R725" s="59"/>
      <c r="S725" s="59"/>
    </row>
    <row r="726" spans="8:19" s="36" customFormat="1" x14ac:dyDescent="0.25">
      <c r="H726" s="59"/>
      <c r="I726" s="59"/>
      <c r="J726" s="59"/>
      <c r="K726" s="59"/>
      <c r="L726" s="59"/>
      <c r="M726" s="59"/>
      <c r="N726" s="59"/>
      <c r="O726" s="59"/>
      <c r="P726" s="59"/>
      <c r="Q726" s="59"/>
      <c r="R726" s="59"/>
      <c r="S726" s="59"/>
    </row>
    <row r="727" spans="8:19" s="36" customFormat="1" x14ac:dyDescent="0.25">
      <c r="H727" s="59"/>
      <c r="I727" s="59"/>
      <c r="J727" s="59"/>
      <c r="K727" s="59"/>
      <c r="L727" s="59"/>
      <c r="M727" s="59"/>
      <c r="N727" s="59"/>
      <c r="O727" s="59"/>
      <c r="P727" s="59"/>
      <c r="Q727" s="59"/>
      <c r="R727" s="59"/>
      <c r="S727" s="59"/>
    </row>
    <row r="728" spans="8:19" s="36" customFormat="1" x14ac:dyDescent="0.25">
      <c r="H728" s="59"/>
      <c r="I728" s="59"/>
      <c r="J728" s="59"/>
      <c r="K728" s="59"/>
      <c r="L728" s="59"/>
      <c r="M728" s="59"/>
      <c r="N728" s="59"/>
      <c r="O728" s="59"/>
      <c r="P728" s="59"/>
      <c r="Q728" s="59"/>
      <c r="R728" s="59"/>
      <c r="S728" s="59"/>
    </row>
    <row r="729" spans="8:19" s="36" customFormat="1" x14ac:dyDescent="0.25">
      <c r="H729" s="59"/>
      <c r="I729" s="59"/>
      <c r="J729" s="59"/>
      <c r="K729" s="59"/>
      <c r="L729" s="59"/>
      <c r="M729" s="59"/>
      <c r="N729" s="59"/>
      <c r="O729" s="59"/>
      <c r="P729" s="59"/>
      <c r="Q729" s="59"/>
      <c r="R729" s="59"/>
      <c r="S729" s="59"/>
    </row>
    <row r="730" spans="8:19" s="36" customFormat="1" x14ac:dyDescent="0.25">
      <c r="H730" s="59"/>
      <c r="I730" s="59"/>
      <c r="J730" s="59"/>
      <c r="K730" s="59"/>
      <c r="L730" s="59"/>
      <c r="M730" s="59"/>
      <c r="N730" s="59"/>
      <c r="O730" s="59"/>
      <c r="P730" s="59"/>
      <c r="Q730" s="59"/>
      <c r="R730" s="59"/>
      <c r="S730" s="59"/>
    </row>
    <row r="731" spans="8:19" s="36" customFormat="1" x14ac:dyDescent="0.25">
      <c r="H731" s="59"/>
      <c r="I731" s="59"/>
      <c r="J731" s="59"/>
      <c r="K731" s="59"/>
      <c r="L731" s="59"/>
      <c r="M731" s="59"/>
      <c r="N731" s="59"/>
      <c r="O731" s="59"/>
      <c r="P731" s="59"/>
      <c r="Q731" s="59"/>
      <c r="R731" s="59"/>
      <c r="S731" s="59"/>
    </row>
    <row r="732" spans="8:19" s="36" customFormat="1" x14ac:dyDescent="0.25">
      <c r="H732" s="59"/>
      <c r="I732" s="59"/>
      <c r="J732" s="59"/>
      <c r="K732" s="59"/>
      <c r="L732" s="59"/>
      <c r="M732" s="59"/>
      <c r="N732" s="59"/>
      <c r="O732" s="59"/>
      <c r="P732" s="59"/>
      <c r="Q732" s="59"/>
      <c r="R732" s="59"/>
      <c r="S732" s="59"/>
    </row>
    <row r="733" spans="8:19" s="36" customFormat="1" x14ac:dyDescent="0.25">
      <c r="H733" s="59"/>
      <c r="I733" s="59"/>
      <c r="J733" s="59"/>
      <c r="K733" s="59"/>
      <c r="L733" s="59"/>
      <c r="M733" s="59"/>
      <c r="N733" s="59"/>
      <c r="O733" s="59"/>
      <c r="P733" s="59"/>
      <c r="Q733" s="59"/>
      <c r="R733" s="59"/>
      <c r="S733" s="59"/>
    </row>
    <row r="734" spans="8:19" s="36" customFormat="1" x14ac:dyDescent="0.25">
      <c r="H734" s="59"/>
      <c r="I734" s="59"/>
      <c r="J734" s="59"/>
      <c r="K734" s="59"/>
      <c r="L734" s="59"/>
      <c r="M734" s="59"/>
      <c r="N734" s="59"/>
      <c r="O734" s="59"/>
      <c r="P734" s="59"/>
      <c r="Q734" s="59"/>
      <c r="R734" s="59"/>
      <c r="S734" s="59"/>
    </row>
    <row r="735" spans="8:19" s="36" customFormat="1" x14ac:dyDescent="0.25">
      <c r="H735" s="59"/>
      <c r="I735" s="59"/>
      <c r="J735" s="59"/>
      <c r="K735" s="59"/>
      <c r="L735" s="59"/>
      <c r="M735" s="59"/>
      <c r="N735" s="59"/>
      <c r="O735" s="59"/>
      <c r="P735" s="59"/>
      <c r="Q735" s="59"/>
      <c r="R735" s="59"/>
      <c r="S735" s="59"/>
    </row>
    <row r="736" spans="8:19" s="36" customFormat="1" x14ac:dyDescent="0.25">
      <c r="H736" s="59"/>
      <c r="I736" s="59"/>
      <c r="J736" s="59"/>
      <c r="K736" s="59"/>
      <c r="L736" s="59"/>
      <c r="M736" s="59"/>
      <c r="N736" s="59"/>
      <c r="O736" s="59"/>
      <c r="P736" s="59"/>
      <c r="Q736" s="59"/>
      <c r="R736" s="59"/>
      <c r="S736" s="59"/>
    </row>
    <row r="737" spans="8:19" s="36" customFormat="1" x14ac:dyDescent="0.25">
      <c r="H737" s="59"/>
      <c r="I737" s="59"/>
      <c r="J737" s="59"/>
      <c r="K737" s="59"/>
      <c r="L737" s="59"/>
      <c r="M737" s="59"/>
      <c r="N737" s="59"/>
      <c r="O737" s="59"/>
      <c r="P737" s="59"/>
      <c r="Q737" s="59"/>
      <c r="R737" s="59"/>
      <c r="S737" s="59"/>
    </row>
    <row r="738" spans="8:19" s="36" customFormat="1" x14ac:dyDescent="0.25">
      <c r="H738" s="59"/>
      <c r="I738" s="59"/>
      <c r="J738" s="59"/>
      <c r="K738" s="59"/>
      <c r="L738" s="59"/>
      <c r="M738" s="59"/>
      <c r="N738" s="59"/>
      <c r="O738" s="59"/>
      <c r="P738" s="59"/>
      <c r="Q738" s="59"/>
      <c r="R738" s="59"/>
      <c r="S738" s="59"/>
    </row>
    <row r="739" spans="8:19" s="36" customFormat="1" x14ac:dyDescent="0.25">
      <c r="H739" s="59"/>
      <c r="I739" s="59"/>
      <c r="J739" s="59"/>
      <c r="K739" s="59"/>
      <c r="L739" s="59"/>
      <c r="M739" s="59"/>
      <c r="N739" s="59"/>
      <c r="O739" s="59"/>
      <c r="P739" s="59"/>
      <c r="Q739" s="59"/>
      <c r="R739" s="59"/>
      <c r="S739" s="59"/>
    </row>
    <row r="740" spans="8:19" s="36" customFormat="1" x14ac:dyDescent="0.25">
      <c r="H740" s="59"/>
      <c r="I740" s="59"/>
      <c r="J740" s="59"/>
      <c r="K740" s="59"/>
      <c r="L740" s="59"/>
      <c r="M740" s="59"/>
      <c r="N740" s="59"/>
      <c r="O740" s="59"/>
      <c r="P740" s="59"/>
      <c r="Q740" s="59"/>
      <c r="R740" s="59"/>
      <c r="S740" s="59"/>
    </row>
    <row r="741" spans="8:19" s="36" customFormat="1" x14ac:dyDescent="0.25">
      <c r="H741" s="59"/>
      <c r="I741" s="59"/>
      <c r="J741" s="59"/>
      <c r="K741" s="59"/>
      <c r="L741" s="59"/>
      <c r="M741" s="59"/>
      <c r="N741" s="59"/>
      <c r="O741" s="59"/>
      <c r="P741" s="59"/>
      <c r="Q741" s="59"/>
      <c r="R741" s="59"/>
      <c r="S741" s="59"/>
    </row>
    <row r="742" spans="8:19" s="36" customFormat="1" x14ac:dyDescent="0.25">
      <c r="H742" s="59"/>
      <c r="I742" s="59"/>
      <c r="J742" s="59"/>
      <c r="K742" s="59"/>
      <c r="L742" s="59"/>
      <c r="M742" s="59"/>
      <c r="N742" s="59"/>
      <c r="O742" s="59"/>
      <c r="P742" s="59"/>
      <c r="Q742" s="59"/>
      <c r="R742" s="59"/>
      <c r="S742" s="59"/>
    </row>
    <row r="743" spans="8:19" s="36" customFormat="1" x14ac:dyDescent="0.25">
      <c r="H743" s="59"/>
      <c r="I743" s="59"/>
      <c r="J743" s="59"/>
      <c r="K743" s="59"/>
      <c r="L743" s="59"/>
      <c r="M743" s="59"/>
      <c r="N743" s="59"/>
      <c r="O743" s="59"/>
      <c r="P743" s="59"/>
      <c r="Q743" s="59"/>
      <c r="R743" s="59"/>
      <c r="S743" s="59"/>
    </row>
    <row r="744" spans="8:19" s="36" customFormat="1" x14ac:dyDescent="0.25">
      <c r="H744" s="59"/>
      <c r="I744" s="59"/>
      <c r="J744" s="59"/>
      <c r="K744" s="59"/>
      <c r="L744" s="59"/>
      <c r="M744" s="59"/>
      <c r="N744" s="59"/>
      <c r="O744" s="59"/>
      <c r="P744" s="59"/>
      <c r="Q744" s="59"/>
      <c r="R744" s="59"/>
      <c r="S744" s="59"/>
    </row>
    <row r="745" spans="8:19" s="36" customFormat="1" x14ac:dyDescent="0.25">
      <c r="H745" s="59"/>
      <c r="I745" s="59"/>
      <c r="J745" s="59"/>
      <c r="K745" s="59"/>
      <c r="L745" s="59"/>
      <c r="M745" s="59"/>
      <c r="N745" s="59"/>
      <c r="O745" s="59"/>
      <c r="P745" s="59"/>
      <c r="Q745" s="59"/>
      <c r="R745" s="59"/>
      <c r="S745" s="59"/>
    </row>
    <row r="746" spans="8:19" s="36" customFormat="1" x14ac:dyDescent="0.25">
      <c r="H746" s="59"/>
      <c r="I746" s="59"/>
      <c r="J746" s="59"/>
      <c r="K746" s="59"/>
      <c r="L746" s="59"/>
      <c r="M746" s="59"/>
      <c r="N746" s="59"/>
      <c r="O746" s="59"/>
      <c r="P746" s="59"/>
      <c r="Q746" s="59"/>
      <c r="R746" s="59"/>
      <c r="S746" s="59"/>
    </row>
    <row r="747" spans="8:19" s="36" customFormat="1" x14ac:dyDescent="0.25">
      <c r="H747" s="59"/>
      <c r="I747" s="59"/>
      <c r="J747" s="59"/>
      <c r="K747" s="59"/>
      <c r="L747" s="59"/>
      <c r="M747" s="59"/>
      <c r="N747" s="59"/>
      <c r="O747" s="59"/>
      <c r="P747" s="59"/>
      <c r="Q747" s="59"/>
      <c r="R747" s="59"/>
      <c r="S747" s="59"/>
    </row>
    <row r="748" spans="8:19" s="36" customFormat="1" x14ac:dyDescent="0.25">
      <c r="H748" s="59"/>
      <c r="I748" s="59"/>
      <c r="J748" s="59"/>
      <c r="K748" s="59"/>
      <c r="L748" s="59"/>
      <c r="M748" s="59"/>
      <c r="N748" s="59"/>
      <c r="O748" s="59"/>
      <c r="P748" s="59"/>
      <c r="Q748" s="59"/>
      <c r="R748" s="59"/>
      <c r="S748" s="59"/>
    </row>
    <row r="749" spans="8:19" s="36" customFormat="1" x14ac:dyDescent="0.25">
      <c r="H749" s="59"/>
      <c r="I749" s="59"/>
      <c r="J749" s="59"/>
      <c r="K749" s="59"/>
      <c r="L749" s="59"/>
      <c r="M749" s="59"/>
      <c r="N749" s="59"/>
      <c r="O749" s="59"/>
      <c r="P749" s="59"/>
      <c r="Q749" s="59"/>
      <c r="R749" s="59"/>
      <c r="S749" s="59"/>
    </row>
    <row r="750" spans="8:19" s="36" customFormat="1" x14ac:dyDescent="0.25">
      <c r="H750" s="59"/>
      <c r="I750" s="59"/>
      <c r="J750" s="59"/>
      <c r="K750" s="59"/>
      <c r="L750" s="59"/>
      <c r="M750" s="59"/>
      <c r="N750" s="59"/>
      <c r="O750" s="59"/>
      <c r="P750" s="59"/>
      <c r="Q750" s="59"/>
      <c r="R750" s="59"/>
      <c r="S750" s="59"/>
    </row>
    <row r="751" spans="8:19" s="36" customFormat="1" x14ac:dyDescent="0.25">
      <c r="H751" s="59"/>
      <c r="I751" s="59"/>
      <c r="J751" s="59"/>
      <c r="K751" s="59"/>
      <c r="L751" s="59"/>
      <c r="M751" s="59"/>
      <c r="N751" s="59"/>
      <c r="O751" s="59"/>
      <c r="P751" s="59"/>
      <c r="Q751" s="59"/>
      <c r="R751" s="59"/>
      <c r="S751" s="59"/>
    </row>
    <row r="752" spans="8:19" s="36" customFormat="1" x14ac:dyDescent="0.25">
      <c r="H752" s="59"/>
      <c r="I752" s="59"/>
      <c r="J752" s="59"/>
      <c r="K752" s="59"/>
      <c r="L752" s="59"/>
      <c r="M752" s="59"/>
      <c r="N752" s="59"/>
      <c r="O752" s="59"/>
      <c r="P752" s="59"/>
      <c r="Q752" s="59"/>
      <c r="R752" s="59"/>
      <c r="S752" s="59"/>
    </row>
    <row r="753" spans="8:19" s="36" customFormat="1" x14ac:dyDescent="0.25">
      <c r="H753" s="59"/>
      <c r="I753" s="59"/>
      <c r="J753" s="59"/>
      <c r="K753" s="59"/>
      <c r="L753" s="59"/>
      <c r="M753" s="59"/>
      <c r="N753" s="59"/>
      <c r="O753" s="59"/>
      <c r="P753" s="59"/>
      <c r="Q753" s="59"/>
      <c r="R753" s="59"/>
      <c r="S753" s="59"/>
    </row>
    <row r="754" spans="8:19" s="36" customFormat="1" x14ac:dyDescent="0.25">
      <c r="H754" s="59"/>
      <c r="I754" s="59"/>
      <c r="J754" s="59"/>
      <c r="K754" s="59"/>
      <c r="L754" s="59"/>
      <c r="M754" s="59"/>
      <c r="N754" s="59"/>
      <c r="O754" s="59"/>
      <c r="P754" s="59"/>
      <c r="Q754" s="59"/>
      <c r="R754" s="59"/>
      <c r="S754" s="59"/>
    </row>
    <row r="755" spans="8:19" s="36" customFormat="1" x14ac:dyDescent="0.25">
      <c r="H755" s="59"/>
      <c r="I755" s="59"/>
      <c r="J755" s="59"/>
      <c r="K755" s="59"/>
      <c r="L755" s="59"/>
      <c r="M755" s="59"/>
      <c r="N755" s="59"/>
      <c r="O755" s="59"/>
      <c r="P755" s="59"/>
      <c r="Q755" s="59"/>
      <c r="R755" s="59"/>
      <c r="S755" s="59"/>
    </row>
    <row r="756" spans="8:19" s="36" customFormat="1" x14ac:dyDescent="0.25">
      <c r="H756" s="59"/>
      <c r="I756" s="59"/>
      <c r="J756" s="59"/>
      <c r="K756" s="59"/>
      <c r="L756" s="59"/>
      <c r="M756" s="59"/>
      <c r="N756" s="59"/>
      <c r="O756" s="59"/>
      <c r="P756" s="59"/>
      <c r="Q756" s="59"/>
      <c r="R756" s="59"/>
      <c r="S756" s="59"/>
    </row>
    <row r="757" spans="8:19" s="36" customFormat="1" x14ac:dyDescent="0.25">
      <c r="H757" s="59"/>
      <c r="I757" s="59"/>
      <c r="J757" s="59"/>
      <c r="K757" s="59"/>
      <c r="L757" s="59"/>
      <c r="M757" s="59"/>
      <c r="N757" s="59"/>
      <c r="O757" s="59"/>
      <c r="P757" s="59"/>
      <c r="Q757" s="59"/>
      <c r="R757" s="59"/>
      <c r="S757" s="59"/>
    </row>
    <row r="758" spans="8:19" s="36" customFormat="1" x14ac:dyDescent="0.25">
      <c r="H758" s="59"/>
      <c r="I758" s="59"/>
      <c r="J758" s="59"/>
      <c r="K758" s="59"/>
      <c r="L758" s="59"/>
      <c r="M758" s="59"/>
      <c r="N758" s="59"/>
      <c r="O758" s="59"/>
      <c r="P758" s="59"/>
      <c r="Q758" s="59"/>
      <c r="R758" s="59"/>
      <c r="S758" s="59"/>
    </row>
    <row r="759" spans="8:19" s="36" customFormat="1" x14ac:dyDescent="0.25">
      <c r="H759" s="59"/>
      <c r="I759" s="59"/>
      <c r="J759" s="59"/>
      <c r="K759" s="59"/>
      <c r="L759" s="59"/>
      <c r="M759" s="59"/>
      <c r="N759" s="59"/>
      <c r="O759" s="59"/>
      <c r="P759" s="59"/>
      <c r="Q759" s="59"/>
      <c r="R759" s="59"/>
      <c r="S759" s="59"/>
    </row>
    <row r="760" spans="8:19" s="36" customFormat="1" x14ac:dyDescent="0.25">
      <c r="H760" s="59"/>
      <c r="I760" s="59"/>
      <c r="J760" s="59"/>
      <c r="K760" s="59"/>
      <c r="L760" s="59"/>
      <c r="M760" s="59"/>
      <c r="N760" s="59"/>
      <c r="O760" s="59"/>
      <c r="P760" s="59"/>
      <c r="Q760" s="59"/>
      <c r="R760" s="59"/>
      <c r="S760" s="59"/>
    </row>
    <row r="761" spans="8:19" s="36" customFormat="1" x14ac:dyDescent="0.25">
      <c r="H761" s="59"/>
      <c r="I761" s="59"/>
      <c r="J761" s="59"/>
      <c r="K761" s="59"/>
      <c r="L761" s="59"/>
      <c r="M761" s="59"/>
      <c r="N761" s="59"/>
      <c r="O761" s="59"/>
      <c r="P761" s="59"/>
      <c r="Q761" s="59"/>
      <c r="R761" s="59"/>
      <c r="S761" s="59"/>
    </row>
    <row r="762" spans="8:19" s="36" customFormat="1" x14ac:dyDescent="0.25">
      <c r="H762" s="59"/>
      <c r="I762" s="59"/>
      <c r="J762" s="59"/>
      <c r="K762" s="59"/>
      <c r="L762" s="59"/>
      <c r="M762" s="59"/>
      <c r="N762" s="59"/>
      <c r="O762" s="59"/>
      <c r="P762" s="59"/>
      <c r="Q762" s="59"/>
      <c r="R762" s="59"/>
      <c r="S762" s="59"/>
    </row>
    <row r="763" spans="8:19" s="36" customFormat="1" x14ac:dyDescent="0.25">
      <c r="H763" s="59"/>
      <c r="I763" s="59"/>
      <c r="J763" s="59"/>
      <c r="K763" s="59"/>
      <c r="L763" s="59"/>
      <c r="M763" s="59"/>
      <c r="N763" s="59"/>
      <c r="O763" s="59"/>
      <c r="P763" s="59"/>
      <c r="Q763" s="59"/>
      <c r="R763" s="59"/>
      <c r="S763" s="59"/>
    </row>
    <row r="764" spans="8:19" s="36" customFormat="1" x14ac:dyDescent="0.25">
      <c r="H764" s="59"/>
      <c r="I764" s="59"/>
      <c r="J764" s="59"/>
      <c r="K764" s="59"/>
      <c r="L764" s="59"/>
      <c r="M764" s="59"/>
      <c r="N764" s="59"/>
      <c r="O764" s="59"/>
      <c r="P764" s="59"/>
      <c r="Q764" s="59"/>
      <c r="R764" s="59"/>
      <c r="S764" s="59"/>
    </row>
    <row r="765" spans="8:19" s="36" customFormat="1" x14ac:dyDescent="0.25">
      <c r="H765" s="59"/>
      <c r="I765" s="59"/>
      <c r="J765" s="59"/>
      <c r="K765" s="59"/>
      <c r="L765" s="59"/>
      <c r="M765" s="59"/>
      <c r="N765" s="59"/>
      <c r="O765" s="59"/>
      <c r="P765" s="59"/>
      <c r="Q765" s="59"/>
      <c r="R765" s="59"/>
      <c r="S765" s="59"/>
    </row>
    <row r="766" spans="8:19" s="36" customFormat="1" x14ac:dyDescent="0.25">
      <c r="H766" s="59"/>
      <c r="I766" s="59"/>
      <c r="J766" s="59"/>
      <c r="K766" s="59"/>
      <c r="L766" s="59"/>
      <c r="M766" s="59"/>
      <c r="N766" s="59"/>
      <c r="O766" s="59"/>
      <c r="P766" s="59"/>
      <c r="Q766" s="59"/>
      <c r="R766" s="59"/>
      <c r="S766" s="59"/>
    </row>
    <row r="767" spans="8:19" s="36" customFormat="1" x14ac:dyDescent="0.25">
      <c r="H767" s="59"/>
      <c r="I767" s="59"/>
      <c r="J767" s="59"/>
      <c r="K767" s="59"/>
      <c r="L767" s="59"/>
      <c r="M767" s="59"/>
      <c r="N767" s="59"/>
      <c r="O767" s="59"/>
      <c r="P767" s="59"/>
      <c r="Q767" s="59"/>
      <c r="R767" s="59"/>
      <c r="S767" s="59"/>
    </row>
    <row r="768" spans="8:19" s="36" customFormat="1" x14ac:dyDescent="0.25">
      <c r="H768" s="59"/>
      <c r="I768" s="59"/>
      <c r="J768" s="59"/>
      <c r="K768" s="59"/>
      <c r="L768" s="59"/>
      <c r="M768" s="59"/>
      <c r="N768" s="59"/>
      <c r="O768" s="59"/>
      <c r="P768" s="59"/>
      <c r="Q768" s="59"/>
      <c r="R768" s="59"/>
      <c r="S768" s="59"/>
    </row>
    <row r="769" spans="8:19" s="36" customFormat="1" x14ac:dyDescent="0.25">
      <c r="H769" s="59"/>
      <c r="I769" s="59"/>
      <c r="J769" s="59"/>
      <c r="K769" s="59"/>
      <c r="L769" s="59"/>
      <c r="M769" s="59"/>
      <c r="N769" s="59"/>
      <c r="O769" s="59"/>
      <c r="P769" s="59"/>
      <c r="Q769" s="59"/>
      <c r="R769" s="59"/>
      <c r="S769" s="59"/>
    </row>
    <row r="770" spans="8:19" s="36" customFormat="1" x14ac:dyDescent="0.25">
      <c r="H770" s="59"/>
      <c r="I770" s="59"/>
      <c r="J770" s="59"/>
      <c r="K770" s="59"/>
      <c r="L770" s="59"/>
      <c r="M770" s="59"/>
      <c r="N770" s="59"/>
      <c r="O770" s="59"/>
      <c r="P770" s="59"/>
      <c r="Q770" s="59"/>
      <c r="R770" s="59"/>
      <c r="S770" s="59"/>
    </row>
    <row r="771" spans="8:19" s="36" customFormat="1" x14ac:dyDescent="0.25">
      <c r="H771" s="59"/>
      <c r="I771" s="59"/>
      <c r="J771" s="59"/>
      <c r="K771" s="59"/>
      <c r="L771" s="59"/>
      <c r="M771" s="59"/>
      <c r="N771" s="59"/>
      <c r="O771" s="59"/>
      <c r="P771" s="59"/>
      <c r="Q771" s="59"/>
      <c r="R771" s="59"/>
      <c r="S771" s="59"/>
    </row>
    <row r="772" spans="8:19" s="36" customFormat="1" x14ac:dyDescent="0.25">
      <c r="H772" s="59"/>
      <c r="I772" s="59"/>
      <c r="J772" s="59"/>
      <c r="K772" s="59"/>
      <c r="L772" s="59"/>
      <c r="M772" s="59"/>
      <c r="N772" s="59"/>
      <c r="O772" s="59"/>
      <c r="P772" s="59"/>
      <c r="Q772" s="59"/>
      <c r="R772" s="59"/>
      <c r="S772" s="59"/>
    </row>
    <row r="773" spans="8:19" s="36" customFormat="1" x14ac:dyDescent="0.25">
      <c r="H773" s="59"/>
      <c r="I773" s="59"/>
      <c r="J773" s="59"/>
      <c r="K773" s="59"/>
      <c r="L773" s="59"/>
      <c r="M773" s="59"/>
      <c r="N773" s="59"/>
      <c r="O773" s="59"/>
      <c r="P773" s="59"/>
      <c r="Q773" s="59"/>
      <c r="R773" s="59"/>
      <c r="S773" s="59"/>
    </row>
    <row r="774" spans="8:19" s="36" customFormat="1" x14ac:dyDescent="0.25">
      <c r="H774" s="59"/>
      <c r="I774" s="59"/>
      <c r="J774" s="59"/>
      <c r="K774" s="59"/>
      <c r="L774" s="59"/>
      <c r="M774" s="59"/>
      <c r="N774" s="59"/>
      <c r="O774" s="59"/>
      <c r="P774" s="59"/>
      <c r="Q774" s="59"/>
      <c r="R774" s="59"/>
      <c r="S774" s="59"/>
    </row>
    <row r="775" spans="8:19" s="36" customFormat="1" x14ac:dyDescent="0.25">
      <c r="H775" s="59"/>
      <c r="I775" s="59"/>
      <c r="J775" s="59"/>
      <c r="K775" s="59"/>
      <c r="L775" s="59"/>
      <c r="M775" s="59"/>
      <c r="N775" s="59"/>
      <c r="O775" s="59"/>
      <c r="P775" s="59"/>
      <c r="Q775" s="59"/>
      <c r="R775" s="59"/>
      <c r="S775" s="59"/>
    </row>
    <row r="776" spans="8:19" s="36" customFormat="1" x14ac:dyDescent="0.25">
      <c r="H776" s="59"/>
      <c r="I776" s="59"/>
      <c r="J776" s="59"/>
      <c r="K776" s="59"/>
      <c r="L776" s="59"/>
      <c r="M776" s="59"/>
      <c r="N776" s="59"/>
      <c r="O776" s="59"/>
      <c r="P776" s="59"/>
      <c r="Q776" s="59"/>
      <c r="R776" s="59"/>
      <c r="S776" s="59"/>
    </row>
    <row r="777" spans="8:19" s="36" customFormat="1" x14ac:dyDescent="0.25">
      <c r="H777" s="59"/>
      <c r="I777" s="59"/>
      <c r="J777" s="59"/>
      <c r="K777" s="59"/>
      <c r="L777" s="59"/>
      <c r="M777" s="59"/>
      <c r="N777" s="59"/>
      <c r="O777" s="59"/>
      <c r="P777" s="59"/>
      <c r="Q777" s="59"/>
      <c r="R777" s="59"/>
      <c r="S777" s="59"/>
    </row>
    <row r="778" spans="8:19" s="36" customFormat="1" x14ac:dyDescent="0.25">
      <c r="H778" s="59"/>
      <c r="I778" s="59"/>
      <c r="J778" s="59"/>
      <c r="K778" s="59"/>
      <c r="L778" s="59"/>
      <c r="M778" s="59"/>
      <c r="N778" s="59"/>
      <c r="O778" s="59"/>
      <c r="P778" s="59"/>
      <c r="Q778" s="59"/>
      <c r="R778" s="59"/>
      <c r="S778" s="59"/>
    </row>
    <row r="779" spans="8:19" s="36" customFormat="1" x14ac:dyDescent="0.25">
      <c r="H779" s="59"/>
      <c r="I779" s="59"/>
      <c r="J779" s="59"/>
      <c r="K779" s="59"/>
      <c r="L779" s="59"/>
      <c r="M779" s="59"/>
      <c r="N779" s="59"/>
      <c r="O779" s="59"/>
      <c r="P779" s="59"/>
      <c r="Q779" s="59"/>
      <c r="R779" s="59"/>
      <c r="S779" s="59"/>
    </row>
    <row r="780" spans="8:19" s="36" customFormat="1" x14ac:dyDescent="0.25">
      <c r="H780" s="59"/>
      <c r="I780" s="59"/>
      <c r="J780" s="59"/>
      <c r="K780" s="59"/>
      <c r="L780" s="59"/>
      <c r="M780" s="59"/>
      <c r="N780" s="59"/>
      <c r="O780" s="59"/>
      <c r="P780" s="59"/>
      <c r="Q780" s="59"/>
      <c r="R780" s="59"/>
      <c r="S780" s="59"/>
    </row>
    <row r="781" spans="8:19" s="36" customFormat="1" x14ac:dyDescent="0.25">
      <c r="H781" s="59"/>
      <c r="I781" s="59"/>
      <c r="J781" s="59"/>
      <c r="K781" s="59"/>
      <c r="L781" s="59"/>
      <c r="M781" s="59"/>
      <c r="N781" s="59"/>
      <c r="O781" s="59"/>
      <c r="P781" s="59"/>
      <c r="Q781" s="59"/>
      <c r="R781" s="59"/>
      <c r="S781" s="59"/>
    </row>
    <row r="782" spans="8:19" s="36" customFormat="1" x14ac:dyDescent="0.25">
      <c r="H782" s="59"/>
      <c r="I782" s="59"/>
      <c r="J782" s="59"/>
      <c r="K782" s="59"/>
      <c r="L782" s="59"/>
      <c r="M782" s="59"/>
      <c r="N782" s="59"/>
      <c r="O782" s="59"/>
      <c r="P782" s="59"/>
      <c r="Q782" s="59"/>
      <c r="R782" s="59"/>
      <c r="S782" s="59"/>
    </row>
    <row r="783" spans="8:19" s="36" customFormat="1" x14ac:dyDescent="0.25">
      <c r="H783" s="59"/>
      <c r="I783" s="59"/>
      <c r="J783" s="59"/>
      <c r="K783" s="59"/>
      <c r="L783" s="59"/>
      <c r="M783" s="59"/>
      <c r="N783" s="59"/>
      <c r="O783" s="59"/>
      <c r="P783" s="59"/>
      <c r="Q783" s="59"/>
      <c r="R783" s="59"/>
      <c r="S783" s="59"/>
    </row>
    <row r="784" spans="8:19" s="36" customFormat="1" x14ac:dyDescent="0.25">
      <c r="H784" s="59"/>
      <c r="I784" s="59"/>
      <c r="J784" s="59"/>
      <c r="K784" s="59"/>
      <c r="L784" s="59"/>
      <c r="M784" s="59"/>
      <c r="N784" s="59"/>
      <c r="O784" s="59"/>
      <c r="P784" s="59"/>
      <c r="Q784" s="59"/>
      <c r="R784" s="59"/>
      <c r="S784" s="59"/>
    </row>
    <row r="785" spans="8:19" s="36" customFormat="1" x14ac:dyDescent="0.25">
      <c r="H785" s="59"/>
      <c r="I785" s="59"/>
      <c r="J785" s="59"/>
      <c r="K785" s="59"/>
      <c r="L785" s="59"/>
      <c r="M785" s="59"/>
      <c r="N785" s="59"/>
      <c r="O785" s="59"/>
      <c r="P785" s="59"/>
      <c r="Q785" s="59"/>
      <c r="R785" s="59"/>
      <c r="S785" s="59"/>
    </row>
    <row r="786" spans="8:19" s="36" customFormat="1" x14ac:dyDescent="0.25">
      <c r="H786" s="59"/>
      <c r="I786" s="59"/>
      <c r="J786" s="59"/>
      <c r="K786" s="59"/>
      <c r="L786" s="59"/>
      <c r="M786" s="59"/>
      <c r="N786" s="59"/>
      <c r="O786" s="59"/>
      <c r="P786" s="59"/>
      <c r="Q786" s="59"/>
      <c r="R786" s="59"/>
      <c r="S786" s="59"/>
    </row>
    <row r="787" spans="8:19" s="36" customFormat="1" x14ac:dyDescent="0.25">
      <c r="H787" s="59"/>
      <c r="I787" s="59"/>
      <c r="J787" s="59"/>
      <c r="K787" s="59"/>
      <c r="L787" s="59"/>
      <c r="M787" s="59"/>
      <c r="N787" s="59"/>
      <c r="O787" s="59"/>
      <c r="P787" s="59"/>
      <c r="Q787" s="59"/>
      <c r="R787" s="59"/>
      <c r="S787" s="59"/>
    </row>
    <row r="788" spans="8:19" s="36" customFormat="1" x14ac:dyDescent="0.25">
      <c r="H788" s="59"/>
      <c r="I788" s="59"/>
      <c r="J788" s="59"/>
      <c r="K788" s="59"/>
      <c r="L788" s="59"/>
      <c r="M788" s="59"/>
      <c r="N788" s="59"/>
      <c r="O788" s="59"/>
      <c r="P788" s="59"/>
      <c r="Q788" s="59"/>
      <c r="R788" s="59"/>
      <c r="S788" s="59"/>
    </row>
    <row r="789" spans="8:19" s="36" customFormat="1" x14ac:dyDescent="0.25">
      <c r="H789" s="59"/>
      <c r="I789" s="59"/>
      <c r="J789" s="59"/>
      <c r="K789" s="59"/>
      <c r="L789" s="59"/>
      <c r="M789" s="59"/>
      <c r="N789" s="59"/>
      <c r="O789" s="59"/>
      <c r="P789" s="59"/>
      <c r="Q789" s="59"/>
      <c r="R789" s="59"/>
      <c r="S789" s="59"/>
    </row>
    <row r="790" spans="8:19" s="36" customFormat="1" x14ac:dyDescent="0.25">
      <c r="H790" s="59"/>
      <c r="I790" s="59"/>
      <c r="J790" s="59"/>
      <c r="K790" s="59"/>
      <c r="L790" s="59"/>
      <c r="M790" s="59"/>
      <c r="N790" s="59"/>
      <c r="O790" s="59"/>
      <c r="P790" s="59"/>
      <c r="Q790" s="59"/>
      <c r="R790" s="59"/>
      <c r="S790" s="59"/>
    </row>
    <row r="791" spans="8:19" s="36" customFormat="1" x14ac:dyDescent="0.25">
      <c r="H791" s="59"/>
      <c r="I791" s="59"/>
      <c r="J791" s="59"/>
      <c r="K791" s="59"/>
      <c r="L791" s="59"/>
      <c r="M791" s="59"/>
      <c r="N791" s="59"/>
      <c r="O791" s="59"/>
      <c r="P791" s="59"/>
      <c r="Q791" s="59"/>
      <c r="R791" s="59"/>
      <c r="S791" s="59"/>
    </row>
    <row r="792" spans="8:19" s="36" customFormat="1" x14ac:dyDescent="0.25">
      <c r="H792" s="59"/>
      <c r="I792" s="59"/>
      <c r="J792" s="59"/>
      <c r="K792" s="59"/>
      <c r="L792" s="59"/>
      <c r="M792" s="59"/>
      <c r="N792" s="59"/>
      <c r="O792" s="59"/>
      <c r="P792" s="59"/>
      <c r="Q792" s="59"/>
      <c r="R792" s="59"/>
      <c r="S792" s="59"/>
    </row>
    <row r="793" spans="8:19" s="36" customFormat="1" x14ac:dyDescent="0.25">
      <c r="H793" s="59"/>
      <c r="I793" s="59"/>
      <c r="J793" s="59"/>
      <c r="K793" s="59"/>
      <c r="L793" s="59"/>
      <c r="M793" s="59"/>
      <c r="N793" s="59"/>
      <c r="O793" s="59"/>
      <c r="P793" s="59"/>
      <c r="Q793" s="59"/>
      <c r="R793" s="59"/>
      <c r="S793" s="59"/>
    </row>
    <row r="794" spans="8:19" s="36" customFormat="1" x14ac:dyDescent="0.25">
      <c r="H794" s="59"/>
      <c r="I794" s="59"/>
      <c r="J794" s="59"/>
      <c r="K794" s="59"/>
      <c r="L794" s="59"/>
      <c r="M794" s="59"/>
      <c r="N794" s="59"/>
      <c r="O794" s="59"/>
      <c r="P794" s="59"/>
      <c r="Q794" s="59"/>
      <c r="R794" s="59"/>
      <c r="S794" s="59"/>
    </row>
    <row r="795" spans="8:19" s="36" customFormat="1" x14ac:dyDescent="0.25">
      <c r="H795" s="59"/>
      <c r="I795" s="59"/>
      <c r="J795" s="59"/>
      <c r="K795" s="59"/>
      <c r="L795" s="59"/>
      <c r="M795" s="59"/>
      <c r="N795" s="59"/>
      <c r="O795" s="59"/>
      <c r="P795" s="59"/>
      <c r="Q795" s="59"/>
      <c r="R795" s="59"/>
      <c r="S795" s="59"/>
    </row>
    <row r="796" spans="8:19" s="36" customFormat="1" x14ac:dyDescent="0.25">
      <c r="H796" s="59"/>
      <c r="I796" s="59"/>
      <c r="J796" s="59"/>
      <c r="K796" s="59"/>
      <c r="L796" s="59"/>
      <c r="M796" s="59"/>
      <c r="N796" s="59"/>
      <c r="O796" s="59"/>
      <c r="P796" s="59"/>
      <c r="Q796" s="59"/>
      <c r="R796" s="59"/>
      <c r="S796" s="59"/>
    </row>
    <row r="797" spans="8:19" s="36" customFormat="1" x14ac:dyDescent="0.25">
      <c r="H797" s="59"/>
      <c r="I797" s="59"/>
      <c r="J797" s="59"/>
      <c r="K797" s="59"/>
      <c r="L797" s="59"/>
      <c r="M797" s="59"/>
      <c r="N797" s="59"/>
      <c r="O797" s="59"/>
      <c r="P797" s="59"/>
      <c r="Q797" s="59"/>
      <c r="R797" s="59"/>
      <c r="S797" s="59"/>
    </row>
    <row r="798" spans="8:19" s="36" customFormat="1" x14ac:dyDescent="0.25">
      <c r="H798" s="59"/>
      <c r="I798" s="59"/>
      <c r="J798" s="59"/>
      <c r="K798" s="59"/>
      <c r="L798" s="59"/>
      <c r="M798" s="59"/>
      <c r="N798" s="59"/>
      <c r="O798" s="59"/>
      <c r="P798" s="59"/>
      <c r="Q798" s="59"/>
      <c r="R798" s="59"/>
      <c r="S798" s="59"/>
    </row>
    <row r="799" spans="8:19" s="36" customFormat="1" x14ac:dyDescent="0.25">
      <c r="H799" s="59"/>
      <c r="I799" s="59"/>
      <c r="J799" s="59"/>
      <c r="K799" s="59"/>
      <c r="L799" s="59"/>
      <c r="M799" s="59"/>
      <c r="N799" s="59"/>
      <c r="O799" s="59"/>
      <c r="P799" s="59"/>
      <c r="Q799" s="59"/>
      <c r="R799" s="59"/>
      <c r="S799" s="59"/>
    </row>
    <row r="800" spans="8:19" s="36" customFormat="1" x14ac:dyDescent="0.25">
      <c r="H800" s="59"/>
      <c r="I800" s="59"/>
      <c r="J800" s="59"/>
      <c r="K800" s="59"/>
      <c r="L800" s="59"/>
      <c r="M800" s="59"/>
      <c r="N800" s="59"/>
      <c r="O800" s="59"/>
      <c r="P800" s="59"/>
      <c r="Q800" s="59"/>
      <c r="R800" s="59"/>
      <c r="S800" s="59"/>
    </row>
    <row r="801" spans="8:19" s="36" customFormat="1" x14ac:dyDescent="0.25">
      <c r="H801" s="59"/>
      <c r="I801" s="59"/>
      <c r="J801" s="59"/>
      <c r="K801" s="59"/>
      <c r="L801" s="59"/>
      <c r="M801" s="59"/>
      <c r="N801" s="59"/>
      <c r="O801" s="59"/>
      <c r="P801" s="59"/>
      <c r="Q801" s="59"/>
      <c r="R801" s="59"/>
      <c r="S801" s="59"/>
    </row>
    <row r="802" spans="8:19" s="36" customFormat="1" x14ac:dyDescent="0.25">
      <c r="H802" s="59"/>
      <c r="I802" s="59"/>
      <c r="J802" s="59"/>
      <c r="K802" s="59"/>
      <c r="L802" s="59"/>
      <c r="M802" s="59"/>
      <c r="N802" s="59"/>
      <c r="O802" s="59"/>
      <c r="P802" s="59"/>
      <c r="Q802" s="59"/>
      <c r="R802" s="59"/>
      <c r="S802" s="59"/>
    </row>
    <row r="803" spans="8:19" s="36" customFormat="1" x14ac:dyDescent="0.25">
      <c r="H803" s="59"/>
      <c r="I803" s="59"/>
      <c r="J803" s="59"/>
      <c r="K803" s="59"/>
      <c r="L803" s="59"/>
      <c r="M803" s="59"/>
      <c r="N803" s="59"/>
      <c r="O803" s="59"/>
      <c r="P803" s="59"/>
      <c r="Q803" s="59"/>
      <c r="R803" s="59"/>
      <c r="S803" s="59"/>
    </row>
    <row r="804" spans="8:19" s="36" customFormat="1" x14ac:dyDescent="0.25">
      <c r="H804" s="59"/>
      <c r="I804" s="59"/>
      <c r="J804" s="59"/>
      <c r="K804" s="59"/>
      <c r="L804" s="59"/>
      <c r="M804" s="59"/>
      <c r="N804" s="59"/>
      <c r="O804" s="59"/>
      <c r="P804" s="59"/>
      <c r="Q804" s="59"/>
      <c r="R804" s="59"/>
      <c r="S804" s="59"/>
    </row>
    <row r="805" spans="8:19" s="36" customFormat="1" x14ac:dyDescent="0.25">
      <c r="H805" s="59"/>
      <c r="I805" s="59"/>
      <c r="J805" s="59"/>
      <c r="K805" s="59"/>
      <c r="L805" s="59"/>
      <c r="M805" s="59"/>
      <c r="N805" s="59"/>
      <c r="O805" s="59"/>
      <c r="P805" s="59"/>
      <c r="Q805" s="59"/>
      <c r="R805" s="59"/>
      <c r="S805" s="59"/>
    </row>
    <row r="806" spans="8:19" s="36" customFormat="1" x14ac:dyDescent="0.25">
      <c r="H806" s="59"/>
      <c r="I806" s="59"/>
      <c r="J806" s="59"/>
      <c r="K806" s="59"/>
      <c r="L806" s="59"/>
      <c r="M806" s="59"/>
      <c r="N806" s="59"/>
      <c r="O806" s="59"/>
      <c r="P806" s="59"/>
      <c r="Q806" s="59"/>
      <c r="R806" s="59"/>
      <c r="S806" s="59"/>
    </row>
    <row r="807" spans="8:19" s="36" customFormat="1" x14ac:dyDescent="0.25">
      <c r="H807" s="59"/>
      <c r="I807" s="59"/>
      <c r="J807" s="59"/>
      <c r="K807" s="59"/>
      <c r="L807" s="59"/>
      <c r="M807" s="59"/>
      <c r="N807" s="59"/>
      <c r="O807" s="59"/>
      <c r="P807" s="59"/>
      <c r="Q807" s="59"/>
      <c r="R807" s="59"/>
      <c r="S807" s="59"/>
    </row>
    <row r="808" spans="8:19" s="36" customFormat="1" x14ac:dyDescent="0.25">
      <c r="H808" s="59"/>
      <c r="I808" s="59"/>
      <c r="J808" s="59"/>
      <c r="K808" s="59"/>
      <c r="L808" s="59"/>
      <c r="M808" s="59"/>
      <c r="N808" s="59"/>
      <c r="O808" s="59"/>
      <c r="P808" s="59"/>
      <c r="Q808" s="59"/>
      <c r="R808" s="59"/>
      <c r="S808" s="59"/>
    </row>
    <row r="809" spans="8:19" s="36" customFormat="1" x14ac:dyDescent="0.25">
      <c r="H809" s="59"/>
      <c r="I809" s="59"/>
      <c r="J809" s="59"/>
      <c r="K809" s="59"/>
      <c r="L809" s="59"/>
      <c r="M809" s="59"/>
      <c r="N809" s="59"/>
      <c r="O809" s="59"/>
      <c r="P809" s="59"/>
      <c r="Q809" s="59"/>
      <c r="R809" s="59"/>
      <c r="S809" s="59"/>
    </row>
    <row r="810" spans="8:19" s="36" customFormat="1" x14ac:dyDescent="0.25">
      <c r="H810" s="59"/>
      <c r="I810" s="59"/>
      <c r="J810" s="59"/>
      <c r="K810" s="59"/>
      <c r="L810" s="59"/>
      <c r="M810" s="59"/>
      <c r="N810" s="59"/>
      <c r="O810" s="59"/>
      <c r="P810" s="59"/>
      <c r="Q810" s="59"/>
      <c r="R810" s="59"/>
      <c r="S810" s="59"/>
    </row>
    <row r="811" spans="8:19" s="36" customFormat="1" x14ac:dyDescent="0.25">
      <c r="H811" s="59"/>
      <c r="I811" s="59"/>
      <c r="J811" s="59"/>
      <c r="K811" s="59"/>
      <c r="L811" s="59"/>
      <c r="M811" s="59"/>
      <c r="N811" s="59"/>
      <c r="O811" s="59"/>
      <c r="P811" s="59"/>
      <c r="Q811" s="59"/>
      <c r="R811" s="59"/>
      <c r="S811" s="59"/>
    </row>
    <row r="812" spans="8:19" s="36" customFormat="1" x14ac:dyDescent="0.25">
      <c r="H812" s="59"/>
      <c r="I812" s="59"/>
      <c r="J812" s="59"/>
      <c r="K812" s="59"/>
      <c r="L812" s="59"/>
      <c r="M812" s="59"/>
      <c r="N812" s="59"/>
      <c r="O812" s="59"/>
      <c r="P812" s="59"/>
      <c r="Q812" s="59"/>
      <c r="R812" s="59"/>
      <c r="S812" s="59"/>
    </row>
    <row r="813" spans="8:19" s="36" customFormat="1" x14ac:dyDescent="0.25">
      <c r="H813" s="59"/>
      <c r="I813" s="59"/>
      <c r="J813" s="59"/>
      <c r="K813" s="59"/>
      <c r="L813" s="59"/>
      <c r="M813" s="59"/>
      <c r="N813" s="59"/>
      <c r="O813" s="59"/>
      <c r="P813" s="59"/>
      <c r="Q813" s="59"/>
      <c r="R813" s="59"/>
      <c r="S813" s="59"/>
    </row>
    <row r="814" spans="8:19" s="36" customFormat="1" x14ac:dyDescent="0.25">
      <c r="H814" s="59"/>
      <c r="I814" s="59"/>
      <c r="J814" s="59"/>
      <c r="K814" s="59"/>
      <c r="L814" s="59"/>
      <c r="M814" s="59"/>
      <c r="N814" s="59"/>
      <c r="O814" s="59"/>
      <c r="P814" s="59"/>
      <c r="Q814" s="59"/>
      <c r="R814" s="59"/>
      <c r="S814" s="59"/>
    </row>
    <row r="815" spans="8:19" s="36" customFormat="1" x14ac:dyDescent="0.25">
      <c r="H815" s="59"/>
      <c r="I815" s="59"/>
      <c r="J815" s="59"/>
      <c r="K815" s="59"/>
      <c r="L815" s="59"/>
      <c r="M815" s="59"/>
      <c r="N815" s="59"/>
      <c r="O815" s="59"/>
      <c r="P815" s="59"/>
      <c r="Q815" s="59"/>
      <c r="R815" s="59"/>
      <c r="S815" s="59"/>
    </row>
    <row r="816" spans="8:19" s="36" customFormat="1" x14ac:dyDescent="0.25">
      <c r="H816" s="59"/>
      <c r="I816" s="59"/>
      <c r="J816" s="59"/>
      <c r="K816" s="59"/>
      <c r="L816" s="59"/>
      <c r="M816" s="59"/>
      <c r="N816" s="59"/>
      <c r="O816" s="59"/>
      <c r="P816" s="59"/>
      <c r="Q816" s="59"/>
      <c r="R816" s="59"/>
      <c r="S816" s="59"/>
    </row>
    <row r="817" spans="8:19" s="36" customFormat="1" x14ac:dyDescent="0.25">
      <c r="H817" s="59"/>
      <c r="I817" s="59"/>
      <c r="J817" s="59"/>
      <c r="K817" s="59"/>
      <c r="L817" s="59"/>
      <c r="M817" s="59"/>
      <c r="N817" s="59"/>
      <c r="O817" s="59"/>
      <c r="P817" s="59"/>
      <c r="Q817" s="59"/>
      <c r="R817" s="59"/>
      <c r="S817" s="59"/>
    </row>
    <row r="818" spans="8:19" s="36" customFormat="1" x14ac:dyDescent="0.25">
      <c r="H818" s="59"/>
      <c r="I818" s="59"/>
      <c r="J818" s="59"/>
      <c r="K818" s="59"/>
      <c r="L818" s="59"/>
      <c r="M818" s="59"/>
      <c r="N818" s="59"/>
      <c r="O818" s="59"/>
      <c r="P818" s="59"/>
      <c r="Q818" s="59"/>
      <c r="R818" s="59"/>
      <c r="S818" s="59"/>
    </row>
    <row r="819" spans="8:19" s="36" customFormat="1" x14ac:dyDescent="0.25">
      <c r="H819" s="59"/>
      <c r="I819" s="59"/>
      <c r="J819" s="59"/>
      <c r="K819" s="59"/>
      <c r="L819" s="59"/>
      <c r="M819" s="59"/>
      <c r="N819" s="59"/>
      <c r="O819" s="59"/>
      <c r="P819" s="59"/>
      <c r="Q819" s="59"/>
      <c r="R819" s="59"/>
      <c r="S819" s="59"/>
    </row>
    <row r="820" spans="8:19" s="36" customFormat="1" x14ac:dyDescent="0.25">
      <c r="H820" s="59"/>
      <c r="I820" s="59"/>
      <c r="J820" s="59"/>
      <c r="K820" s="59"/>
      <c r="L820" s="59"/>
      <c r="M820" s="59"/>
      <c r="N820" s="59"/>
      <c r="O820" s="59"/>
      <c r="P820" s="59"/>
      <c r="Q820" s="59"/>
      <c r="R820" s="59"/>
      <c r="S820" s="59"/>
    </row>
  </sheetData>
  <phoneticPr fontId="0" type="noConversion"/>
  <printOptions gridLines="1" gridLinesSet="0"/>
  <pageMargins left="0.75" right="0.75" top="1" bottom="1" header="0.5" footer="0.5"/>
  <pageSetup paperSize="9" orientation="portrait" horizontalDpi="180" verticalDpi="180" r:id="rId1"/>
  <headerFooter alignWithMargins="0">
    <oddHeader>&amp;A</oddHeader>
    <oddFooter>Sida &amp;P</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Presentation stående_NY" ma:contentTypeID="0x010100FC2C6E402E5C1149A31F47DE001F81F9007CB5D58BF8D0F8468540B8181BE918FE" ma:contentTypeVersion="4" ma:contentTypeDescription="" ma:contentTypeScope="" ma:versionID="5b47c9c641952d0fa4e4169e1d3f8bac">
  <xsd:schema xmlns:xsd="http://www.w3.org/2001/XMLSchema" xmlns:xs="http://www.w3.org/2001/XMLSchema" xmlns:p="http://schemas.microsoft.com/office/2006/metadata/properties" xmlns:ns2="46b3c23b-5501-4bd0-8fef-8fe7f3b10f57" xmlns:ns3="http://schemas.microsoft.com/sharepoint/v4/fields" targetNamespace="http://schemas.microsoft.com/office/2006/metadata/properties" ma:root="true" ma:fieldsID="70a7ccfcf8f4a4035f87eee1c06c536a" ns2:_="" ns3:_="">
    <xsd:import namespace="46b3c23b-5501-4bd0-8fef-8fe7f3b10f57"/>
    <xsd:import namespace="http://schemas.microsoft.com/sharepoint/v4/fields"/>
    <xsd:element name="properties">
      <xsd:complexType>
        <xsd:sequence>
          <xsd:element name="documentManagement">
            <xsd:complexType>
              <xsd:all>
                <xsd:element ref="ns2:Skapat_x0020_av_x0020_NY"/>
                <xsd:element ref="ns2:Dokumenttitel_x0020_NY"/>
                <xsd:element ref="ns2:Dokumentdatum_x0020_NY"/>
                <xsd:element ref="ns3:TRVversionN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b3c23b-5501-4bd0-8fef-8fe7f3b10f57" elementFormDefault="qualified">
    <xsd:import namespace="http://schemas.microsoft.com/office/2006/documentManagement/types"/>
    <xsd:import namespace="http://schemas.microsoft.com/office/infopath/2007/PartnerControls"/>
    <xsd:element name="Skapat_x0020_av_x0020_NY" ma:index="1" ma:displayName="Skapat av NY" ma:description="Efternamn Namn, org" ma:internalName="Skapat_x0020_av_x0020_NY" ma:readOnly="false">
      <xsd:simpleType>
        <xsd:restriction base="dms:Text">
          <xsd:maxLength value="255"/>
        </xsd:restriction>
      </xsd:simpleType>
    </xsd:element>
    <xsd:element name="Dokumenttitel_x0020_NY" ma:index="2" ma:displayName="Dokumenttitel NY" ma:description="Skriv en kortfattad rubrik med det viktigaste nyckelordet först" ma:internalName="Dokumenttitel_x0020_NY" ma:readOnly="false">
      <xsd:simpleType>
        <xsd:restriction base="dms:Text">
          <xsd:maxLength value="255"/>
        </xsd:restriction>
      </xsd:simpleType>
    </xsd:element>
    <xsd:element name="Dokumentdatum_x0020_NY" ma:index="3" ma:displayName="Dokumentdatum NY" ma:description="Datum när dokumentet är fastställt" ma:format="DateOnly" ma:internalName="Dokumentdatum_x0020_NY"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fields" elementFormDefault="qualified">
    <xsd:import namespace="http://schemas.microsoft.com/office/2006/documentManagement/types"/>
    <xsd:import namespace="http://schemas.microsoft.com/office/infopath/2007/PartnerControls"/>
    <xsd:element name="TRVversionNY" ma:index="4" nillable="true" ma:displayName="TRVversionNY" ma:internalName="TRVversionNY"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8b4061a7-86b8-4d81-a1da-241842f9e9ae" ContentTypeId="0x010100FC2C6E402E5C1149A31F47DE001F81F9" PreviousValue="false"/>
</file>

<file path=customXml/item4.xml><?xml version="1.0" encoding="utf-8"?>
<p:properties xmlns:p="http://schemas.microsoft.com/office/2006/metadata/properties" xmlns:xsi="http://www.w3.org/2001/XMLSchema-instance">
  <documentManagement>
    <Dokumenttitel_x0020_NY xmlns="46b3c23b-5501-4bd0-8fef-8fe7f3b10f57">väg-BUSE 6.0</Dokumenttitel_x0020_NY>
    <Dokumentdatum_x0020_NY xmlns="46b3c23b-5501-4bd0-8fef-8fe7f3b10f57">2020-02-18T23:00:00+00:00</Dokumentdatum_x0020_NY>
    <TRVversionNY xmlns="http://schemas.microsoft.com/sharepoint/v4/fields">1.0</TRVversionNY>
    <Skapat_x0020_av_x0020_NY xmlns="46b3c23b-5501-4bd0-8fef-8fe7f3b10f57">grudemo stefan</Skapat_x0020_av_x0020_NY>
  </documentManagement>
</p:properties>
</file>

<file path=customXml/item5.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8D9148E0-D2A5-44F1-986B-9C7B675460BA}">
  <ds:schemaRefs>
    <ds:schemaRef ds:uri="http://schemas.microsoft.com/sharepoint/v3/contenttype/forms"/>
  </ds:schemaRefs>
</ds:datastoreItem>
</file>

<file path=customXml/itemProps2.xml><?xml version="1.0" encoding="utf-8"?>
<ds:datastoreItem xmlns:ds="http://schemas.openxmlformats.org/officeDocument/2006/customXml" ds:itemID="{074250C0-8298-42BE-93CB-2635E9E46D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b3c23b-5501-4bd0-8fef-8fe7f3b10f57"/>
    <ds:schemaRef ds:uri="http://schemas.microsoft.com/sharepoint/v4/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D8BC2EA-8A17-4062-8B5A-8B249B054E78}">
  <ds:schemaRefs>
    <ds:schemaRef ds:uri="Microsoft.SharePoint.Taxonomy.ContentTypeSync"/>
  </ds:schemaRefs>
</ds:datastoreItem>
</file>

<file path=customXml/itemProps4.xml><?xml version="1.0" encoding="utf-8"?>
<ds:datastoreItem xmlns:ds="http://schemas.openxmlformats.org/officeDocument/2006/customXml" ds:itemID="{3883748B-53BD-4D69-AB95-7B5F95BDE70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4/fields"/>
    <ds:schemaRef ds:uri="46b3c23b-5501-4bd0-8fef-8fe7f3b10f57"/>
    <ds:schemaRef ds:uri="http://www.w3.org/XML/1998/namespace"/>
    <ds:schemaRef ds:uri="http://purl.org/dc/dcmitype/"/>
  </ds:schemaRefs>
</ds:datastoreItem>
</file>

<file path=customXml/itemProps5.xml><?xml version="1.0" encoding="utf-8"?>
<ds:datastoreItem xmlns:ds="http://schemas.openxmlformats.org/officeDocument/2006/customXml" ds:itemID="{1C07EC52-EA94-496B-9368-28088D75846D}">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17</vt:i4>
      </vt:variant>
    </vt:vector>
  </HeadingPairs>
  <TitlesOfParts>
    <vt:vector size="17" baseType="lpstr">
      <vt:lpstr>START</vt:lpstr>
      <vt:lpstr>A Fasadåtgärd</vt:lpstr>
      <vt:lpstr>B Fasad och del av utemiljö</vt:lpstr>
      <vt:lpstr>C Lång skärm</vt:lpstr>
      <vt:lpstr>D Vall</vt:lpstr>
      <vt:lpstr>E Beläggning</vt:lpstr>
      <vt:lpstr>F Förvärv</vt:lpstr>
      <vt:lpstr>G Sammanvägd NNK och NUK</vt:lpstr>
      <vt:lpstr>Kostnader och förutsättningar</vt:lpstr>
      <vt:lpstr>Effekter av fasadåtgärder</vt:lpstr>
      <vt:lpstr>Bullervärdering</vt:lpstr>
      <vt:lpstr>NuvFasad</vt:lpstr>
      <vt:lpstr>NuvFasadUtemiljö</vt:lpstr>
      <vt:lpstr>NuvLångSkärm</vt:lpstr>
      <vt:lpstr>NuvLågbullerbeläggning</vt:lpstr>
      <vt:lpstr>NuvFörvärv</vt:lpstr>
      <vt:lpstr>NuvVall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Väg-BUSE 5.0</dc:title>
  <dc:creator>REGION MITT</dc:creator>
  <cp:lastModifiedBy>Grudemo Stefan, PLee</cp:lastModifiedBy>
  <cp:lastPrinted>2014-09-11T14:33:40Z</cp:lastPrinted>
  <dcterms:created xsi:type="dcterms:W3CDTF">1998-08-24T19:57:42Z</dcterms:created>
  <dcterms:modified xsi:type="dcterms:W3CDTF">2024-10-25T11:51:38Z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Type">
    <vt:lpwstr>Arbetsmaterial</vt:lpwstr>
  </property>
  <property fmtid="{D5CDD505-2E9C-101B-9397-08002B2CF9AE}" pid="3" name="Publisher_0">
    <vt:lpwstr>cVSK</vt:lpwstr>
  </property>
  <property fmtid="{D5CDD505-2E9C-101B-9397-08002B2CF9AE}" pid="4" name="Author_0">
    <vt:lpwstr>REGION MITT</vt:lpwstr>
  </property>
  <property fmtid="{D5CDD505-2E9C-101B-9397-08002B2CF9AE}" pid="5" name="Contributor">
    <vt:lpwstr>Magnusson, Ulf</vt:lpwstr>
  </property>
  <property fmtid="{D5CDD505-2E9C-101B-9397-08002B2CF9AE}" pid="6" name="DocumentClass">
    <vt:lpwstr>Standard</vt:lpwstr>
  </property>
  <property fmtid="{D5CDD505-2E9C-101B-9397-08002B2CF9AE}" pid="7" name="ResourceType">
    <vt:lpwstr>Text</vt:lpwstr>
  </property>
  <property fmtid="{D5CDD505-2E9C-101B-9397-08002B2CF9AE}" pid="8" name="Audience">
    <vt:lpwstr/>
  </property>
  <property fmtid="{D5CDD505-2E9C-101B-9397-08002B2CF9AE}" pid="9" name="Category_0">
    <vt:lpwstr/>
  </property>
  <property fmtid="{D5CDD505-2E9C-101B-9397-08002B2CF9AE}" pid="10" name="Status">
    <vt:lpwstr/>
  </property>
  <property fmtid="{D5CDD505-2E9C-101B-9397-08002B2CF9AE}" pid="11" name="Note">
    <vt:lpwstr/>
  </property>
  <property fmtid="{D5CDD505-2E9C-101B-9397-08002B2CF9AE}" pid="12" name="Beteckning">
    <vt:lpwstr/>
  </property>
  <property fmtid="{D5CDD505-2E9C-101B-9397-08002B2CF9AE}" pid="13" name="Process">
    <vt:lpwstr/>
  </property>
  <property fmtid="{D5CDD505-2E9C-101B-9397-08002B2CF9AE}" pid="14" name="DocumentDate">
    <vt:lpwstr/>
  </property>
  <property fmtid="{D5CDD505-2E9C-101B-9397-08002B2CF9AE}" pid="15" name="Description_0">
    <vt:lpwstr/>
  </property>
  <property fmtid="{D5CDD505-2E9C-101B-9397-08002B2CF9AE}" pid="16" name="Keywords_0">
    <vt:lpwstr/>
  </property>
  <property fmtid="{D5CDD505-2E9C-101B-9397-08002B2CF9AE}" pid="17" name="Topic">
    <vt:lpwstr/>
  </property>
  <property fmtid="{D5CDD505-2E9C-101B-9397-08002B2CF9AE}" pid="18" name="StartDate">
    <vt:lpwstr/>
  </property>
  <property fmtid="{D5CDD505-2E9C-101B-9397-08002B2CF9AE}" pid="19" name="EndDate">
    <vt:lpwstr/>
  </property>
  <property fmtid="{D5CDD505-2E9C-101B-9397-08002B2CF9AE}" pid="20" name="ContentTypeId">
    <vt:lpwstr>0x010100FC2C6E402E5C1149A31F47DE001F81F9007CB5D58BF8D0F8468540B8181BE918FE</vt:lpwstr>
  </property>
</Properties>
</file>