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370" firstSheet="2" activeTab="6"/>
  </bookViews>
  <sheets>
    <sheet name="Sammanfattning" sheetId="1" r:id="rId1"/>
    <sheet name="Drivmedelsskatter" sheetId="2" r:id="rId2"/>
    <sheet name="KPI månad 1001-1203" sheetId="3" r:id="rId3"/>
    <sheet name="Skatter 2009-11, 2010 års pris" sheetId="4" r:id="rId4"/>
    <sheet name="bensin" sheetId="5" r:id="rId5"/>
    <sheet name="diesel PB" sheetId="6" r:id="rId6"/>
    <sheet name="E85" sheetId="7" r:id="rId7"/>
    <sheet name="diesel LB" sheetId="8" r:id="rId8"/>
    <sheet name="ProdKostn + marg PB vs LB" sheetId="9" r:id="rId9"/>
    <sheet name="Drivmedlsprognos pris EM (IEA)" sheetId="10" r:id="rId10"/>
    <sheet name="2010 års priser EM (IEA)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<sst xmlns="http://schemas.openxmlformats.org/spreadsheetml/2006/main" count="345" uniqueCount="163">
  <si>
    <t>Produkt</t>
  </si>
  <si>
    <t>Diff</t>
  </si>
  <si>
    <t>Bensin MK1</t>
  </si>
  <si>
    <t>Bensin Alkylat</t>
  </si>
  <si>
    <t>Bensin MK2</t>
  </si>
  <si>
    <t>Bensin annan</t>
  </si>
  <si>
    <t>Eo1</t>
  </si>
  <si>
    <t>Råtallolja</t>
  </si>
  <si>
    <t>Diesel MK1</t>
  </si>
  <si>
    <t>Diesel MK2</t>
  </si>
  <si>
    <t>Diesel MK3</t>
  </si>
  <si>
    <t>Energiskatt</t>
  </si>
  <si>
    <t>CO2-skatt</t>
  </si>
  <si>
    <t>Totalt</t>
  </si>
  <si>
    <t>Konsumentprisindex (KPI) totalt, fastställda tal, 1980=100 efter tid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</si>
  <si>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</si>
  <si>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</si>
  <si>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</si>
  <si>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</si>
  <si>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</si>
  <si>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</si>
  <si>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</si>
  <si>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</si>
  <si>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</si>
  <si>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</si>
  <si>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</si>
  <si>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</si>
  <si>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</si>
  <si>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</si>
  <si>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</si>
  <si>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</si>
  <si>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</si>
  <si>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</si>
  <si>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</si>
  <si>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</si>
  <si>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</si>
  <si>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</si>
  <si>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</si>
  <si>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</si>
  <si>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</si>
  <si>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</si>
  <si>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</si>
  <si>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 xml:space="preserve">KPI fastställs och publiceras med två decimaler från januari 2006. </t>
  </si>
  <si>
    <t xml:space="preserve">Efter det att KPI för en viss månad offentliggjorts, sker ett </t>
  </si>
  <si>
    <t xml:space="preserve">formellt fastställande av totalindextalet. Det omprövas därefter </t>
  </si>
  <si>
    <t xml:space="preserve">inte, och de fastställda talen gäller således när man i bestämmelser </t>
  </si>
  <si>
    <t xml:space="preserve">i lagar, förordningar eller avtal hänvisat till konsumentprisindex. I </t>
  </si>
  <si>
    <t>tabellen anges aktuellt indextal redan innan det formellt fastställts.</t>
  </si>
  <si>
    <t>År</t>
  </si>
  <si>
    <t>KPI</t>
  </si>
  <si>
    <t>faktor</t>
  </si>
  <si>
    <t>Från ASEK5-rapport</t>
  </si>
  <si>
    <t>Skatterna i 2010 års prisnivå anges i tabellen nedan</t>
  </si>
  <si>
    <t>används för att räkna upp CO2-skatt under perioden</t>
  </si>
  <si>
    <t>Summa skatt</t>
  </si>
  <si>
    <t>Moms på produktpris</t>
  </si>
  <si>
    <t>Moms på skatt</t>
  </si>
  <si>
    <t>Summa moms</t>
  </si>
  <si>
    <t>Moms på produktpris, kr/liter</t>
  </si>
  <si>
    <t>Inblandning biodiesel</t>
  </si>
  <si>
    <t>2010-2050</t>
  </si>
  <si>
    <t>Försäljningspris kr/l, inblandning 5%</t>
  </si>
  <si>
    <t>Försäljningspris Camillas beräkningar</t>
  </si>
  <si>
    <t>Etanol, exkl moms, kr/l</t>
  </si>
  <si>
    <t>Försäljningspris 100% etanol</t>
  </si>
  <si>
    <t>Bensin exkl skatt, exkl moms, kr/l (2010 SPBI, 2015-2050 Energimyndigheten)</t>
  </si>
  <si>
    <t>Försäljningspris 100% bensin</t>
  </si>
  <si>
    <t>2009/2010</t>
  </si>
  <si>
    <t>KPI används för att räkna om skatterna till 2010 års prisnivå.</t>
  </si>
  <si>
    <t>Snitt 09/10</t>
  </si>
  <si>
    <t>Alla skatter nedan i 2010 års priser</t>
  </si>
  <si>
    <t>Produktpris+bruttomarginal från SPBI ([2009+2010]/2), prognos Energimyndigheten (2015-2050)</t>
  </si>
  <si>
    <t>Diesel exkl skatt, exkl moms, kr/l (2010 SPBI, 2015-2050 Energimyndigheten)</t>
  </si>
  <si>
    <t>Försäljningspris 100% diesel LB</t>
  </si>
  <si>
    <t>Biodiesel, exkl moms, kr/l</t>
  </si>
  <si>
    <t>Försäljningspris 100% biodiesel</t>
  </si>
  <si>
    <t>Inblandning etanol</t>
  </si>
  <si>
    <t>2010 används produktpris+bruttomarginal från SPBI ([2009+2010]/2), prognos Energimyndigheten (2015-2050)</t>
  </si>
  <si>
    <t>Andel etanol</t>
  </si>
  <si>
    <t>Försäljningspris kr/l, inblandning bensin 19%</t>
  </si>
  <si>
    <t>OBS! OBS! OBS! OBS! OBS! OBS! OBS!</t>
  </si>
  <si>
    <t xml:space="preserve">Antar att produktkostnad och marginal tillsammans är </t>
  </si>
  <si>
    <t>Detta baseras på statistik från SPBI för åren 1999-2010. Produktkostnad + marginal</t>
  </si>
  <si>
    <t>Produktkostnad +  Bruttomarginal (diesel vid pump bemannad station)</t>
  </si>
  <si>
    <t>Produktkostnad +  Bruttomarginal (diesel bulk dieselbränsle)</t>
  </si>
  <si>
    <t>Differens (Pump - Bulk)</t>
  </si>
  <si>
    <r>
      <t>År</t>
    </r>
    <r>
      <rPr>
        <b/>
        <sz val="8"/>
        <color indexed="22"/>
        <rFont val="Arial"/>
        <family val="2"/>
      </rPr>
      <t> </t>
    </r>
  </si>
  <si>
    <t>kr/liter högre för pb-diesel än lb-diesel över hela perioden. Samma antagande görs också för biodiesel.</t>
  </si>
  <si>
    <t>har i genomsnitt varit 0,844 kr lägre för diesel bulk (lb) än diesel pump (pb)… se flik "ProdKostn + marg PB v.s. LB".</t>
  </si>
  <si>
    <t xml:space="preserve">Prognosförutsättningar LP2012 samt Färdplan 2050 </t>
  </si>
  <si>
    <t>Referensbana</t>
  </si>
  <si>
    <t>Alla priser är uttryckta i fasta priser, 2007 års nivå</t>
  </si>
  <si>
    <t>Olja, USD</t>
  </si>
  <si>
    <t>Bensin exkl skatt, exkl moms, kr/l</t>
  </si>
  <si>
    <t>Diesel exkl skatt, exkl moms, kr/l</t>
  </si>
  <si>
    <t>Bensin inkl skatt, exkl moms, kr/l</t>
  </si>
  <si>
    <t>Diesel inkl skatt, exkl moms, kr/l</t>
  </si>
  <si>
    <t>Dollarkurs</t>
  </si>
  <si>
    <t xml:space="preserve">Prognos över prisutveckling från Energimyndigheten. Energimyndigheten baserar prognosen på "Current scenariot" i IEA:s prognos. </t>
  </si>
  <si>
    <t>Här räknas IEA:s prognos om till prisnivå 2010.</t>
  </si>
  <si>
    <t>Bensin</t>
  </si>
  <si>
    <t>E85</t>
  </si>
  <si>
    <t>Diesel LB</t>
  </si>
  <si>
    <t>Diesel PB</t>
  </si>
  <si>
    <t>Storlek BNP/capita (Konjunkturinstitutet 2012)</t>
  </si>
  <si>
    <t>Försäljningspris 100% diesel PB</t>
  </si>
  <si>
    <t>Skatter hämtas från http://spbi.se/statistik/skatter (2012-04-21), löpande priser.</t>
  </si>
  <si>
    <t>Skatter hämtas från http://spbi.se/statistik/skatter (2012-04-21)</t>
  </si>
  <si>
    <t xml:space="preserve">Månadsvis prisstatistik från SPBI anges i löpande priser, vissa kontrollanalyser (ej redovisade här) har gjorts med den KPI-utveckling som anges nedan.  </t>
  </si>
  <si>
    <t>Denna flik kan hoppas över!</t>
  </si>
  <si>
    <t>ej aktuell i</t>
  </si>
  <si>
    <t>senare beräkningar</t>
  </si>
  <si>
    <t>Energiskatt (Skatt 09/10 i 2010 års prisnivå, efter 2010 2011:s skatt men 2010 års prisnivå)</t>
  </si>
  <si>
    <t>Koldioxidskatt (2015, 2020, …, 2050) 2010 års skatt uppräknat med real BNP/capita)</t>
  </si>
  <si>
    <t>Från ASEK-rapport</t>
  </si>
  <si>
    <t xml:space="preserve">Priser 2009/2010 baseras på prisstatistik (produktpris + bruttomarginal) från SPBI, skatt (CO2 och energiskatt) genomsnitt 09/10 och moms 25%. </t>
  </si>
  <si>
    <t>Statistik från SPBI</t>
  </si>
  <si>
    <t>Snitt, så mycket lägre har (produktkostnad + bruttomarginal) varit för diesel bulk än för diesel pump.</t>
  </si>
  <si>
    <t>Priser 2015-2050 baseras på Energimyndighetens prognos. Har antagit skillnad i bruttomarginal mellan diesel LB och diesel PB baserat på statistik från SPBI (se flik "ProdKostn + marg PB vs LB").</t>
  </si>
  <si>
    <t>Hej,</t>
  </si>
  <si>
    <t>Vi utgår från SCBs prisstatistik för basåret och det motsvarar storkundspriserna på SPBIs hemsida (SCB skriver: ”de faktiskt tillämpade priserna vid lagerförsäljning via tankbil direkt till konsument (exkl återförsäljare). I priserna ingår ortstillägg.”)</t>
  </si>
  <si>
    <t>Har skiljt ca 70 öre exkl moms mellan pump- och storkundspriser sett perioden 2005-2010, se fil.</t>
  </si>
  <si>
    <t xml:space="preserve">IEAs prognos kom 9 november 2011. </t>
  </si>
  <si>
    <t xml:space="preserve">Vad är det ni behöver i textväg och när? </t>
  </si>
  <si>
    <t>Med vänlig hälsning,</t>
  </si>
  <si>
    <t xml:space="preserve">Helen </t>
  </si>
  <si>
    <t>Tel. +46 (0)16 544 23 02</t>
  </si>
  <si>
    <t xml:space="preserve">Förklaring: Eftersom bruttomarginal explicit redovisas endast ingår i statistiken från SPBI och inte i prognosen från Energimyndigheten behöver antagande om skillnad i bruttomarginal mellan diesel LB och diesel PB göras.  </t>
  </si>
  <si>
    <t xml:space="preserve">Detta görs baserat på statistik från SPBI över historiska skillnader i bruttomarginal mellan diesel PB och diesel LB (se nedan). </t>
  </si>
  <si>
    <t>används inte eftersom den grundar sig på en kortare tidsperiod.</t>
  </si>
  <si>
    <r>
      <t>Helen</t>
    </r>
    <r>
      <rPr>
        <sz val="8"/>
        <color indexed="56"/>
        <rFont val="Verdana"/>
        <family val="2"/>
      </rPr>
      <t> </t>
    </r>
    <r>
      <rPr>
        <b/>
        <sz val="8"/>
        <color indexed="56"/>
        <rFont val="Verdana"/>
        <family val="2"/>
      </rPr>
      <t>Lindblom</t>
    </r>
  </si>
  <si>
    <t>Försäljningspris (tidigt utkast av ASEK5-rapporten)</t>
  </si>
  <si>
    <t>Mail från Helene Lindblom Energimyndigheten, 120419 kl. 16:50.</t>
  </si>
  <si>
    <t xml:space="preserve">Att detta är korrekt princip utifrån Energimyndighetens prognos framgår i mail från Helene Lindblom på Energimyndigheten (120419 kl.16:50). Mail inklippt under beräkningarna nedan. Helenes beräkningar av skillnaden </t>
  </si>
  <si>
    <t>Energiskatt (Skatt 09/10 2010 års prisnivå, efter 2010 2011:s skatt men 2010 års prisnivå)</t>
  </si>
  <si>
    <t>Koldioxidskatt (Skatt 09/10 2010 års prisnivå, därefter 2010 års skatt uppräknat med real BNP/capita)</t>
  </si>
  <si>
    <t>Prognos Energimyndigheten (2010-2050). Biodiesel ej redovisat separat av SPBI.</t>
  </si>
  <si>
    <t>Prognosen rör oblandat bränsle. Se mail från Agnes von Koch den 2 april 2012</t>
  </si>
  <si>
    <t xml:space="preserve">Svar från Helen på Energimyndigheten ang filen med bränslepriser: </t>
  </si>
  <si>
    <t xml:space="preserve">Ja, det är current policy och ja, det är oblandat bränsle. </t>
  </si>
  <si>
    <t>Etanol, exkl moms, kr/l (förutom 2009/10 då inblandning ingår i kr/l redan)</t>
  </si>
  <si>
    <t>Försäljningspris kr/l, inblandning 5% eller 6,5%</t>
  </si>
  <si>
    <t xml:space="preserve">Försäljningspris 2009/2010 är beräknat med prisstatistik från SPBI som grund (genomsnitt 2009/2010). </t>
  </si>
  <si>
    <t>Dessutom måste försäljningspriset i cell B37 korrigeras (jämfört med priset i cell B26) på tre sätt:</t>
  </si>
  <si>
    <t>1) Energiskatt i cell B20 tas bara ut på 95% av innehållet.</t>
  </si>
  <si>
    <t>2) CO2-skatt i cell B21 tas bara ut på 95% av innehållet.</t>
  </si>
  <si>
    <t>3) Moms på skatten läggs på endast på 95% av den totala skatten i cell B22 (B22=B20+B21).</t>
  </si>
  <si>
    <t xml:space="preserve">Uppgifterna från SPBI avser diesel med inblandning, rad 29-31 därför ej aktuell i 2009/2010-kolumnen. </t>
  </si>
  <si>
    <t xml:space="preserve">Skillnad mot beräkning i tidigt utkast beror på att CO2-skatt och energiskatt där är 2011 års nivå (i 2010 års priser). </t>
  </si>
  <si>
    <t>Energiskatten var 2011 väsentligt högre.</t>
  </si>
  <si>
    <t>2010 års skatt (uppräknad) även i framtiden, detta för konsistens med CO2-värdering</t>
  </si>
  <si>
    <t>Diff mot tidigare beräkningar har att göra med att dessa utgick ifrån genomsnittliga skatter 2010 &amp; 2011. Nuvarande beräkningar utgår ifrån den högre skattenivån 2009/2010.</t>
  </si>
  <si>
    <t>Dessutom måste försäljningspriset i cell B32 korrigeras (jämfört med priset i cell B21) på tre sätt:</t>
  </si>
  <si>
    <t>1) Energiskatt i cell B15 tas bara ut på 95% av innehållet.</t>
  </si>
  <si>
    <t>2) CO2-skatt i cell B16 tas bara ut på 95% av innehållet.</t>
  </si>
  <si>
    <t>3) Moms på skatten läggs på endast på 95% av den totala skatten i cell B17 (B17=B15+B16).</t>
  </si>
  <si>
    <t>Skillnad mot beräkning i tidigt utkast beror till mycket liten del på att CO2-skatt och energiskatt där var 2010 års nivå. Nu 2009/2010 vilket är (ytterst) marginellt högre</t>
  </si>
  <si>
    <t>Nästan hela skillnaden beror på att tidigare beräkningar inte utgick ifrån inblandning av biodiesel. När detta nu görs tas skatt (och moms på skatt) endast på 95%</t>
  </si>
  <si>
    <t xml:space="preserve">Uppgifterna från SPBI avser diesel med inblandning, rad 24-26 därför ej aktuell i 2009/2010-kolumnen. </t>
  </si>
  <si>
    <t xml:space="preserve">Skillnad mot beräkning i tidigt utkast beror på att momsen på skatten i dessa beräkningar felaktigt var satt till 125% istället för 25%. </t>
  </si>
  <si>
    <t>Dessutom tidigare beräkningar skatt 10/11 nu 09/10. Detta verkar dock i motsatt riktning.</t>
  </si>
  <si>
    <t>Till samkalk</t>
  </si>
  <si>
    <t>Bensinkostnad (Bensin inkl. moms)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</si>
</sst>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%"/>
    <numFmt numFmtId="171" formatCode="0.0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</numFmts>
  <fonts count="75">
    <font>
      <sz val="10"/>
      <color indexed="8"/>
      <name val="Arial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22"/>
      <name val="Arial"/>
      <family val="2"/>
    </font>
    <font>
      <b/>
      <sz val="8"/>
      <color indexed="56"/>
      <name val="Verdana"/>
      <family val="2"/>
    </font>
    <font>
      <sz val="8"/>
      <color indexed="56"/>
      <name val="Verdana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63"/>
      <name val="Arial"/>
      <family val="2"/>
    </font>
    <font>
      <b/>
      <sz val="9"/>
      <name val="Calibri"/>
      <family val="2"/>
    </font>
    <font>
      <sz val="8"/>
      <color indexed="56"/>
      <name val="Calibri"/>
      <family val="2"/>
    </font>
    <font>
      <i/>
      <sz val="9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9"/>
      <color rgb="FFFF0000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FFFFFF"/>
      <name val="Arial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sz val="8"/>
      <color rgb="FF000000"/>
      <name val="Calibri"/>
      <family val="2"/>
    </font>
    <font>
      <sz val="8"/>
      <color rgb="FF1F497D"/>
      <name val="Calibri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i/>
      <sz val="9"/>
      <color rgb="FF1F497D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 tint="-0.4999699890613556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>
        <color rgb="FFEFEFEF"/>
      </right>
      <top/>
      <bottom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2" applyNumberFormat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0" borderId="4" applyNumberFormat="0" applyFill="0" applyAlignment="0" applyProtection="0"/>
    <xf numFmtId="0" fontId="51" fillId="32" borderId="0" applyNumberFormat="0" applyBorder="0" applyAlignment="0" applyProtection="0"/>
    <xf numFmtId="9" fontId="4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1" borderId="9" applyNumberFormat="0" applyAlignment="0" applyProtection="0"/>
    <xf numFmtId="0" fontId="58" fillId="0" borderId="0" applyNumberFormat="0" applyFill="0" applyBorder="0" applyAlignment="0" applyProtection="0"/>
  </cellStyleXfs>
  <cellXfs count="213"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59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/>
      <protection locked="0"/>
    </xf>
    <xf numFmtId="0" fontId="4" fillId="34" borderId="0" xfId="0" applyFont="1" applyFill="1" applyAlignment="1" applyProtection="1">
      <alignment/>
      <protection/>
    </xf>
    <xf numFmtId="0" fontId="59" fillId="34" borderId="22" xfId="0" applyFont="1" applyFill="1" applyBorder="1" applyAlignment="1">
      <alignment/>
    </xf>
    <xf numFmtId="0" fontId="59" fillId="34" borderId="23" xfId="0" applyFont="1" applyFill="1" applyBorder="1" applyAlignment="1">
      <alignment/>
    </xf>
    <xf numFmtId="0" fontId="59" fillId="34" borderId="24" xfId="0" applyFont="1" applyFill="1" applyBorder="1" applyAlignment="1">
      <alignment/>
    </xf>
    <xf numFmtId="0" fontId="59" fillId="34" borderId="25" xfId="0" applyFont="1" applyFill="1" applyBorder="1" applyAlignment="1">
      <alignment/>
    </xf>
    <xf numFmtId="0" fontId="59" fillId="34" borderId="26" xfId="0" applyFont="1" applyFill="1" applyBorder="1" applyAlignment="1">
      <alignment/>
    </xf>
    <xf numFmtId="0" fontId="59" fillId="34" borderId="16" xfId="0" applyFont="1" applyFill="1" applyBorder="1" applyAlignment="1">
      <alignment/>
    </xf>
    <xf numFmtId="0" fontId="5" fillId="0" borderId="11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0" fontId="5" fillId="0" borderId="3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2" fontId="4" fillId="0" borderId="19" xfId="0" applyNumberFormat="1" applyFont="1" applyFill="1" applyBorder="1" applyAlignment="1" applyProtection="1">
      <alignment/>
      <protection/>
    </xf>
    <xf numFmtId="0" fontId="60" fillId="0" borderId="0" xfId="0" applyFont="1" applyAlignment="1">
      <alignment/>
    </xf>
    <xf numFmtId="0" fontId="61" fillId="0" borderId="31" xfId="0" applyFont="1" applyBorder="1" applyAlignment="1">
      <alignment/>
    </xf>
    <xf numFmtId="0" fontId="61" fillId="0" borderId="32" xfId="0" applyFont="1" applyBorder="1" applyAlignment="1">
      <alignment/>
    </xf>
    <xf numFmtId="0" fontId="61" fillId="0" borderId="33" xfId="0" applyFont="1" applyBorder="1" applyAlignment="1">
      <alignment/>
    </xf>
    <xf numFmtId="0" fontId="60" fillId="0" borderId="34" xfId="0" applyFont="1" applyBorder="1" applyAlignment="1">
      <alignment/>
    </xf>
    <xf numFmtId="2" fontId="60" fillId="0" borderId="32" xfId="0" applyNumberFormat="1" applyFont="1" applyBorder="1" applyAlignment="1">
      <alignment/>
    </xf>
    <xf numFmtId="2" fontId="60" fillId="0" borderId="33" xfId="0" applyNumberFormat="1" applyFont="1" applyBorder="1" applyAlignment="1">
      <alignment/>
    </xf>
    <xf numFmtId="0" fontId="61" fillId="0" borderId="11" xfId="0" applyFont="1" applyBorder="1" applyAlignment="1">
      <alignment/>
    </xf>
    <xf numFmtId="0" fontId="61" fillId="0" borderId="17" xfId="0" applyFont="1" applyBorder="1" applyAlignment="1">
      <alignment/>
    </xf>
    <xf numFmtId="0" fontId="61" fillId="0" borderId="12" xfId="0" applyFont="1" applyBorder="1" applyAlignment="1">
      <alignment/>
    </xf>
    <xf numFmtId="2" fontId="61" fillId="0" borderId="11" xfId="0" applyNumberFormat="1" applyFont="1" applyBorder="1" applyAlignment="1">
      <alignment/>
    </xf>
    <xf numFmtId="2" fontId="61" fillId="0" borderId="17" xfId="0" applyNumberFormat="1" applyFont="1" applyBorder="1" applyAlignment="1">
      <alignment/>
    </xf>
    <xf numFmtId="2" fontId="61" fillId="0" borderId="12" xfId="0" applyNumberFormat="1" applyFont="1" applyBorder="1" applyAlignment="1">
      <alignment/>
    </xf>
    <xf numFmtId="0" fontId="60" fillId="0" borderId="35" xfId="0" applyFont="1" applyBorder="1" applyAlignment="1">
      <alignment/>
    </xf>
    <xf numFmtId="2" fontId="60" fillId="0" borderId="0" xfId="0" applyNumberFormat="1" applyFont="1" applyBorder="1" applyAlignment="1">
      <alignment/>
    </xf>
    <xf numFmtId="2" fontId="60" fillId="0" borderId="36" xfId="0" applyNumberFormat="1" applyFont="1" applyBorder="1" applyAlignment="1">
      <alignment/>
    </xf>
    <xf numFmtId="0" fontId="3" fillId="0" borderId="35" xfId="0" applyFont="1" applyFill="1" applyBorder="1" applyAlignment="1" applyProtection="1">
      <alignment/>
      <protection/>
    </xf>
    <xf numFmtId="2" fontId="61" fillId="0" borderId="35" xfId="0" applyNumberFormat="1" applyFont="1" applyBorder="1" applyAlignment="1">
      <alignment/>
    </xf>
    <xf numFmtId="2" fontId="61" fillId="0" borderId="0" xfId="0" applyNumberFormat="1" applyFont="1" applyBorder="1" applyAlignment="1">
      <alignment/>
    </xf>
    <xf numFmtId="2" fontId="61" fillId="0" borderId="36" xfId="0" applyNumberFormat="1" applyFont="1" applyBorder="1" applyAlignment="1">
      <alignment/>
    </xf>
    <xf numFmtId="2" fontId="60" fillId="0" borderId="35" xfId="0" applyNumberFormat="1" applyFont="1" applyBorder="1" applyAlignment="1">
      <alignment/>
    </xf>
    <xf numFmtId="0" fontId="61" fillId="0" borderId="37" xfId="0" applyFont="1" applyBorder="1" applyAlignment="1">
      <alignment/>
    </xf>
    <xf numFmtId="2" fontId="61" fillId="0" borderId="37" xfId="0" applyNumberFormat="1" applyFont="1" applyBorder="1" applyAlignment="1">
      <alignment/>
    </xf>
    <xf numFmtId="2" fontId="61" fillId="0" borderId="38" xfId="0" applyNumberFormat="1" applyFont="1" applyBorder="1" applyAlignment="1">
      <alignment/>
    </xf>
    <xf numFmtId="2" fontId="61" fillId="0" borderId="39" xfId="0" applyNumberFormat="1" applyFont="1" applyBorder="1" applyAlignment="1">
      <alignment/>
    </xf>
    <xf numFmtId="2" fontId="62" fillId="0" borderId="31" xfId="0" applyNumberFormat="1" applyFont="1" applyBorder="1" applyAlignment="1">
      <alignment/>
    </xf>
    <xf numFmtId="9" fontId="63" fillId="0" borderId="31" xfId="48" applyFont="1" applyBorder="1" applyAlignment="1">
      <alignment/>
    </xf>
    <xf numFmtId="9" fontId="63" fillId="0" borderId="32" xfId="48" applyFont="1" applyBorder="1" applyAlignment="1">
      <alignment/>
    </xf>
    <xf numFmtId="9" fontId="63" fillId="0" borderId="33" xfId="48" applyFont="1" applyBorder="1" applyAlignment="1">
      <alignment/>
    </xf>
    <xf numFmtId="0" fontId="60" fillId="0" borderId="31" xfId="0" applyFont="1" applyBorder="1" applyAlignment="1">
      <alignment/>
    </xf>
    <xf numFmtId="2" fontId="60" fillId="0" borderId="31" xfId="0" applyNumberFormat="1" applyFont="1" applyBorder="1" applyAlignment="1">
      <alignment/>
    </xf>
    <xf numFmtId="0" fontId="4" fillId="0" borderId="35" xfId="0" applyFont="1" applyFill="1" applyBorder="1" applyAlignment="1" applyProtection="1">
      <alignment/>
      <protection/>
    </xf>
    <xf numFmtId="0" fontId="59" fillId="0" borderId="0" xfId="0" applyFont="1" applyAlignment="1">
      <alignment/>
    </xf>
    <xf numFmtId="0" fontId="64" fillId="0" borderId="0" xfId="0" applyFont="1" applyAlignment="1">
      <alignment horizontal="right"/>
    </xf>
    <xf numFmtId="2" fontId="62" fillId="0" borderId="32" xfId="0" applyNumberFormat="1" applyFont="1" applyBorder="1" applyAlignment="1">
      <alignment/>
    </xf>
    <xf numFmtId="2" fontId="62" fillId="0" borderId="33" xfId="0" applyNumberFormat="1" applyFont="1" applyBorder="1" applyAlignment="1">
      <alignment/>
    </xf>
    <xf numFmtId="0" fontId="5" fillId="0" borderId="40" xfId="0" applyFont="1" applyFill="1" applyBorder="1" applyAlignment="1" applyProtection="1">
      <alignment/>
      <protection/>
    </xf>
    <xf numFmtId="0" fontId="4" fillId="0" borderId="41" xfId="0" applyFont="1" applyFill="1" applyBorder="1" applyAlignment="1" applyProtection="1">
      <alignment/>
      <protection/>
    </xf>
    <xf numFmtId="0" fontId="4" fillId="0" borderId="42" xfId="0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5" fillId="0" borderId="43" xfId="0" applyFont="1" applyFill="1" applyBorder="1" applyAlignment="1" applyProtection="1">
      <alignment/>
      <protection/>
    </xf>
    <xf numFmtId="0" fontId="5" fillId="0" borderId="44" xfId="0" applyFont="1" applyFill="1" applyBorder="1" applyAlignment="1" applyProtection="1">
      <alignment/>
      <protection/>
    </xf>
    <xf numFmtId="0" fontId="5" fillId="0" borderId="45" xfId="0" applyFont="1" applyFill="1" applyBorder="1" applyAlignment="1" applyProtection="1">
      <alignment/>
      <protection/>
    </xf>
    <xf numFmtId="0" fontId="6" fillId="34" borderId="46" xfId="0" applyFont="1" applyFill="1" applyBorder="1" applyAlignment="1">
      <alignment horizontal="center" vertical="center" wrapText="1"/>
    </xf>
    <xf numFmtId="0" fontId="7" fillId="34" borderId="47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59" fillId="34" borderId="14" xfId="0" applyFont="1" applyFill="1" applyBorder="1" applyAlignment="1">
      <alignment/>
    </xf>
    <xf numFmtId="0" fontId="59" fillId="34" borderId="48" xfId="0" applyFont="1" applyFill="1" applyBorder="1" applyAlignment="1">
      <alignment/>
    </xf>
    <xf numFmtId="0" fontId="59" fillId="34" borderId="49" xfId="0" applyFont="1" applyFill="1" applyBorder="1" applyAlignment="1">
      <alignment/>
    </xf>
    <xf numFmtId="0" fontId="4" fillId="0" borderId="50" xfId="0" applyFont="1" applyFill="1" applyBorder="1" applyAlignment="1" applyProtection="1">
      <alignment/>
      <protection/>
    </xf>
    <xf numFmtId="0" fontId="5" fillId="0" borderId="51" xfId="0" applyFont="1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/>
      <protection/>
    </xf>
    <xf numFmtId="0" fontId="5" fillId="0" borderId="53" xfId="0" applyFont="1" applyFill="1" applyBorder="1" applyAlignment="1" applyProtection="1">
      <alignment/>
      <protection/>
    </xf>
    <xf numFmtId="0" fontId="4" fillId="0" borderId="47" xfId="0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 applyProtection="1">
      <alignment/>
      <protection/>
    </xf>
    <xf numFmtId="2" fontId="4" fillId="0" borderId="14" xfId="0" applyNumberFormat="1" applyFont="1" applyFill="1" applyBorder="1" applyAlignment="1" applyProtection="1">
      <alignment/>
      <protection/>
    </xf>
    <xf numFmtId="2" fontId="4" fillId="0" borderId="15" xfId="0" applyNumberFormat="1" applyFont="1" applyFill="1" applyBorder="1" applyAlignment="1" applyProtection="1">
      <alignment/>
      <protection/>
    </xf>
    <xf numFmtId="2" fontId="4" fillId="0" borderId="16" xfId="0" applyNumberFormat="1" applyFont="1" applyFill="1" applyBorder="1" applyAlignment="1" applyProtection="1">
      <alignment/>
      <protection/>
    </xf>
    <xf numFmtId="2" fontId="4" fillId="0" borderId="20" xfId="0" applyNumberFormat="1" applyFont="1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2" fillId="0" borderId="31" xfId="0" applyNumberFormat="1" applyFont="1" applyFill="1" applyBorder="1" applyAlignment="1" applyProtection="1">
      <alignment/>
      <protection/>
    </xf>
    <xf numFmtId="0" fontId="2" fillId="0" borderId="32" xfId="0" applyFont="1" applyFill="1" applyBorder="1" applyAlignment="1" applyProtection="1">
      <alignment/>
      <protection/>
    </xf>
    <xf numFmtId="2" fontId="2" fillId="0" borderId="33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2" fillId="0" borderId="31" xfId="0" applyFont="1" applyFill="1" applyBorder="1" applyAlignment="1" applyProtection="1">
      <alignment/>
      <protection/>
    </xf>
    <xf numFmtId="2" fontId="4" fillId="0" borderId="32" xfId="0" applyNumberFormat="1" applyFont="1" applyFill="1" applyBorder="1" applyAlignment="1" applyProtection="1">
      <alignment/>
      <protection/>
    </xf>
    <xf numFmtId="2" fontId="0" fillId="35" borderId="0" xfId="0" applyNumberFormat="1" applyFill="1" applyBorder="1" applyAlignment="1" applyProtection="1">
      <alignment/>
      <protection/>
    </xf>
    <xf numFmtId="2" fontId="60" fillId="0" borderId="34" xfId="0" applyNumberFormat="1" applyFont="1" applyBorder="1" applyAlignment="1">
      <alignment/>
    </xf>
    <xf numFmtId="0" fontId="65" fillId="0" borderId="0" xfId="0" applyFont="1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66" fillId="0" borderId="0" xfId="0" applyFont="1" applyFill="1" applyAlignment="1" applyProtection="1">
      <alignment/>
      <protection/>
    </xf>
    <xf numFmtId="170" fontId="63" fillId="0" borderId="32" xfId="48" applyNumberFormat="1" applyFont="1" applyBorder="1" applyAlignment="1">
      <alignment/>
    </xf>
    <xf numFmtId="170" fontId="63" fillId="0" borderId="33" xfId="48" applyNumberFormat="1" applyFont="1" applyBorder="1" applyAlignment="1">
      <alignment/>
    </xf>
    <xf numFmtId="2" fontId="60" fillId="0" borderId="0" xfId="0" applyNumberFormat="1" applyFont="1" applyAlignment="1">
      <alignment/>
    </xf>
    <xf numFmtId="2" fontId="4" fillId="0" borderId="18" xfId="0" applyNumberFormat="1" applyFont="1" applyFill="1" applyBorder="1" applyAlignment="1" applyProtection="1">
      <alignment/>
      <protection/>
    </xf>
    <xf numFmtId="2" fontId="8" fillId="35" borderId="18" xfId="0" applyNumberFormat="1" applyFont="1" applyFill="1" applyBorder="1" applyAlignment="1">
      <alignment horizontal="right"/>
    </xf>
    <xf numFmtId="0" fontId="63" fillId="0" borderId="0" xfId="0" applyFont="1" applyAlignment="1">
      <alignment/>
    </xf>
    <xf numFmtId="0" fontId="60" fillId="36" borderId="0" xfId="0" applyFont="1" applyFill="1" applyAlignment="1">
      <alignment/>
    </xf>
    <xf numFmtId="0" fontId="67" fillId="37" borderId="54" xfId="0" applyFont="1" applyFill="1" applyBorder="1" applyAlignment="1" applyProtection="1">
      <alignment horizontal="left" vertical="top" wrapText="1" indent="1"/>
      <protection/>
    </xf>
    <xf numFmtId="0" fontId="68" fillId="0" borderId="54" xfId="0" applyFont="1" applyFill="1" applyBorder="1" applyAlignment="1" applyProtection="1">
      <alignment horizontal="left" vertical="top" wrapText="1" indent="1"/>
      <protection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Alignment="1">
      <alignment/>
    </xf>
    <xf numFmtId="169" fontId="4" fillId="34" borderId="0" xfId="0" applyNumberFormat="1" applyFont="1" applyFill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 horizontal="right"/>
    </xf>
    <xf numFmtId="0" fontId="69" fillId="0" borderId="0" xfId="0" applyFont="1" applyAlignment="1">
      <alignment horizontal="right"/>
    </xf>
    <xf numFmtId="0" fontId="0" fillId="0" borderId="0" xfId="0" applyFont="1" applyAlignment="1">
      <alignment/>
    </xf>
    <xf numFmtId="0" fontId="60" fillId="0" borderId="0" xfId="0" applyFont="1" applyFill="1" applyAlignment="1">
      <alignment/>
    </xf>
    <xf numFmtId="0" fontId="31" fillId="34" borderId="0" xfId="0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center" vertical="center" wrapText="1"/>
    </xf>
    <xf numFmtId="0" fontId="60" fillId="34" borderId="0" xfId="0" applyFont="1" applyFill="1" applyBorder="1" applyAlignment="1">
      <alignment/>
    </xf>
    <xf numFmtId="0" fontId="61" fillId="0" borderId="0" xfId="0" applyFont="1" applyAlignment="1">
      <alignment/>
    </xf>
    <xf numFmtId="171" fontId="60" fillId="0" borderId="0" xfId="0" applyNumberFormat="1" applyFont="1" applyAlignment="1">
      <alignment/>
    </xf>
    <xf numFmtId="9" fontId="60" fillId="0" borderId="0" xfId="0" applyNumberFormat="1" applyFont="1" applyAlignment="1">
      <alignment/>
    </xf>
    <xf numFmtId="2" fontId="4" fillId="0" borderId="10" xfId="0" applyNumberFormat="1" applyFont="1" applyFill="1" applyBorder="1" applyAlignment="1" applyProtection="1">
      <alignment/>
      <protection/>
    </xf>
    <xf numFmtId="2" fontId="4" fillId="0" borderId="28" xfId="0" applyNumberFormat="1" applyFont="1" applyFill="1" applyBorder="1" applyAlignment="1" applyProtection="1">
      <alignment/>
      <protection/>
    </xf>
    <xf numFmtId="0" fontId="64" fillId="0" borderId="11" xfId="0" applyFont="1" applyBorder="1" applyAlignment="1">
      <alignment/>
    </xf>
    <xf numFmtId="0" fontId="64" fillId="0" borderId="17" xfId="0" applyFont="1" applyBorder="1" applyAlignment="1">
      <alignment/>
    </xf>
    <xf numFmtId="2" fontId="4" fillId="34" borderId="13" xfId="0" applyNumberFormat="1" applyFont="1" applyFill="1" applyBorder="1" applyAlignment="1" applyProtection="1">
      <alignment/>
      <protection/>
    </xf>
    <xf numFmtId="2" fontId="4" fillId="34" borderId="15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4" fillId="38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8" fillId="38" borderId="0" xfId="0" applyFont="1" applyFill="1" applyAlignment="1" applyProtection="1">
      <alignment/>
      <protection/>
    </xf>
    <xf numFmtId="0" fontId="4" fillId="38" borderId="11" xfId="0" applyFont="1" applyFill="1" applyBorder="1" applyAlignment="1" applyProtection="1">
      <alignment/>
      <protection/>
    </xf>
    <xf numFmtId="0" fontId="4" fillId="38" borderId="12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0" fontId="5" fillId="38" borderId="22" xfId="0" applyFont="1" applyFill="1" applyBorder="1" applyAlignment="1" applyProtection="1">
      <alignment/>
      <protection/>
    </xf>
    <xf numFmtId="0" fontId="5" fillId="38" borderId="15" xfId="0" applyFont="1" applyFill="1" applyBorder="1" applyAlignment="1" applyProtection="1">
      <alignment/>
      <protection/>
    </xf>
    <xf numFmtId="0" fontId="5" fillId="38" borderId="16" xfId="0" applyFont="1" applyFill="1" applyBorder="1" applyAlignment="1" applyProtection="1">
      <alignment/>
      <protection/>
    </xf>
    <xf numFmtId="0" fontId="5" fillId="38" borderId="18" xfId="0" applyFont="1" applyFill="1" applyBorder="1" applyAlignment="1" applyProtection="1">
      <alignment/>
      <protection/>
    </xf>
    <xf numFmtId="0" fontId="5" fillId="38" borderId="0" xfId="0" applyFont="1" applyFill="1" applyBorder="1" applyAlignment="1" applyProtection="1">
      <alignment/>
      <protection/>
    </xf>
    <xf numFmtId="0" fontId="5" fillId="38" borderId="49" xfId="0" applyFont="1" applyFill="1" applyBorder="1" applyAlignment="1" applyProtection="1">
      <alignment/>
      <protection/>
    </xf>
    <xf numFmtId="0" fontId="4" fillId="38" borderId="19" xfId="0" applyFont="1" applyFill="1" applyBorder="1" applyAlignment="1" applyProtection="1">
      <alignment/>
      <protection/>
    </xf>
    <xf numFmtId="0" fontId="4" fillId="38" borderId="20" xfId="0" applyFont="1" applyFill="1" applyBorder="1" applyAlignment="1" applyProtection="1">
      <alignment/>
      <protection/>
    </xf>
    <xf numFmtId="0" fontId="4" fillId="38" borderId="21" xfId="0" applyFont="1" applyFill="1" applyBorder="1" applyAlignment="1" applyProtection="1">
      <alignment/>
      <protection/>
    </xf>
    <xf numFmtId="0" fontId="4" fillId="38" borderId="13" xfId="0" applyFont="1" applyFill="1" applyBorder="1" applyAlignment="1" applyProtection="1">
      <alignment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10" xfId="0" applyFont="1" applyFill="1" applyBorder="1" applyAlignment="1" applyProtection="1">
      <alignment/>
      <protection/>
    </xf>
    <xf numFmtId="0" fontId="5" fillId="38" borderId="25" xfId="0" applyFont="1" applyFill="1" applyBorder="1" applyAlignment="1" applyProtection="1">
      <alignment/>
      <protection/>
    </xf>
    <xf numFmtId="0" fontId="4" fillId="38" borderId="15" xfId="0" applyFont="1" applyFill="1" applyBorder="1" applyAlignment="1" applyProtection="1">
      <alignment/>
      <protection/>
    </xf>
    <xf numFmtId="0" fontId="4" fillId="38" borderId="16" xfId="0" applyFont="1" applyFill="1" applyBorder="1" applyAlignment="1" applyProtection="1">
      <alignment/>
      <protection/>
    </xf>
    <xf numFmtId="0" fontId="4" fillId="38" borderId="18" xfId="0" applyFont="1" applyFill="1" applyBorder="1" applyAlignment="1" applyProtection="1">
      <alignment/>
      <protection/>
    </xf>
    <xf numFmtId="0" fontId="5" fillId="38" borderId="0" xfId="0" applyFont="1" applyFill="1" applyAlignment="1" applyProtection="1">
      <alignment/>
      <protection/>
    </xf>
    <xf numFmtId="0" fontId="5" fillId="38" borderId="27" xfId="0" applyFont="1" applyFill="1" applyBorder="1" applyAlignment="1" applyProtection="1">
      <alignment/>
      <protection/>
    </xf>
    <xf numFmtId="0" fontId="5" fillId="38" borderId="24" xfId="0" applyFont="1" applyFill="1" applyBorder="1" applyAlignment="1" applyProtection="1">
      <alignment/>
      <protection/>
    </xf>
    <xf numFmtId="0" fontId="5" fillId="38" borderId="28" xfId="0" applyFont="1" applyFill="1" applyBorder="1" applyAlignment="1" applyProtection="1">
      <alignment/>
      <protection/>
    </xf>
    <xf numFmtId="0" fontId="4" fillId="0" borderId="36" xfId="0" applyFont="1" applyFill="1" applyBorder="1" applyAlignment="1" applyProtection="1">
      <alignment/>
      <protection/>
    </xf>
    <xf numFmtId="0" fontId="4" fillId="0" borderId="37" xfId="0" applyFont="1" applyFill="1" applyBorder="1" applyAlignment="1" applyProtection="1">
      <alignment/>
      <protection/>
    </xf>
    <xf numFmtId="0" fontId="4" fillId="0" borderId="38" xfId="0" applyFont="1" applyFill="1" applyBorder="1" applyAlignment="1" applyProtection="1">
      <alignment/>
      <protection/>
    </xf>
    <xf numFmtId="0" fontId="4" fillId="0" borderId="39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169" fontId="4" fillId="0" borderId="0" xfId="0" applyNumberFormat="1" applyFont="1" applyFill="1" applyAlignment="1">
      <alignment/>
    </xf>
    <xf numFmtId="0" fontId="4" fillId="16" borderId="0" xfId="0" applyFont="1" applyFill="1" applyAlignment="1">
      <alignment/>
    </xf>
    <xf numFmtId="0" fontId="0" fillId="16" borderId="0" xfId="0" applyFill="1" applyAlignment="1" applyProtection="1">
      <alignment/>
      <protection/>
    </xf>
    <xf numFmtId="0" fontId="71" fillId="16" borderId="0" xfId="0" applyFont="1" applyFill="1" applyAlignment="1" applyProtection="1">
      <alignment/>
      <protection/>
    </xf>
    <xf numFmtId="0" fontId="4" fillId="16" borderId="0" xfId="0" applyFont="1" applyFill="1" applyAlignment="1" applyProtection="1">
      <alignment/>
      <protection/>
    </xf>
    <xf numFmtId="0" fontId="72" fillId="16" borderId="0" xfId="0" applyFont="1" applyFill="1" applyAlignment="1" applyProtection="1">
      <alignment/>
      <protection/>
    </xf>
    <xf numFmtId="0" fontId="73" fillId="16" borderId="0" xfId="0" applyFont="1" applyFill="1" applyAlignment="1" applyProtection="1">
      <alignment/>
      <protection/>
    </xf>
    <xf numFmtId="0" fontId="5" fillId="16" borderId="0" xfId="0" applyFont="1" applyFill="1" applyAlignment="1">
      <alignment/>
    </xf>
    <xf numFmtId="2" fontId="61" fillId="36" borderId="11" xfId="0" applyNumberFormat="1" applyFont="1" applyFill="1" applyBorder="1" applyAlignment="1">
      <alignment/>
    </xf>
    <xf numFmtId="2" fontId="0" fillId="0" borderId="0" xfId="0" applyNumberFormat="1" applyFill="1" applyAlignment="1" applyProtection="1">
      <alignment/>
      <protection/>
    </xf>
    <xf numFmtId="0" fontId="74" fillId="0" borderId="0" xfId="0" applyFont="1" applyFill="1" applyAlignment="1" applyProtection="1">
      <alignment/>
      <protection/>
    </xf>
    <xf numFmtId="0" fontId="12" fillId="0" borderId="0" xfId="0" applyFont="1" applyAlignment="1">
      <alignment/>
    </xf>
    <xf numFmtId="2" fontId="61" fillId="33" borderId="11" xfId="0" applyNumberFormat="1" applyFont="1" applyFill="1" applyBorder="1" applyAlignment="1">
      <alignment/>
    </xf>
    <xf numFmtId="2" fontId="61" fillId="33" borderId="37" xfId="0" applyNumberFormat="1" applyFont="1" applyFill="1" applyBorder="1" applyAlignment="1">
      <alignment/>
    </xf>
    <xf numFmtId="2" fontId="62" fillId="33" borderId="31" xfId="0" applyNumberFormat="1" applyFont="1" applyFill="1" applyBorder="1" applyAlignment="1">
      <alignment/>
    </xf>
    <xf numFmtId="0" fontId="0" fillId="36" borderId="0" xfId="0" applyFont="1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2" fontId="0" fillId="36" borderId="0" xfId="0" applyNumberForma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4" fillId="0" borderId="40" xfId="0" applyFont="1" applyFill="1" applyBorder="1" applyAlignment="1" applyProtection="1">
      <alignment/>
      <protection/>
    </xf>
    <xf numFmtId="0" fontId="4" fillId="0" borderId="29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right"/>
      <protection/>
    </xf>
    <xf numFmtId="2" fontId="4" fillId="34" borderId="24" xfId="0" applyNumberFormat="1" applyFont="1" applyFill="1" applyBorder="1" applyAlignment="1" applyProtection="1">
      <alignment/>
      <protection/>
    </xf>
    <xf numFmtId="2" fontId="4" fillId="34" borderId="14" xfId="0" applyNumberFormat="1" applyFont="1" applyFill="1" applyBorder="1" applyAlignment="1" applyProtection="1">
      <alignment/>
      <protection/>
    </xf>
    <xf numFmtId="2" fontId="4" fillId="34" borderId="16" xfId="0" applyNumberFormat="1" applyFont="1" applyFill="1" applyBorder="1" applyAlignment="1" applyProtection="1">
      <alignment/>
      <protection/>
    </xf>
    <xf numFmtId="2" fontId="61" fillId="0" borderId="11" xfId="0" applyNumberFormat="1" applyFont="1" applyFill="1" applyBorder="1" applyAlignment="1">
      <alignment/>
    </xf>
    <xf numFmtId="2" fontId="4" fillId="34" borderId="27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61" fillId="0" borderId="0" xfId="0" applyNumberFormat="1" applyFont="1" applyFill="1" applyBorder="1" applyAlignment="1">
      <alignment/>
    </xf>
    <xf numFmtId="0" fontId="70" fillId="0" borderId="0" xfId="0" applyFont="1" applyAlignment="1">
      <alignment/>
    </xf>
    <xf numFmtId="0" fontId="69" fillId="0" borderId="0" xfId="0" applyFont="1" applyAlignment="1">
      <alignment/>
    </xf>
  </cellXfs>
  <cellStyles count="4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Utdata" xfId="55"/>
    <cellStyle name="Varnings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oreri05\Desktop\ASEK5\Samordning%20Sampersgruppen\Drivmedelskostnad%20kr%20liter%202030,%202050%20och%202010-2050_ver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rivmedelsprognos pris EM (IEA)"/>
      <sheetName val="2010 års priser EM (IEA)"/>
      <sheetName val="Bensinpris pump"/>
      <sheetName val="Dieselpris pump"/>
      <sheetName val="Etanolpris pump"/>
      <sheetName val="DieselprisLB (bruttomarg antas)"/>
      <sheetName val="ProdKostn + Marg LB v.s. PB"/>
    </sheetNames>
    <sheetDataSet>
      <sheetData sheetId="0">
        <row r="7">
          <cell r="C7">
            <v>2007</v>
          </cell>
          <cell r="D7">
            <v>2010</v>
          </cell>
          <cell r="E7">
            <v>2015</v>
          </cell>
          <cell r="F7">
            <v>2020</v>
          </cell>
          <cell r="G7">
            <v>2025</v>
          </cell>
          <cell r="H7">
            <v>2030</v>
          </cell>
          <cell r="I7">
            <v>2035</v>
          </cell>
          <cell r="J7">
            <v>2040</v>
          </cell>
          <cell r="K7">
            <v>2045</v>
          </cell>
          <cell r="L7">
            <v>2050</v>
          </cell>
        </row>
        <row r="8">
          <cell r="B8" t="str">
            <v>Olja, USD</v>
          </cell>
          <cell r="C8">
            <v>79</v>
          </cell>
          <cell r="D8">
            <v>74</v>
          </cell>
          <cell r="E8">
            <v>101</v>
          </cell>
          <cell r="F8">
            <v>112</v>
          </cell>
          <cell r="G8">
            <v>121</v>
          </cell>
          <cell r="H8">
            <v>128</v>
          </cell>
          <cell r="I8">
            <v>133</v>
          </cell>
          <cell r="J8">
            <v>135</v>
          </cell>
          <cell r="K8">
            <v>136</v>
          </cell>
          <cell r="L8">
            <v>138</v>
          </cell>
        </row>
        <row r="10">
          <cell r="B10" t="str">
            <v>Bensin exkl skatt, exkl moms, kr/l</v>
          </cell>
          <cell r="C10">
            <v>4.2</v>
          </cell>
          <cell r="D10">
            <v>4.5</v>
          </cell>
          <cell r="E10">
            <v>5.6</v>
          </cell>
          <cell r="F10">
            <v>6</v>
          </cell>
          <cell r="G10">
            <v>6.2</v>
          </cell>
          <cell r="H10">
            <v>6.4</v>
          </cell>
          <cell r="I10">
            <v>6.6</v>
          </cell>
          <cell r="J10">
            <v>6.6</v>
          </cell>
          <cell r="K10">
            <v>6.7</v>
          </cell>
          <cell r="L10">
            <v>6.7</v>
          </cell>
        </row>
        <row r="11">
          <cell r="B11" t="str">
            <v>Diesel exkl skatt, exkl moms, kr/l</v>
          </cell>
          <cell r="C11">
            <v>4.3</v>
          </cell>
          <cell r="D11">
            <v>4.7</v>
          </cell>
          <cell r="E11">
            <v>6.3</v>
          </cell>
          <cell r="F11">
            <v>6.8</v>
          </cell>
          <cell r="G11">
            <v>7.2</v>
          </cell>
          <cell r="H11">
            <v>7.6</v>
          </cell>
          <cell r="I11">
            <v>7.8</v>
          </cell>
          <cell r="J11">
            <v>7.9</v>
          </cell>
          <cell r="K11">
            <v>7.9</v>
          </cell>
          <cell r="L11">
            <v>8</v>
          </cell>
        </row>
        <row r="13">
          <cell r="B13" t="str">
            <v>Bensin inkl skatt, exkl moms, kr/l</v>
          </cell>
          <cell r="C13">
            <v>8.5</v>
          </cell>
          <cell r="D13">
            <v>9.4</v>
          </cell>
          <cell r="E13">
            <v>10.5</v>
          </cell>
          <cell r="F13">
            <v>10.8</v>
          </cell>
          <cell r="G13">
            <v>11.1</v>
          </cell>
          <cell r="H13">
            <v>11.3</v>
          </cell>
          <cell r="I13">
            <v>11.5</v>
          </cell>
          <cell r="J13">
            <v>11.5</v>
          </cell>
          <cell r="K13">
            <v>11.5</v>
          </cell>
          <cell r="L13">
            <v>11.6</v>
          </cell>
        </row>
        <row r="14">
          <cell r="B14" t="str">
            <v>Diesel inkl skatt, exkl moms, kr/l</v>
          </cell>
          <cell r="C14">
            <v>8</v>
          </cell>
          <cell r="D14">
            <v>8.5</v>
          </cell>
          <cell r="E14">
            <v>10.5</v>
          </cell>
          <cell r="F14">
            <v>11</v>
          </cell>
          <cell r="G14">
            <v>11.4</v>
          </cell>
          <cell r="H14">
            <v>11.7</v>
          </cell>
          <cell r="I14">
            <v>12</v>
          </cell>
          <cell r="J14">
            <v>12</v>
          </cell>
          <cell r="K14">
            <v>12.1</v>
          </cell>
          <cell r="L14">
            <v>12.2</v>
          </cell>
        </row>
        <row r="16">
          <cell r="B16" t="str">
            <v>Etanol, exkl moms, kr/l</v>
          </cell>
          <cell r="C16">
            <v>5.2</v>
          </cell>
          <cell r="D16">
            <v>6.1</v>
          </cell>
          <cell r="E16">
            <v>4.9</v>
          </cell>
          <cell r="F16">
            <v>5.6</v>
          </cell>
          <cell r="G16">
            <v>5.4</v>
          </cell>
          <cell r="H16">
            <v>5.9</v>
          </cell>
          <cell r="I16">
            <v>6.3</v>
          </cell>
          <cell r="J16">
            <v>6.4</v>
          </cell>
          <cell r="K16">
            <v>6.5</v>
          </cell>
          <cell r="L16">
            <v>6.6</v>
          </cell>
        </row>
        <row r="17">
          <cell r="B17" t="str">
            <v>Biodiesel, exkl moms, kr/l</v>
          </cell>
          <cell r="C17">
            <v>6</v>
          </cell>
          <cell r="D17">
            <v>8.6</v>
          </cell>
          <cell r="E17">
            <v>8.6</v>
          </cell>
          <cell r="F17">
            <v>8.6</v>
          </cell>
          <cell r="G17">
            <v>8.6</v>
          </cell>
          <cell r="H17">
            <v>9.3</v>
          </cell>
          <cell r="I17">
            <v>9.9</v>
          </cell>
          <cell r="J17">
            <v>10.1</v>
          </cell>
          <cell r="K17">
            <v>10.3</v>
          </cell>
          <cell r="L17">
            <v>10.5</v>
          </cell>
        </row>
        <row r="20">
          <cell r="B20" t="str">
            <v>Dollarkurs</v>
          </cell>
          <cell r="C20">
            <v>6.76</v>
          </cell>
          <cell r="D20">
            <v>7.2</v>
          </cell>
          <cell r="E20">
            <v>7.65</v>
          </cell>
          <cell r="F20">
            <v>7.65</v>
          </cell>
          <cell r="G20">
            <v>7.65</v>
          </cell>
          <cell r="H20">
            <v>7.65</v>
          </cell>
          <cell r="I20">
            <v>7.65</v>
          </cell>
          <cell r="J20">
            <v>7.65</v>
          </cell>
          <cell r="K20">
            <v>7.65</v>
          </cell>
          <cell r="L20">
            <v>7.65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21.57421875" style="1" customWidth="1"/>
    <col min="2" max="15" width="9.140625" style="1" customWidth="1"/>
  </cols>
  <sheetData>
    <row r="1" ht="13.5" thickBot="1"/>
    <row r="2" spans="2:11" ht="13.5" thickBot="1">
      <c r="B2" s="142" t="s">
        <v>67</v>
      </c>
      <c r="C2" s="143">
        <v>2015</v>
      </c>
      <c r="D2" s="143">
        <v>2020</v>
      </c>
      <c r="E2" s="143">
        <v>2025</v>
      </c>
      <c r="F2" s="143">
        <v>2030</v>
      </c>
      <c r="G2" s="143">
        <v>2035</v>
      </c>
      <c r="H2" s="143">
        <v>2040</v>
      </c>
      <c r="I2" s="143">
        <v>2045</v>
      </c>
      <c r="J2" s="143">
        <v>2050</v>
      </c>
      <c r="K2" s="202" t="s">
        <v>60</v>
      </c>
    </row>
    <row r="3" spans="1:11" ht="12.75">
      <c r="A3" s="199" t="s">
        <v>100</v>
      </c>
      <c r="B3" s="207">
        <f>bensin!B32</f>
        <v>12.597187103717546</v>
      </c>
      <c r="C3" s="141">
        <f>bensin!C32</f>
        <v>13.882601074017105</v>
      </c>
      <c r="D3" s="141">
        <f>bensin!D32</f>
        <v>14.70215849206167</v>
      </c>
      <c r="E3" s="141">
        <f>bensin!E32</f>
        <v>15.205218030981152</v>
      </c>
      <c r="F3" s="141">
        <f>bensin!F32</f>
        <v>15.816947972137871</v>
      </c>
      <c r="G3" s="141">
        <f>bensin!G32</f>
        <v>16.47100425224088</v>
      </c>
      <c r="H3" s="141">
        <f>bensin!H32</f>
        <v>16.89568277892595</v>
      </c>
      <c r="I3" s="141">
        <f>bensin!I32</f>
        <v>17.47829009410164</v>
      </c>
      <c r="J3" s="141">
        <f>bensin!J32</f>
        <v>17.981181726085012</v>
      </c>
      <c r="K3" s="203">
        <f>bensin!K32</f>
        <v>15.670030169363201</v>
      </c>
    </row>
    <row r="4" spans="1:11" ht="12.75">
      <c r="A4" s="200" t="s">
        <v>103</v>
      </c>
      <c r="B4" s="144">
        <f>'diesel PB'!B37</f>
        <v>11.704922641493692</v>
      </c>
      <c r="C4" s="140">
        <f>'diesel PB'!C37</f>
        <v>15.178567147170503</v>
      </c>
      <c r="D4" s="140">
        <f>'diesel PB'!D37</f>
        <v>16.139467286667735</v>
      </c>
      <c r="E4" s="140">
        <f>'diesel PB'!E37</f>
        <v>16.981408488997932</v>
      </c>
      <c r="F4" s="140">
        <f>'diesel PB'!F37</f>
        <v>17.930792386201</v>
      </c>
      <c r="G4" s="140">
        <f>'diesel PB'!G37</f>
        <v>18.68925021559224</v>
      </c>
      <c r="H4" s="140">
        <f>'diesel PB'!H37</f>
        <v>19.348003910596198</v>
      </c>
      <c r="I4" s="140">
        <f>'diesel PB'!I37</f>
        <v>19.927640722936168</v>
      </c>
      <c r="J4" s="140">
        <f>'diesel PB'!J37</f>
        <v>20.684426492368317</v>
      </c>
      <c r="K4" s="204">
        <f>'diesel PB'!K37</f>
        <v>17.398275476891527</v>
      </c>
    </row>
    <row r="5" spans="1:11" ht="12.75">
      <c r="A5" s="200" t="s">
        <v>101</v>
      </c>
      <c r="B5" s="144">
        <f>'E85'!B32</f>
        <v>8.55050745344724</v>
      </c>
      <c r="C5" s="140">
        <f>'E85'!C32</f>
        <v>7.918961088428537</v>
      </c>
      <c r="D5" s="140">
        <f>'E85'!D32</f>
        <v>8.813773277827572</v>
      </c>
      <c r="E5" s="140">
        <f>'E85'!E32</f>
        <v>8.707921820446924</v>
      </c>
      <c r="F5" s="140">
        <f>'E85'!F32</f>
        <v>9.352424228397512</v>
      </c>
      <c r="G5" s="140">
        <f>'E85'!G32</f>
        <v>9.901488980601567</v>
      </c>
      <c r="H5" s="140">
        <f>'E85'!H32</f>
        <v>10.09182602080795</v>
      </c>
      <c r="I5" s="140">
        <f>'E85'!I32</f>
        <v>10.314255542097989</v>
      </c>
      <c r="J5" s="140">
        <f>'E85'!J32</f>
        <v>10.520486154504024</v>
      </c>
      <c r="K5" s="204">
        <f>'E85'!K32</f>
        <v>9.352404951839924</v>
      </c>
    </row>
    <row r="6" spans="1:11" ht="13.5" thickBot="1">
      <c r="A6" s="201" t="s">
        <v>102</v>
      </c>
      <c r="B6" s="145">
        <f>'diesel LB'!B33</f>
        <v>11.12</v>
      </c>
      <c r="C6" s="120">
        <f>'diesel LB'!C32</f>
        <v>14.123289369392726</v>
      </c>
      <c r="D6" s="120">
        <f>'diesel LB'!D32</f>
        <v>15.08418950888996</v>
      </c>
      <c r="E6" s="120">
        <f>'diesel LB'!E32</f>
        <v>15.926130711220157</v>
      </c>
      <c r="F6" s="120">
        <f>'diesel LB'!F32</f>
        <v>16.87551460842322</v>
      </c>
      <c r="G6" s="120">
        <f>'diesel LB'!G32</f>
        <v>17.633972437814464</v>
      </c>
      <c r="H6" s="120">
        <f>'diesel LB'!H32</f>
        <v>18.29272613281842</v>
      </c>
      <c r="I6" s="120">
        <f>'diesel LB'!I32</f>
        <v>18.87236294515839</v>
      </c>
      <c r="J6" s="120">
        <f>'diesel LB'!J32</f>
        <v>19.62914871459054</v>
      </c>
      <c r="K6" s="205">
        <f>'diesel LB'!K32</f>
        <v>16.361590238765686</v>
      </c>
    </row>
    <row r="10" ht="12.75">
      <c r="A10" s="1" t="s">
        <v>115</v>
      </c>
    </row>
    <row r="12" ht="12.75">
      <c r="A12" s="1" t="s">
        <v>118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9.140625" style="20" customWidth="1"/>
    <col min="2" max="2" width="25.421875" style="20" customWidth="1"/>
    <col min="3" max="3" width="4.421875" style="20" bestFit="1" customWidth="1"/>
    <col min="4" max="4" width="6.421875" style="20" customWidth="1"/>
    <col min="5" max="12" width="4.421875" style="20" bestFit="1" customWidth="1"/>
  </cols>
  <sheetData>
    <row r="1" ht="12.75">
      <c r="A1" s="132" t="s">
        <v>98</v>
      </c>
    </row>
    <row r="3" spans="2:12" ht="12.75">
      <c r="B3" s="211" t="s">
        <v>89</v>
      </c>
      <c r="C3" s="211"/>
      <c r="D3" s="211"/>
      <c r="E3" s="73"/>
      <c r="F3" s="73"/>
      <c r="G3" s="73"/>
      <c r="H3" s="73"/>
      <c r="I3" s="73"/>
      <c r="J3" s="73"/>
      <c r="K3" s="73"/>
      <c r="L3" s="73"/>
    </row>
    <row r="4" spans="2:12" ht="12.75">
      <c r="B4" s="129" t="s">
        <v>90</v>
      </c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2:12" ht="12.75">
      <c r="B5" s="212" t="s">
        <v>91</v>
      </c>
      <c r="C5" s="212"/>
      <c r="D5" s="212"/>
      <c r="E5" s="73"/>
      <c r="F5" s="73"/>
      <c r="G5" s="73"/>
      <c r="H5" s="73"/>
      <c r="I5" s="73"/>
      <c r="J5" s="73"/>
      <c r="K5" s="73"/>
      <c r="L5" s="73"/>
    </row>
    <row r="6" spans="2:12" ht="12.75"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2:12" ht="12.75">
      <c r="B7" s="73"/>
      <c r="C7" s="130">
        <v>2007</v>
      </c>
      <c r="D7" s="130">
        <v>2010</v>
      </c>
      <c r="E7" s="130">
        <v>2015</v>
      </c>
      <c r="F7" s="130">
        <v>2020</v>
      </c>
      <c r="G7" s="130">
        <v>2025</v>
      </c>
      <c r="H7" s="130">
        <v>2030</v>
      </c>
      <c r="I7" s="130">
        <v>2035</v>
      </c>
      <c r="J7" s="130">
        <v>2040</v>
      </c>
      <c r="K7" s="130">
        <v>2045</v>
      </c>
      <c r="L7" s="130">
        <v>2050</v>
      </c>
    </row>
    <row r="8" spans="2:12" ht="12.75">
      <c r="B8" s="129" t="s">
        <v>92</v>
      </c>
      <c r="C8" s="131">
        <v>79</v>
      </c>
      <c r="D8" s="131">
        <v>74</v>
      </c>
      <c r="E8" s="131">
        <v>101</v>
      </c>
      <c r="F8" s="131">
        <v>112</v>
      </c>
      <c r="G8" s="131">
        <v>121</v>
      </c>
      <c r="H8" s="131">
        <v>128</v>
      </c>
      <c r="I8" s="131">
        <v>133</v>
      </c>
      <c r="J8" s="131">
        <v>135</v>
      </c>
      <c r="K8" s="131">
        <v>136</v>
      </c>
      <c r="L8" s="131">
        <v>138</v>
      </c>
    </row>
    <row r="9" spans="2:12" ht="12.75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2:12" ht="12.75">
      <c r="B10" s="129" t="s">
        <v>93</v>
      </c>
      <c r="C10" s="131">
        <v>4.2</v>
      </c>
      <c r="D10" s="131">
        <v>4.5</v>
      </c>
      <c r="E10" s="131">
        <v>5.6</v>
      </c>
      <c r="F10" s="131">
        <v>6</v>
      </c>
      <c r="G10" s="131">
        <v>6.2</v>
      </c>
      <c r="H10" s="131">
        <v>6.4</v>
      </c>
      <c r="I10" s="131">
        <v>6.6</v>
      </c>
      <c r="J10" s="131">
        <v>6.6</v>
      </c>
      <c r="K10" s="131">
        <v>6.7</v>
      </c>
      <c r="L10" s="131">
        <v>6.7</v>
      </c>
    </row>
    <row r="11" spans="2:12" ht="12.75">
      <c r="B11" s="129" t="s">
        <v>94</v>
      </c>
      <c r="C11" s="131">
        <v>4.3</v>
      </c>
      <c r="D11" s="131">
        <v>4.7</v>
      </c>
      <c r="E11" s="131">
        <v>6.3</v>
      </c>
      <c r="F11" s="131">
        <v>6.8</v>
      </c>
      <c r="G11" s="131">
        <v>7.2</v>
      </c>
      <c r="H11" s="131">
        <v>7.6</v>
      </c>
      <c r="I11" s="131">
        <v>7.8</v>
      </c>
      <c r="J11" s="131">
        <v>7.9</v>
      </c>
      <c r="K11" s="131">
        <v>7.9</v>
      </c>
      <c r="L11" s="131">
        <v>8</v>
      </c>
    </row>
    <row r="12" spans="2:12" ht="12.75"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2:12" ht="12.75">
      <c r="B13" s="129" t="s">
        <v>95</v>
      </c>
      <c r="C13" s="131">
        <v>8.5</v>
      </c>
      <c r="D13" s="131">
        <v>9.4</v>
      </c>
      <c r="E13" s="131">
        <v>10.5</v>
      </c>
      <c r="F13" s="131">
        <v>10.8</v>
      </c>
      <c r="G13" s="131">
        <v>11.1</v>
      </c>
      <c r="H13" s="131">
        <v>11.3</v>
      </c>
      <c r="I13" s="131">
        <v>11.5</v>
      </c>
      <c r="J13" s="131">
        <v>11.5</v>
      </c>
      <c r="K13" s="131">
        <v>11.5</v>
      </c>
      <c r="L13" s="131">
        <v>11.6</v>
      </c>
    </row>
    <row r="14" spans="2:12" ht="12.75">
      <c r="B14" s="129" t="s">
        <v>96</v>
      </c>
      <c r="C14" s="131">
        <v>8</v>
      </c>
      <c r="D14" s="131">
        <v>8.5</v>
      </c>
      <c r="E14" s="131">
        <v>10.5</v>
      </c>
      <c r="F14" s="131">
        <v>11</v>
      </c>
      <c r="G14" s="131">
        <v>11.4</v>
      </c>
      <c r="H14" s="131">
        <v>11.7</v>
      </c>
      <c r="I14" s="131">
        <v>12</v>
      </c>
      <c r="J14" s="131">
        <v>12</v>
      </c>
      <c r="K14" s="131">
        <v>12.1</v>
      </c>
      <c r="L14" s="131">
        <v>12.2</v>
      </c>
    </row>
    <row r="15" spans="2:12" ht="12.75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2:12" ht="12.75">
      <c r="B16" s="129" t="s">
        <v>63</v>
      </c>
      <c r="C16" s="131">
        <v>5.2</v>
      </c>
      <c r="D16" s="131">
        <v>6.1</v>
      </c>
      <c r="E16" s="131">
        <v>4.9</v>
      </c>
      <c r="F16" s="131">
        <v>5.6</v>
      </c>
      <c r="G16" s="131">
        <v>5.4</v>
      </c>
      <c r="H16" s="131">
        <v>5.9</v>
      </c>
      <c r="I16" s="131">
        <v>6.3</v>
      </c>
      <c r="J16" s="131">
        <v>6.4</v>
      </c>
      <c r="K16" s="131">
        <v>6.5</v>
      </c>
      <c r="L16" s="131">
        <v>6.6</v>
      </c>
    </row>
    <row r="17" spans="2:12" ht="12.75">
      <c r="B17" s="129" t="s">
        <v>74</v>
      </c>
      <c r="C17" s="131">
        <v>6</v>
      </c>
      <c r="D17" s="131">
        <v>8.6</v>
      </c>
      <c r="E17" s="131">
        <v>8.6</v>
      </c>
      <c r="F17" s="131">
        <v>8.6</v>
      </c>
      <c r="G17" s="131">
        <v>8.6</v>
      </c>
      <c r="H17" s="131">
        <v>9.3</v>
      </c>
      <c r="I17" s="131">
        <v>9.9</v>
      </c>
      <c r="J17" s="131">
        <v>10.1</v>
      </c>
      <c r="K17" s="131">
        <v>10.3</v>
      </c>
      <c r="L17" s="131">
        <v>10.5</v>
      </c>
    </row>
    <row r="18" spans="2:12" ht="12.75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2:12" ht="12.75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2:12" ht="12.75">
      <c r="B20" s="129" t="s">
        <v>97</v>
      </c>
      <c r="C20" s="131">
        <v>6.76</v>
      </c>
      <c r="D20" s="131">
        <v>7.2</v>
      </c>
      <c r="E20" s="131">
        <v>7.65</v>
      </c>
      <c r="F20" s="131">
        <v>7.65</v>
      </c>
      <c r="G20" s="131">
        <v>7.65</v>
      </c>
      <c r="H20" s="131">
        <v>7.65</v>
      </c>
      <c r="I20" s="131">
        <v>7.65</v>
      </c>
      <c r="J20" s="131">
        <v>7.65</v>
      </c>
      <c r="K20" s="131">
        <v>7.65</v>
      </c>
      <c r="L20" s="131">
        <v>7.65</v>
      </c>
    </row>
    <row r="25" ht="12.75">
      <c r="A25" s="132" t="s">
        <v>137</v>
      </c>
    </row>
    <row r="26" spans="1:8" ht="12.75">
      <c r="A26" s="190" t="s">
        <v>138</v>
      </c>
      <c r="B26" s="191"/>
      <c r="C26" s="191"/>
      <c r="D26" s="191"/>
      <c r="E26" s="191"/>
      <c r="F26" s="191"/>
      <c r="G26" s="191"/>
      <c r="H26" s="191"/>
    </row>
    <row r="27" spans="1:8" ht="12.75">
      <c r="A27" s="190" t="s">
        <v>139</v>
      </c>
      <c r="B27" s="191"/>
      <c r="C27" s="191"/>
      <c r="D27" s="191"/>
      <c r="E27" s="191"/>
      <c r="F27" s="191"/>
      <c r="G27" s="191"/>
      <c r="H27" s="191"/>
    </row>
  </sheetData>
  <sheetProtection/>
  <mergeCells count="2">
    <mergeCell ref="B3:D3"/>
    <mergeCell ref="B5:D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9.140625" style="41" customWidth="1"/>
    <col min="2" max="2" width="27.57421875" style="41" bestFit="1" customWidth="1"/>
    <col min="3" max="3" width="12.00390625" style="41" customWidth="1"/>
    <col min="4" max="12" width="9.140625" style="41" customWidth="1"/>
  </cols>
  <sheetData>
    <row r="1" ht="12.75">
      <c r="A1" s="20" t="s">
        <v>99</v>
      </c>
    </row>
    <row r="2" ht="12.75">
      <c r="A2" s="20"/>
    </row>
    <row r="3" spans="2:11" ht="12.75">
      <c r="B3" s="133"/>
      <c r="I3" s="134" t="s">
        <v>48</v>
      </c>
      <c r="J3" s="135" t="s">
        <v>49</v>
      </c>
      <c r="K3" s="135" t="s">
        <v>50</v>
      </c>
    </row>
    <row r="4" spans="9:14" ht="12.75">
      <c r="I4" s="136">
        <v>2010</v>
      </c>
      <c r="J4" s="136">
        <v>303.46</v>
      </c>
      <c r="K4" s="136">
        <f>J$4/J4</f>
        <v>1</v>
      </c>
      <c r="M4" s="178" t="s">
        <v>114</v>
      </c>
      <c r="N4" s="179"/>
    </row>
    <row r="5" spans="9:11" ht="12.75">
      <c r="I5" s="136">
        <v>2009</v>
      </c>
      <c r="J5" s="136">
        <v>299.66</v>
      </c>
      <c r="K5" s="136">
        <f>J$4/J5</f>
        <v>1.0126810385103115</v>
      </c>
    </row>
    <row r="6" spans="9:11" ht="12.75">
      <c r="I6" s="136">
        <v>2008</v>
      </c>
      <c r="J6" s="136">
        <v>300.61</v>
      </c>
      <c r="K6" s="136">
        <f>J4/J6</f>
        <v>1.0094807225308537</v>
      </c>
    </row>
    <row r="7" spans="9:11" ht="12.75">
      <c r="I7" s="136">
        <v>2007</v>
      </c>
      <c r="J7" s="136">
        <v>290.51</v>
      </c>
      <c r="K7" s="136">
        <f>J4/J7</f>
        <v>1.0445767787683728</v>
      </c>
    </row>
    <row r="10" spans="3:12" ht="12.75">
      <c r="C10" s="137">
        <f>'[1]Drivmedelsprognos pris EM (IEA)'!C7</f>
        <v>2007</v>
      </c>
      <c r="D10" s="137">
        <f>'[1]Drivmedelsprognos pris EM (IEA)'!D7</f>
        <v>2010</v>
      </c>
      <c r="E10" s="137">
        <f>'[1]Drivmedelsprognos pris EM (IEA)'!E7</f>
        <v>2015</v>
      </c>
      <c r="F10" s="137">
        <f>'[1]Drivmedelsprognos pris EM (IEA)'!F7</f>
        <v>2020</v>
      </c>
      <c r="G10" s="137">
        <f>'[1]Drivmedelsprognos pris EM (IEA)'!G7</f>
        <v>2025</v>
      </c>
      <c r="H10" s="137">
        <f>'[1]Drivmedelsprognos pris EM (IEA)'!H7</f>
        <v>2030</v>
      </c>
      <c r="I10" s="137">
        <f>'[1]Drivmedelsprognos pris EM (IEA)'!I7</f>
        <v>2035</v>
      </c>
      <c r="J10" s="137">
        <f>'[1]Drivmedelsprognos pris EM (IEA)'!J7</f>
        <v>2040</v>
      </c>
      <c r="K10" s="137">
        <f>'[1]Drivmedelsprognos pris EM (IEA)'!K7</f>
        <v>2045</v>
      </c>
      <c r="L10" s="137">
        <f>'[1]Drivmedelsprognos pris EM (IEA)'!L7</f>
        <v>2050</v>
      </c>
    </row>
    <row r="11" spans="2:12" ht="12.75">
      <c r="B11" s="137" t="str">
        <f>'[1]Drivmedelsprognos pris EM (IEA)'!B8</f>
        <v>Olja, USD</v>
      </c>
      <c r="C11" s="138">
        <f>$K$7*'[1]Drivmedelsprognos pris EM (IEA)'!C8</f>
        <v>82.52156552270145</v>
      </c>
      <c r="D11" s="138">
        <f>$K$7*'[1]Drivmedelsprognos pris EM (IEA)'!D8</f>
        <v>77.2986816288596</v>
      </c>
      <c r="E11" s="138">
        <f>$K$7*'[1]Drivmedelsprognos pris EM (IEA)'!E8</f>
        <v>105.50225465560565</v>
      </c>
      <c r="F11" s="138">
        <f>$K$7*'[1]Drivmedelsprognos pris EM (IEA)'!F8</f>
        <v>116.99259922205776</v>
      </c>
      <c r="G11" s="138">
        <f>$K$7*'[1]Drivmedelsprognos pris EM (IEA)'!G8</f>
        <v>126.39379023097311</v>
      </c>
      <c r="H11" s="138">
        <f>$K$7*'[1]Drivmedelsprognos pris EM (IEA)'!H8</f>
        <v>133.70582768235172</v>
      </c>
      <c r="I11" s="138">
        <f>$K$7*'[1]Drivmedelsprognos pris EM (IEA)'!I8</f>
        <v>138.9287115761936</v>
      </c>
      <c r="J11" s="138">
        <f>$K$7*'[1]Drivmedelsprognos pris EM (IEA)'!J8</f>
        <v>141.01786513373034</v>
      </c>
      <c r="K11" s="138">
        <f>$K$7*'[1]Drivmedelsprognos pris EM (IEA)'!K8</f>
        <v>142.0624419124987</v>
      </c>
      <c r="L11" s="138">
        <f>$K$7*'[1]Drivmedelsprognos pris EM (IEA)'!L8</f>
        <v>144.15159547003546</v>
      </c>
    </row>
    <row r="12" ht="12.75">
      <c r="B12" s="137"/>
    </row>
    <row r="13" spans="2:12" ht="12.75">
      <c r="B13" s="137" t="str">
        <f>'[1]Drivmedelsprognos pris EM (IEA)'!B10</f>
        <v>Bensin exkl skatt, exkl moms, kr/l</v>
      </c>
      <c r="C13" s="41">
        <f>$K$7*'[1]Drivmedelsprognos pris EM (IEA)'!C10</f>
        <v>4.387222470827166</v>
      </c>
      <c r="D13" s="41">
        <f>$K$7*'[1]Drivmedelsprognos pris EM (IEA)'!D10</f>
        <v>4.700595504457678</v>
      </c>
      <c r="E13" s="41">
        <f>$K$7*'[1]Drivmedelsprognos pris EM (IEA)'!E10</f>
        <v>5.849629961102887</v>
      </c>
      <c r="F13" s="41">
        <f>$K$7*'[1]Drivmedelsprognos pris EM (IEA)'!F10</f>
        <v>6.2674606726102375</v>
      </c>
      <c r="G13" s="41">
        <f>$K$7*'[1]Drivmedelsprognos pris EM (IEA)'!G10</f>
        <v>6.476376028363912</v>
      </c>
      <c r="H13" s="41">
        <f>$K$7*'[1]Drivmedelsprognos pris EM (IEA)'!H10</f>
        <v>6.685291384117587</v>
      </c>
      <c r="I13" s="41">
        <f>$K$7*'[1]Drivmedelsprognos pris EM (IEA)'!I10</f>
        <v>6.894206739871261</v>
      </c>
      <c r="J13" s="41">
        <f>$K$7*'[1]Drivmedelsprognos pris EM (IEA)'!J10</f>
        <v>6.894206739871261</v>
      </c>
      <c r="K13" s="41">
        <f>$K$7*'[1]Drivmedelsprognos pris EM (IEA)'!K10</f>
        <v>6.998664417748098</v>
      </c>
      <c r="L13" s="41">
        <f>$K$7*'[1]Drivmedelsprognos pris EM (IEA)'!L10</f>
        <v>6.998664417748098</v>
      </c>
    </row>
    <row r="14" spans="2:12" ht="12.75">
      <c r="B14" s="137" t="str">
        <f>'[1]Drivmedelsprognos pris EM (IEA)'!B11</f>
        <v>Diesel exkl skatt, exkl moms, kr/l</v>
      </c>
      <c r="C14" s="41">
        <f>$K$7*'[1]Drivmedelsprognos pris EM (IEA)'!C11</f>
        <v>4.4916801487040035</v>
      </c>
      <c r="D14" s="41">
        <f>$K$7*'[1]Drivmedelsprognos pris EM (IEA)'!D11</f>
        <v>4.909510860211353</v>
      </c>
      <c r="E14" s="41">
        <f>$K$7*'[1]Drivmedelsprognos pris EM (IEA)'!E11</f>
        <v>6.580833706240749</v>
      </c>
      <c r="F14" s="41">
        <f>$K$7*'[1]Drivmedelsprognos pris EM (IEA)'!F11</f>
        <v>7.1031220956249355</v>
      </c>
      <c r="G14" s="41">
        <f>$K$7*'[1]Drivmedelsprognos pris EM (IEA)'!G11</f>
        <v>7.520952807132285</v>
      </c>
      <c r="H14" s="41">
        <f>$K$7*'[1]Drivmedelsprognos pris EM (IEA)'!H11</f>
        <v>7.938783518639633</v>
      </c>
      <c r="I14" s="41">
        <f>$K$7*'[1]Drivmedelsprognos pris EM (IEA)'!I11</f>
        <v>8.147698874393308</v>
      </c>
      <c r="J14" s="41">
        <f>$K$7*'[1]Drivmedelsprognos pris EM (IEA)'!J11</f>
        <v>8.252156552270145</v>
      </c>
      <c r="K14" s="41">
        <f>$K$7*'[1]Drivmedelsprognos pris EM (IEA)'!K11</f>
        <v>8.252156552270145</v>
      </c>
      <c r="L14" s="41">
        <f>$K$7*'[1]Drivmedelsprognos pris EM (IEA)'!L11</f>
        <v>8.356614230146983</v>
      </c>
    </row>
    <row r="15" ht="12.75">
      <c r="B15" s="137"/>
    </row>
    <row r="16" spans="2:12" ht="12.75">
      <c r="B16" s="137" t="str">
        <f>'[1]Drivmedelsprognos pris EM (IEA)'!B13</f>
        <v>Bensin inkl skatt, exkl moms, kr/l</v>
      </c>
      <c r="C16" s="41">
        <f>$K$7*'[1]Drivmedelsprognos pris EM (IEA)'!C13</f>
        <v>8.87890261953117</v>
      </c>
      <c r="D16" s="41">
        <f>$K$7*'[1]Drivmedelsprognos pris EM (IEA)'!D13</f>
        <v>9.819021720422706</v>
      </c>
      <c r="E16" s="41">
        <f>$K$7*'[1]Drivmedelsprognos pris EM (IEA)'!E13</f>
        <v>10.968056177067915</v>
      </c>
      <c r="F16" s="41">
        <f>$K$7*'[1]Drivmedelsprognos pris EM (IEA)'!F13</f>
        <v>11.281429210698427</v>
      </c>
      <c r="G16" s="41">
        <f>$K$7*'[1]Drivmedelsprognos pris EM (IEA)'!G13</f>
        <v>11.594802244328939</v>
      </c>
      <c r="H16" s="41">
        <f>$K$7*'[1]Drivmedelsprognos pris EM (IEA)'!H13</f>
        <v>11.803717600082614</v>
      </c>
      <c r="I16" s="41">
        <f>$K$7*'[1]Drivmedelsprognos pris EM (IEA)'!I13</f>
        <v>12.012632955836288</v>
      </c>
      <c r="J16" s="41">
        <f>$K$7*'[1]Drivmedelsprognos pris EM (IEA)'!J13</f>
        <v>12.012632955836288</v>
      </c>
      <c r="K16" s="41">
        <f>$K$7*'[1]Drivmedelsprognos pris EM (IEA)'!K13</f>
        <v>12.012632955836288</v>
      </c>
      <c r="L16" s="41">
        <f>$K$7*'[1]Drivmedelsprognos pris EM (IEA)'!L13</f>
        <v>12.117090633713124</v>
      </c>
    </row>
    <row r="17" spans="2:12" ht="12.75">
      <c r="B17" s="137" t="str">
        <f>'[1]Drivmedelsprognos pris EM (IEA)'!B14</f>
        <v>Diesel inkl skatt, exkl moms, kr/l</v>
      </c>
      <c r="C17" s="41">
        <f>$K$7*'[1]Drivmedelsprognos pris EM (IEA)'!C14</f>
        <v>8.356614230146983</v>
      </c>
      <c r="D17" s="41">
        <f>$K$7*'[1]Drivmedelsprognos pris EM (IEA)'!D14</f>
        <v>8.87890261953117</v>
      </c>
      <c r="E17" s="41">
        <f>$K$7*'[1]Drivmedelsprognos pris EM (IEA)'!E14</f>
        <v>10.968056177067915</v>
      </c>
      <c r="F17" s="41">
        <f>$K$7*'[1]Drivmedelsprognos pris EM (IEA)'!F14</f>
        <v>11.490344566452102</v>
      </c>
      <c r="G17" s="41">
        <f>$K$7*'[1]Drivmedelsprognos pris EM (IEA)'!G14</f>
        <v>11.908175277959451</v>
      </c>
      <c r="H17" s="41">
        <f>$K$7*'[1]Drivmedelsprognos pris EM (IEA)'!H14</f>
        <v>12.221548311589961</v>
      </c>
      <c r="I17" s="41">
        <f>$K$7*'[1]Drivmedelsprognos pris EM (IEA)'!I14</f>
        <v>12.534921345220475</v>
      </c>
      <c r="J17" s="41">
        <f>$K$7*'[1]Drivmedelsprognos pris EM (IEA)'!J14</f>
        <v>12.534921345220475</v>
      </c>
      <c r="K17" s="41">
        <f>$K$7*'[1]Drivmedelsprognos pris EM (IEA)'!K14</f>
        <v>12.63937902309731</v>
      </c>
      <c r="L17" s="41">
        <f>$K$7*'[1]Drivmedelsprognos pris EM (IEA)'!L14</f>
        <v>12.743836700974148</v>
      </c>
    </row>
    <row r="18" ht="12.75">
      <c r="B18" s="137"/>
    </row>
    <row r="19" spans="2:12" ht="12.75">
      <c r="B19" s="137" t="str">
        <f>'[1]Drivmedelsprognos pris EM (IEA)'!B16</f>
        <v>Etanol, exkl moms, kr/l</v>
      </c>
      <c r="C19" s="41">
        <f>$K$7*'[1]Drivmedelsprognos pris EM (IEA)'!C16</f>
        <v>5.431799249595539</v>
      </c>
      <c r="D19" s="41">
        <f>$K$7*'[1]Drivmedelsprognos pris EM (IEA)'!D16</f>
        <v>6.371918350487074</v>
      </c>
      <c r="E19" s="41">
        <f>$K$7*'[1]Drivmedelsprognos pris EM (IEA)'!E16</f>
        <v>5.118426215965028</v>
      </c>
      <c r="F19" s="41">
        <f>$K$7*'[1]Drivmedelsprognos pris EM (IEA)'!F16</f>
        <v>5.849629961102887</v>
      </c>
      <c r="G19" s="41">
        <f>$K$7*'[1]Drivmedelsprognos pris EM (IEA)'!G16</f>
        <v>5.640714605349213</v>
      </c>
      <c r="H19" s="41">
        <f>$K$7*'[1]Drivmedelsprognos pris EM (IEA)'!H16</f>
        <v>6.1630029947334</v>
      </c>
      <c r="I19" s="41">
        <f>$K$7*'[1]Drivmedelsprognos pris EM (IEA)'!I16</f>
        <v>6.580833706240749</v>
      </c>
      <c r="J19" s="41">
        <f>$K$7*'[1]Drivmedelsprognos pris EM (IEA)'!J16</f>
        <v>6.685291384117587</v>
      </c>
      <c r="K19" s="41">
        <f>$K$7*'[1]Drivmedelsprognos pris EM (IEA)'!K16</f>
        <v>6.789749061994423</v>
      </c>
      <c r="L19" s="41">
        <f>$K$7*'[1]Drivmedelsprognos pris EM (IEA)'!L16</f>
        <v>6.894206739871261</v>
      </c>
    </row>
    <row r="20" spans="2:12" ht="12.75">
      <c r="B20" s="137" t="str">
        <f>'[1]Drivmedelsprognos pris EM (IEA)'!B17</f>
        <v>Biodiesel, exkl moms, kr/l</v>
      </c>
      <c r="C20" s="41">
        <f>$K$7*'[1]Drivmedelsprognos pris EM (IEA)'!C17</f>
        <v>6.2674606726102375</v>
      </c>
      <c r="D20" s="41">
        <f>$K$7*'[1]Drivmedelsprognos pris EM (IEA)'!D17</f>
        <v>8.983360297408007</v>
      </c>
      <c r="E20" s="41">
        <f>$K$7*'[1]Drivmedelsprognos pris EM (IEA)'!E17</f>
        <v>8.983360297408007</v>
      </c>
      <c r="F20" s="41">
        <f>$K$7*'[1]Drivmedelsprognos pris EM (IEA)'!F17</f>
        <v>8.983360297408007</v>
      </c>
      <c r="G20" s="41">
        <f>$K$7*'[1]Drivmedelsprognos pris EM (IEA)'!G17</f>
        <v>8.983360297408007</v>
      </c>
      <c r="H20" s="41">
        <f>$K$7*'[1]Drivmedelsprognos pris EM (IEA)'!H17</f>
        <v>9.714564042545868</v>
      </c>
      <c r="I20" s="41">
        <f>$K$7*'[1]Drivmedelsprognos pris EM (IEA)'!I17</f>
        <v>10.34131010980689</v>
      </c>
      <c r="J20" s="41">
        <f>$K$7*'[1]Drivmedelsprognos pris EM (IEA)'!J17</f>
        <v>10.550225465560565</v>
      </c>
      <c r="K20" s="41">
        <f>$K$7*'[1]Drivmedelsprognos pris EM (IEA)'!K17</f>
        <v>10.759140821314242</v>
      </c>
      <c r="L20" s="41">
        <f>$K$7*'[1]Drivmedelsprognos pris EM (IEA)'!L17</f>
        <v>10.968056177067915</v>
      </c>
    </row>
    <row r="21" ht="12.75">
      <c r="B21" s="137"/>
    </row>
    <row r="22" ht="12.75">
      <c r="B22" s="137"/>
    </row>
    <row r="23" spans="2:12" ht="12.75">
      <c r="B23" s="137" t="str">
        <f>'[1]Drivmedelsprognos pris EM (IEA)'!B20</f>
        <v>Dollarkurs</v>
      </c>
      <c r="C23" s="41">
        <f>'[1]Drivmedelsprognos pris EM (IEA)'!C20</f>
        <v>6.76</v>
      </c>
      <c r="D23" s="41">
        <f>'[1]Drivmedelsprognos pris EM (IEA)'!D20</f>
        <v>7.2</v>
      </c>
      <c r="E23" s="41">
        <f>'[1]Drivmedelsprognos pris EM (IEA)'!E20</f>
        <v>7.65</v>
      </c>
      <c r="F23" s="41">
        <f>'[1]Drivmedelsprognos pris EM (IEA)'!F20</f>
        <v>7.65</v>
      </c>
      <c r="G23" s="41">
        <f>'[1]Drivmedelsprognos pris EM (IEA)'!G20</f>
        <v>7.65</v>
      </c>
      <c r="H23" s="41">
        <f>'[1]Drivmedelsprognos pris EM (IEA)'!H20</f>
        <v>7.65</v>
      </c>
      <c r="I23" s="41">
        <f>'[1]Drivmedelsprognos pris EM (IEA)'!I20</f>
        <v>7.65</v>
      </c>
      <c r="J23" s="41">
        <f>'[1]Drivmedelsprognos pris EM (IEA)'!J20</f>
        <v>7.65</v>
      </c>
      <c r="K23" s="41">
        <f>'[1]Drivmedelsprognos pris EM (IEA)'!K20</f>
        <v>7.65</v>
      </c>
      <c r="L23" s="41">
        <f>'[1]Drivmedelsprognos pris EM (IEA)'!L20</f>
        <v>7.65</v>
      </c>
    </row>
    <row r="25" spans="4:12" ht="12.75">
      <c r="D25" s="137"/>
      <c r="E25" s="137"/>
      <c r="F25" s="137"/>
      <c r="G25" s="137"/>
      <c r="H25" s="137"/>
      <c r="I25" s="137"/>
      <c r="J25" s="137"/>
      <c r="K25" s="137"/>
      <c r="L25" s="137"/>
    </row>
    <row r="26" spans="2:12" ht="12.75">
      <c r="B26" s="137"/>
      <c r="D26" s="119"/>
      <c r="E26" s="119"/>
      <c r="F26" s="119"/>
      <c r="G26" s="119"/>
      <c r="H26" s="119"/>
      <c r="I26" s="119"/>
      <c r="J26" s="119"/>
      <c r="K26" s="119"/>
      <c r="L26" s="119"/>
    </row>
    <row r="27" ht="12.75">
      <c r="B27" s="137"/>
    </row>
    <row r="28" spans="4:12" ht="12.75">
      <c r="D28" s="139"/>
      <c r="E28" s="139"/>
      <c r="F28" s="139"/>
      <c r="G28" s="139"/>
      <c r="H28" s="139"/>
      <c r="I28" s="139"/>
      <c r="J28" s="139"/>
      <c r="K28" s="139"/>
      <c r="L28" s="13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A1">
      <selection activeCell="N36" sqref="N36"/>
    </sheetView>
  </sheetViews>
  <sheetFormatPr defaultColWidth="9.140625" defaultRowHeight="12.75"/>
  <cols>
    <col min="1" max="1" width="13.140625" style="1" bestFit="1" customWidth="1"/>
    <col min="2" max="10" width="9.140625" style="1" customWidth="1"/>
  </cols>
  <sheetData>
    <row r="1" spans="1:12" ht="12.75">
      <c r="A1" s="146" t="s">
        <v>106</v>
      </c>
      <c r="L1" s="4"/>
    </row>
    <row r="2" spans="12:20" ht="13.5" thickBot="1">
      <c r="L2" s="4"/>
      <c r="M2" s="1"/>
      <c r="N2" s="1"/>
      <c r="O2" s="1"/>
      <c r="P2" s="1"/>
      <c r="Q2" s="1"/>
      <c r="R2" s="1"/>
      <c r="S2" s="1"/>
      <c r="T2" s="1"/>
    </row>
    <row r="3" spans="2:20" ht="13.5" thickBot="1">
      <c r="B3" s="34" t="s">
        <v>11</v>
      </c>
      <c r="C3" s="35" t="s">
        <v>11</v>
      </c>
      <c r="D3" s="36" t="s">
        <v>11</v>
      </c>
      <c r="E3" s="34" t="s">
        <v>12</v>
      </c>
      <c r="F3" s="35" t="s">
        <v>12</v>
      </c>
      <c r="G3" s="36" t="s">
        <v>12</v>
      </c>
      <c r="H3" s="34" t="s">
        <v>13</v>
      </c>
      <c r="I3" s="35" t="s">
        <v>13</v>
      </c>
      <c r="J3" s="36" t="s">
        <v>13</v>
      </c>
      <c r="L3" s="4"/>
      <c r="M3" s="1"/>
      <c r="N3" s="1"/>
      <c r="O3" s="1"/>
      <c r="P3" s="1"/>
      <c r="Q3" s="1"/>
      <c r="R3" s="1"/>
      <c r="S3" s="1"/>
      <c r="T3" s="1"/>
    </row>
    <row r="4" spans="1:20" ht="13.5" thickBot="1">
      <c r="A4" s="31" t="s">
        <v>0</v>
      </c>
      <c r="B4" s="82">
        <v>2011</v>
      </c>
      <c r="C4" s="83">
        <v>2010</v>
      </c>
      <c r="D4" s="84">
        <v>2009</v>
      </c>
      <c r="E4" s="82">
        <v>2011</v>
      </c>
      <c r="F4" s="83">
        <v>2010</v>
      </c>
      <c r="G4" s="84">
        <v>2009</v>
      </c>
      <c r="H4" s="82">
        <v>2011</v>
      </c>
      <c r="I4" s="83">
        <v>2010</v>
      </c>
      <c r="J4" s="84">
        <v>2009</v>
      </c>
      <c r="L4" s="4"/>
      <c r="M4" s="1"/>
      <c r="N4" s="1"/>
      <c r="O4" s="1"/>
      <c r="P4" s="1"/>
      <c r="Q4" s="1"/>
      <c r="R4" s="1"/>
      <c r="S4" s="1"/>
      <c r="T4" s="1"/>
    </row>
    <row r="5" spans="1:20" ht="12.75">
      <c r="A5" s="77" t="s">
        <v>2</v>
      </c>
      <c r="B5" s="14">
        <v>3.06</v>
      </c>
      <c r="C5" s="16">
        <v>3.06</v>
      </c>
      <c r="D5" s="15">
        <v>3.08</v>
      </c>
      <c r="E5" s="14">
        <v>2.44</v>
      </c>
      <c r="F5" s="16">
        <v>2.44</v>
      </c>
      <c r="G5" s="15">
        <v>2.44</v>
      </c>
      <c r="H5" s="14">
        <v>5.5</v>
      </c>
      <c r="I5" s="16">
        <v>5.5</v>
      </c>
      <c r="J5" s="15">
        <v>5.52</v>
      </c>
      <c r="L5" s="4"/>
      <c r="M5" s="1"/>
      <c r="N5" s="1"/>
      <c r="O5" s="1"/>
      <c r="P5" s="1"/>
      <c r="Q5" s="1"/>
      <c r="R5" s="1"/>
      <c r="S5" s="1"/>
      <c r="T5" s="1"/>
    </row>
    <row r="6" spans="1:20" ht="12.75">
      <c r="A6" s="37" t="s">
        <v>3</v>
      </c>
      <c r="B6" s="8">
        <v>1.37</v>
      </c>
      <c r="C6" s="5">
        <v>1.37</v>
      </c>
      <c r="D6" s="9">
        <v>1.38</v>
      </c>
      <c r="E6" s="8">
        <v>2.44</v>
      </c>
      <c r="F6" s="5">
        <v>2.44</v>
      </c>
      <c r="G6" s="9">
        <v>2.44</v>
      </c>
      <c r="H6" s="8">
        <v>3.81</v>
      </c>
      <c r="I6" s="5">
        <v>3.81</v>
      </c>
      <c r="J6" s="9">
        <v>3.82</v>
      </c>
      <c r="L6" s="4"/>
      <c r="M6" s="1"/>
      <c r="N6" s="1"/>
      <c r="O6" s="1"/>
      <c r="P6" s="1"/>
      <c r="Q6" s="1"/>
      <c r="R6" s="1"/>
      <c r="S6" s="1"/>
      <c r="T6" s="1"/>
    </row>
    <row r="7" spans="1:20" ht="12.75">
      <c r="A7" s="37" t="s">
        <v>4</v>
      </c>
      <c r="B7" s="8">
        <v>3.09</v>
      </c>
      <c r="C7" s="5">
        <v>3.09</v>
      </c>
      <c r="D7" s="9">
        <v>3.11</v>
      </c>
      <c r="E7" s="8">
        <v>2.44</v>
      </c>
      <c r="F7" s="5">
        <v>2.44</v>
      </c>
      <c r="G7" s="9">
        <v>2.44</v>
      </c>
      <c r="H7" s="8">
        <v>5.53</v>
      </c>
      <c r="I7" s="5">
        <v>5.53</v>
      </c>
      <c r="J7" s="9">
        <v>5.55</v>
      </c>
      <c r="L7" s="4"/>
      <c r="M7" s="1"/>
      <c r="N7" s="1"/>
      <c r="O7" s="1"/>
      <c r="P7" s="1"/>
      <c r="Q7" s="1"/>
      <c r="R7" s="1"/>
      <c r="S7" s="1"/>
      <c r="T7" s="1"/>
    </row>
    <row r="8" spans="1:20" ht="12.75">
      <c r="A8" s="37" t="s">
        <v>5</v>
      </c>
      <c r="B8" s="8">
        <v>3.81</v>
      </c>
      <c r="C8" s="5">
        <v>3.81</v>
      </c>
      <c r="D8" s="9">
        <v>3.84</v>
      </c>
      <c r="E8" s="8">
        <v>2.44</v>
      </c>
      <c r="F8" s="5">
        <v>2.44</v>
      </c>
      <c r="G8" s="9">
        <v>2.44</v>
      </c>
      <c r="H8" s="8">
        <v>6.25</v>
      </c>
      <c r="I8" s="5">
        <v>6.25</v>
      </c>
      <c r="J8" s="9">
        <v>6.28</v>
      </c>
      <c r="L8" s="4"/>
      <c r="M8" s="1"/>
      <c r="N8" s="1"/>
      <c r="O8" s="1"/>
      <c r="P8" s="1"/>
      <c r="Q8" s="1"/>
      <c r="R8" s="1"/>
      <c r="S8" s="1"/>
      <c r="T8" s="1"/>
    </row>
    <row r="9" spans="1:20" ht="12.75">
      <c r="A9" s="37" t="s">
        <v>6</v>
      </c>
      <c r="B9" s="8">
        <v>0.8</v>
      </c>
      <c r="C9" s="5">
        <v>0.79</v>
      </c>
      <c r="D9" s="9">
        <v>0.8</v>
      </c>
      <c r="E9" s="8">
        <v>3.02</v>
      </c>
      <c r="F9" s="5">
        <v>3.01</v>
      </c>
      <c r="G9" s="9">
        <v>3.01</v>
      </c>
      <c r="H9" s="8">
        <v>3.81</v>
      </c>
      <c r="I9" s="5">
        <v>3.8</v>
      </c>
      <c r="J9" s="9">
        <v>3.8</v>
      </c>
      <c r="L9" s="4"/>
      <c r="M9" s="1"/>
      <c r="N9" s="1"/>
      <c r="O9" s="1"/>
      <c r="P9" s="1"/>
      <c r="Q9" s="1"/>
      <c r="R9" s="1"/>
      <c r="S9" s="1"/>
      <c r="T9" s="1"/>
    </row>
    <row r="10" spans="1:20" ht="12.75">
      <c r="A10" s="37" t="s">
        <v>7</v>
      </c>
      <c r="B10" s="8">
        <v>3.81</v>
      </c>
      <c r="C10" s="5">
        <v>3.8</v>
      </c>
      <c r="D10" s="9">
        <v>3.8</v>
      </c>
      <c r="E10" s="8">
        <v>0</v>
      </c>
      <c r="F10" s="5">
        <v>0</v>
      </c>
      <c r="G10" s="9">
        <v>0</v>
      </c>
      <c r="H10" s="8">
        <v>3.81</v>
      </c>
      <c r="I10" s="5">
        <v>3.8</v>
      </c>
      <c r="J10" s="9">
        <v>3.8</v>
      </c>
      <c r="L10" s="4"/>
      <c r="M10" s="1"/>
      <c r="N10" s="1"/>
      <c r="O10" s="1"/>
      <c r="P10" s="1"/>
      <c r="Q10" s="1"/>
      <c r="R10" s="1"/>
      <c r="S10" s="1"/>
      <c r="T10" s="1"/>
    </row>
    <row r="11" spans="1:20" ht="12.75">
      <c r="A11" s="37" t="s">
        <v>8</v>
      </c>
      <c r="B11" s="8">
        <v>1.52</v>
      </c>
      <c r="C11" s="5">
        <v>1.32</v>
      </c>
      <c r="D11" s="9">
        <v>1.33</v>
      </c>
      <c r="E11" s="8">
        <v>3.02</v>
      </c>
      <c r="F11" s="5">
        <v>3.01</v>
      </c>
      <c r="G11" s="9">
        <v>3.01</v>
      </c>
      <c r="H11" s="8">
        <v>4.54</v>
      </c>
      <c r="I11" s="5">
        <v>4.34</v>
      </c>
      <c r="J11" s="9">
        <v>4.34</v>
      </c>
      <c r="L11" s="4"/>
      <c r="M11" s="1"/>
      <c r="N11" s="1"/>
      <c r="O11" s="1"/>
      <c r="P11" s="1"/>
      <c r="Q11" s="1"/>
      <c r="R11" s="1"/>
      <c r="S11" s="1"/>
      <c r="T11" s="1"/>
    </row>
    <row r="12" spans="1:12" ht="12.75">
      <c r="A12" s="37" t="s">
        <v>9</v>
      </c>
      <c r="B12" s="8">
        <v>1.79</v>
      </c>
      <c r="C12" s="5">
        <v>1.58</v>
      </c>
      <c r="D12" s="9">
        <v>1.6</v>
      </c>
      <c r="E12" s="8">
        <v>3.02</v>
      </c>
      <c r="F12" s="5">
        <v>3.01</v>
      </c>
      <c r="G12" s="9">
        <v>3.01</v>
      </c>
      <c r="H12" s="8">
        <v>4.8</v>
      </c>
      <c r="I12" s="5">
        <v>4.6</v>
      </c>
      <c r="J12" s="9">
        <v>4.6</v>
      </c>
      <c r="L12" s="4"/>
    </row>
    <row r="13" spans="1:12" ht="13.5" thickBot="1">
      <c r="A13" s="38" t="s">
        <v>10</v>
      </c>
      <c r="B13" s="10">
        <v>1.92</v>
      </c>
      <c r="C13" s="13">
        <v>1.72</v>
      </c>
      <c r="D13" s="11">
        <v>1.74</v>
      </c>
      <c r="E13" s="10">
        <v>3.02</v>
      </c>
      <c r="F13" s="13">
        <v>3.01</v>
      </c>
      <c r="G13" s="11">
        <v>3.01</v>
      </c>
      <c r="H13" s="10">
        <v>4.94</v>
      </c>
      <c r="I13" s="13">
        <v>4.73</v>
      </c>
      <c r="J13" s="11">
        <v>4.74</v>
      </c>
      <c r="L13" s="4"/>
    </row>
    <row r="14" ht="12.75">
      <c r="L14" s="4"/>
    </row>
    <row r="15" ht="12.75">
      <c r="L15" s="4"/>
    </row>
    <row r="16" spans="1:1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4"/>
      <c r="L16" s="4"/>
    </row>
    <row r="17" spans="1:12" ht="12.75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8"/>
      <c r="L17" s="4"/>
    </row>
    <row r="18" spans="1:12" ht="12.75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8"/>
      <c r="L18" s="4"/>
    </row>
    <row r="19" spans="1:12" ht="12.75">
      <c r="A19" s="149" t="s">
        <v>107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8"/>
      <c r="L19" s="4"/>
    </row>
    <row r="20" spans="1:12" ht="13.5" thickBot="1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8"/>
      <c r="L20" s="4"/>
    </row>
    <row r="21" spans="1:12" ht="13.5" thickBot="1">
      <c r="A21" s="147"/>
      <c r="B21" s="150" t="s">
        <v>11</v>
      </c>
      <c r="C21" s="151" t="s">
        <v>11</v>
      </c>
      <c r="D21" s="150" t="s">
        <v>12</v>
      </c>
      <c r="E21" s="151" t="s">
        <v>12</v>
      </c>
      <c r="F21" s="150" t="s">
        <v>13</v>
      </c>
      <c r="G21" s="152" t="s">
        <v>13</v>
      </c>
      <c r="H21" s="151" t="s">
        <v>13</v>
      </c>
      <c r="I21" s="153"/>
      <c r="J21" s="153"/>
      <c r="K21" s="148"/>
      <c r="L21" s="4"/>
    </row>
    <row r="22" spans="1:12" ht="13.5" thickBot="1">
      <c r="A22" s="154" t="s">
        <v>0</v>
      </c>
      <c r="B22" s="155">
        <v>2012</v>
      </c>
      <c r="C22" s="156">
        <v>2010</v>
      </c>
      <c r="D22" s="155">
        <v>2012</v>
      </c>
      <c r="E22" s="156">
        <v>2010</v>
      </c>
      <c r="F22" s="155">
        <v>2012</v>
      </c>
      <c r="G22" s="157">
        <v>2010</v>
      </c>
      <c r="H22" s="156" t="s">
        <v>1</v>
      </c>
      <c r="I22" s="158"/>
      <c r="J22" s="158"/>
      <c r="K22" s="148"/>
      <c r="L22" s="4"/>
    </row>
    <row r="23" spans="1:12" ht="12.75">
      <c r="A23" s="159" t="s">
        <v>2</v>
      </c>
      <c r="B23" s="160">
        <v>3.14</v>
      </c>
      <c r="C23" s="161">
        <v>3.06</v>
      </c>
      <c r="D23" s="160">
        <v>2.51</v>
      </c>
      <c r="E23" s="161">
        <v>2.44</v>
      </c>
      <c r="F23" s="160">
        <v>5.65</v>
      </c>
      <c r="G23" s="162">
        <v>5.5</v>
      </c>
      <c r="H23" s="161">
        <v>0.15</v>
      </c>
      <c r="I23" s="153"/>
      <c r="J23" s="153"/>
      <c r="K23" s="148"/>
      <c r="L23" s="4"/>
    </row>
    <row r="24" spans="1:12" ht="12.75">
      <c r="A24" s="159" t="s">
        <v>3</v>
      </c>
      <c r="B24" s="163">
        <v>1.41</v>
      </c>
      <c r="C24" s="164">
        <v>1.37</v>
      </c>
      <c r="D24" s="163">
        <v>2.51</v>
      </c>
      <c r="E24" s="164">
        <v>2.44</v>
      </c>
      <c r="F24" s="163">
        <v>3.92</v>
      </c>
      <c r="G24" s="165">
        <v>3.81</v>
      </c>
      <c r="H24" s="164">
        <v>0.11</v>
      </c>
      <c r="I24" s="153"/>
      <c r="J24" s="153"/>
      <c r="K24" s="148"/>
      <c r="L24" s="4"/>
    </row>
    <row r="25" spans="1:12" ht="12.75">
      <c r="A25" s="159" t="s">
        <v>4</v>
      </c>
      <c r="B25" s="163">
        <v>3.17</v>
      </c>
      <c r="C25" s="164">
        <v>3.09</v>
      </c>
      <c r="D25" s="163">
        <v>2.51</v>
      </c>
      <c r="E25" s="164">
        <v>2.44</v>
      </c>
      <c r="F25" s="163">
        <v>5.68</v>
      </c>
      <c r="G25" s="165">
        <v>5.53</v>
      </c>
      <c r="H25" s="164">
        <v>0.15</v>
      </c>
      <c r="I25" s="153"/>
      <c r="J25" s="153"/>
      <c r="K25" s="148"/>
      <c r="L25" s="4"/>
    </row>
    <row r="26" spans="1:12" ht="12.75">
      <c r="A26" s="159" t="s">
        <v>5</v>
      </c>
      <c r="B26" s="163">
        <v>3.91</v>
      </c>
      <c r="C26" s="164">
        <v>3.81</v>
      </c>
      <c r="D26" s="163">
        <v>2.51</v>
      </c>
      <c r="E26" s="164">
        <v>2.44</v>
      </c>
      <c r="F26" s="163">
        <v>6.42</v>
      </c>
      <c r="G26" s="165">
        <v>6.25</v>
      </c>
      <c r="H26" s="164">
        <v>0.17</v>
      </c>
      <c r="I26" s="153"/>
      <c r="J26" s="153"/>
      <c r="K26" s="148"/>
      <c r="L26" s="4"/>
    </row>
    <row r="27" spans="1:12" ht="12.75">
      <c r="A27" s="159" t="s">
        <v>6</v>
      </c>
      <c r="B27" s="163">
        <v>0.82</v>
      </c>
      <c r="C27" s="164">
        <v>0.79</v>
      </c>
      <c r="D27" s="163">
        <v>3.1</v>
      </c>
      <c r="E27" s="164">
        <v>3.01</v>
      </c>
      <c r="F27" s="163">
        <v>3.92</v>
      </c>
      <c r="G27" s="165">
        <v>3.8</v>
      </c>
      <c r="H27" s="164">
        <v>0.12</v>
      </c>
      <c r="I27" s="153"/>
      <c r="J27" s="153"/>
      <c r="K27" s="148"/>
      <c r="L27" s="4"/>
    </row>
    <row r="28" spans="1:12" ht="12.75">
      <c r="A28" s="159" t="s">
        <v>7</v>
      </c>
      <c r="B28" s="163">
        <v>3.92</v>
      </c>
      <c r="C28" s="164">
        <v>3.8</v>
      </c>
      <c r="D28" s="163">
        <v>0</v>
      </c>
      <c r="E28" s="164">
        <v>0</v>
      </c>
      <c r="F28" s="163">
        <v>3.92</v>
      </c>
      <c r="G28" s="165">
        <v>3.8</v>
      </c>
      <c r="H28" s="164">
        <v>0.12</v>
      </c>
      <c r="I28" s="153"/>
      <c r="J28" s="153"/>
      <c r="K28" s="148"/>
      <c r="L28" s="4"/>
    </row>
    <row r="29" spans="1:12" ht="12.75">
      <c r="A29" s="159" t="s">
        <v>8</v>
      </c>
      <c r="B29" s="163">
        <v>1.57</v>
      </c>
      <c r="C29" s="164">
        <v>1.32</v>
      </c>
      <c r="D29" s="163">
        <v>3.1</v>
      </c>
      <c r="E29" s="164">
        <v>3.01</v>
      </c>
      <c r="F29" s="163">
        <v>4.67</v>
      </c>
      <c r="G29" s="165">
        <v>4.34</v>
      </c>
      <c r="H29" s="164">
        <v>0.33</v>
      </c>
      <c r="I29" s="153"/>
      <c r="J29" s="153"/>
      <c r="K29" s="148"/>
      <c r="L29" s="4"/>
    </row>
    <row r="30" spans="1:12" ht="12.75">
      <c r="A30" s="159" t="s">
        <v>9</v>
      </c>
      <c r="B30" s="163">
        <v>1.84</v>
      </c>
      <c r="C30" s="164">
        <v>1.58</v>
      </c>
      <c r="D30" s="163">
        <v>3.1</v>
      </c>
      <c r="E30" s="164">
        <v>3.01</v>
      </c>
      <c r="F30" s="163">
        <v>4.94</v>
      </c>
      <c r="G30" s="165">
        <v>4.6</v>
      </c>
      <c r="H30" s="164">
        <v>0.34</v>
      </c>
      <c r="I30" s="153"/>
      <c r="J30" s="153"/>
      <c r="K30" s="148"/>
      <c r="L30" s="4"/>
    </row>
    <row r="31" spans="1:12" ht="13.5" thickBot="1">
      <c r="A31" s="166" t="s">
        <v>10</v>
      </c>
      <c r="B31" s="167">
        <v>1.98</v>
      </c>
      <c r="C31" s="168">
        <v>1.72</v>
      </c>
      <c r="D31" s="167">
        <v>3.1</v>
      </c>
      <c r="E31" s="168">
        <v>3.01</v>
      </c>
      <c r="F31" s="167">
        <v>5.08</v>
      </c>
      <c r="G31" s="169">
        <v>4.73</v>
      </c>
      <c r="H31" s="168">
        <v>0.34</v>
      </c>
      <c r="I31" s="153"/>
      <c r="J31" s="153"/>
      <c r="K31" s="148"/>
      <c r="L31" s="4"/>
    </row>
    <row r="32" spans="1:12" ht="12.75">
      <c r="A32" s="170"/>
      <c r="B32" s="147"/>
      <c r="C32" s="147"/>
      <c r="D32" s="147"/>
      <c r="E32" s="147"/>
      <c r="F32" s="147"/>
      <c r="G32" s="147"/>
      <c r="H32" s="147"/>
      <c r="I32" s="147"/>
      <c r="J32" s="147"/>
      <c r="K32" s="148"/>
      <c r="L32" s="4"/>
    </row>
    <row r="33" spans="1:12" ht="12.75">
      <c r="A33" s="2"/>
      <c r="B33" s="3"/>
      <c r="C33" s="3"/>
      <c r="D33" s="3"/>
      <c r="E33" s="3"/>
      <c r="F33" s="3"/>
      <c r="G33" s="3"/>
      <c r="H33" s="3"/>
      <c r="I33" s="3"/>
      <c r="J33" s="3"/>
      <c r="K33" s="4"/>
      <c r="L33" s="4"/>
    </row>
    <row r="34" spans="1:12" ht="12.75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8"/>
      <c r="L34" s="4"/>
    </row>
    <row r="35" spans="1:12" ht="12.75">
      <c r="A35" s="147" t="s">
        <v>107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8"/>
      <c r="L35" s="4"/>
    </row>
    <row r="36" spans="1:12" ht="13.5" thickBot="1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8"/>
      <c r="L36" s="4"/>
    </row>
    <row r="37" spans="1:12" ht="13.5" thickBot="1">
      <c r="A37" s="147"/>
      <c r="B37" s="150" t="s">
        <v>11</v>
      </c>
      <c r="C37" s="151" t="s">
        <v>11</v>
      </c>
      <c r="D37" s="150" t="s">
        <v>12</v>
      </c>
      <c r="E37" s="151" t="s">
        <v>12</v>
      </c>
      <c r="F37" s="150" t="s">
        <v>13</v>
      </c>
      <c r="G37" s="152" t="s">
        <v>13</v>
      </c>
      <c r="H37" s="151" t="s">
        <v>13</v>
      </c>
      <c r="I37" s="153"/>
      <c r="J37" s="153"/>
      <c r="K37" s="148"/>
      <c r="L37" s="4"/>
    </row>
    <row r="38" spans="1:12" ht="12.75">
      <c r="A38" s="154" t="s">
        <v>0</v>
      </c>
      <c r="B38" s="171">
        <v>2010</v>
      </c>
      <c r="C38" s="172">
        <v>2010</v>
      </c>
      <c r="D38" s="171">
        <v>2010</v>
      </c>
      <c r="E38" s="172">
        <v>2010</v>
      </c>
      <c r="F38" s="171">
        <v>2010</v>
      </c>
      <c r="G38" s="173">
        <v>2010</v>
      </c>
      <c r="H38" s="172" t="s">
        <v>1</v>
      </c>
      <c r="I38" s="158"/>
      <c r="J38" s="158"/>
      <c r="K38" s="148"/>
      <c r="L38" s="4"/>
    </row>
    <row r="39" spans="1:12" ht="12.75">
      <c r="A39" s="159" t="s">
        <v>2</v>
      </c>
      <c r="B39" s="163">
        <v>3.06</v>
      </c>
      <c r="C39" s="164">
        <v>3.06</v>
      </c>
      <c r="D39" s="163">
        <v>2.44</v>
      </c>
      <c r="E39" s="164">
        <v>2.44</v>
      </c>
      <c r="F39" s="163">
        <v>5.5</v>
      </c>
      <c r="G39" s="165">
        <v>5.5</v>
      </c>
      <c r="H39" s="164">
        <v>0</v>
      </c>
      <c r="I39" s="153"/>
      <c r="J39" s="153"/>
      <c r="K39" s="148"/>
      <c r="L39" s="4"/>
    </row>
    <row r="40" spans="1:12" ht="12.75">
      <c r="A40" s="159" t="s">
        <v>3</v>
      </c>
      <c r="B40" s="163">
        <v>1.37</v>
      </c>
      <c r="C40" s="164">
        <v>1.37</v>
      </c>
      <c r="D40" s="163">
        <v>2.44</v>
      </c>
      <c r="E40" s="164">
        <v>2.44</v>
      </c>
      <c r="F40" s="163">
        <v>3.81</v>
      </c>
      <c r="G40" s="165">
        <v>3.81</v>
      </c>
      <c r="H40" s="164">
        <v>0</v>
      </c>
      <c r="I40" s="153"/>
      <c r="J40" s="153"/>
      <c r="K40" s="148"/>
      <c r="L40" s="4"/>
    </row>
    <row r="41" spans="1:12" ht="12.75">
      <c r="A41" s="159" t="s">
        <v>4</v>
      </c>
      <c r="B41" s="163">
        <v>3.09</v>
      </c>
      <c r="C41" s="164">
        <v>3.09</v>
      </c>
      <c r="D41" s="163">
        <v>2.44</v>
      </c>
      <c r="E41" s="164">
        <v>2.44</v>
      </c>
      <c r="F41" s="163">
        <v>5.53</v>
      </c>
      <c r="G41" s="165">
        <v>5.53</v>
      </c>
      <c r="H41" s="164">
        <v>0</v>
      </c>
      <c r="I41" s="153"/>
      <c r="J41" s="153"/>
      <c r="K41" s="148"/>
      <c r="L41" s="4"/>
    </row>
    <row r="42" spans="1:12" ht="12.75">
      <c r="A42" s="159" t="s">
        <v>5</v>
      </c>
      <c r="B42" s="163">
        <v>3.81</v>
      </c>
      <c r="C42" s="164">
        <v>3.81</v>
      </c>
      <c r="D42" s="163">
        <v>2.44</v>
      </c>
      <c r="E42" s="164">
        <v>2.44</v>
      </c>
      <c r="F42" s="163">
        <v>6.25</v>
      </c>
      <c r="G42" s="165">
        <v>6.25</v>
      </c>
      <c r="H42" s="164">
        <v>0</v>
      </c>
      <c r="I42" s="153"/>
      <c r="J42" s="153"/>
      <c r="K42" s="148"/>
      <c r="L42" s="4"/>
    </row>
    <row r="43" spans="1:12" ht="12.75">
      <c r="A43" s="159" t="s">
        <v>6</v>
      </c>
      <c r="B43" s="163">
        <v>0.79</v>
      </c>
      <c r="C43" s="164">
        <v>0.79</v>
      </c>
      <c r="D43" s="163">
        <v>3.01</v>
      </c>
      <c r="E43" s="164">
        <v>3.01</v>
      </c>
      <c r="F43" s="163">
        <v>3.8</v>
      </c>
      <c r="G43" s="165">
        <v>3.8</v>
      </c>
      <c r="H43" s="164">
        <v>0</v>
      </c>
      <c r="I43" s="153"/>
      <c r="J43" s="153"/>
      <c r="K43" s="148"/>
      <c r="L43" s="4"/>
    </row>
    <row r="44" spans="1:12" ht="12.75">
      <c r="A44" s="159" t="s">
        <v>7</v>
      </c>
      <c r="B44" s="163">
        <v>3.8</v>
      </c>
      <c r="C44" s="164">
        <v>3.8</v>
      </c>
      <c r="D44" s="163">
        <v>0</v>
      </c>
      <c r="E44" s="164">
        <v>0</v>
      </c>
      <c r="F44" s="163">
        <v>3.8</v>
      </c>
      <c r="G44" s="165">
        <v>3.8</v>
      </c>
      <c r="H44" s="164">
        <v>0</v>
      </c>
      <c r="I44" s="153"/>
      <c r="J44" s="153"/>
      <c r="K44" s="148"/>
      <c r="L44" s="4"/>
    </row>
    <row r="45" spans="1:12" ht="12.75">
      <c r="A45" s="159" t="s">
        <v>8</v>
      </c>
      <c r="B45" s="163">
        <v>1.32</v>
      </c>
      <c r="C45" s="164">
        <v>1.32</v>
      </c>
      <c r="D45" s="163">
        <v>3.01</v>
      </c>
      <c r="E45" s="164">
        <v>3.01</v>
      </c>
      <c r="F45" s="163">
        <v>4.34</v>
      </c>
      <c r="G45" s="165">
        <v>4.34</v>
      </c>
      <c r="H45" s="164">
        <v>0</v>
      </c>
      <c r="I45" s="153"/>
      <c r="J45" s="153"/>
      <c r="K45" s="148"/>
      <c r="L45" s="4"/>
    </row>
    <row r="46" spans="1:12" ht="12.75">
      <c r="A46" s="159" t="s">
        <v>9</v>
      </c>
      <c r="B46" s="163">
        <v>1.58</v>
      </c>
      <c r="C46" s="164">
        <v>1.58</v>
      </c>
      <c r="D46" s="163">
        <v>3.01</v>
      </c>
      <c r="E46" s="164">
        <v>3.01</v>
      </c>
      <c r="F46" s="163">
        <v>4.6</v>
      </c>
      <c r="G46" s="165">
        <v>4.6</v>
      </c>
      <c r="H46" s="164">
        <v>0</v>
      </c>
      <c r="I46" s="153"/>
      <c r="J46" s="153"/>
      <c r="K46" s="148"/>
      <c r="L46" s="4"/>
    </row>
    <row r="47" spans="1:12" ht="13.5" thickBot="1">
      <c r="A47" s="166" t="s">
        <v>10</v>
      </c>
      <c r="B47" s="167">
        <v>1.72</v>
      </c>
      <c r="C47" s="168">
        <v>1.72</v>
      </c>
      <c r="D47" s="167">
        <v>3.01</v>
      </c>
      <c r="E47" s="168">
        <v>3.01</v>
      </c>
      <c r="F47" s="167">
        <v>4.73</v>
      </c>
      <c r="G47" s="169">
        <v>4.73</v>
      </c>
      <c r="H47" s="168">
        <v>0</v>
      </c>
      <c r="I47" s="153"/>
      <c r="J47" s="153"/>
      <c r="K47" s="148"/>
      <c r="L47" s="4"/>
    </row>
    <row r="48" spans="1:12" ht="12.75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8"/>
      <c r="L48" s="4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4"/>
      <c r="L49" s="4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13.00390625" style="22" customWidth="1"/>
    <col min="2" max="2" width="9.140625" style="22" customWidth="1"/>
  </cols>
  <sheetData>
    <row r="1" ht="12.75">
      <c r="A1" s="22" t="s">
        <v>108</v>
      </c>
    </row>
    <row r="2" ht="12.75">
      <c r="A2" s="22" t="s">
        <v>109</v>
      </c>
    </row>
    <row r="4" ht="12.75">
      <c r="A4" s="21" t="s">
        <v>14</v>
      </c>
    </row>
    <row r="6" spans="1:2" ht="12.75">
      <c r="A6" s="21" t="s">
        <v>15</v>
      </c>
      <c r="B6" s="23">
        <v>299.79</v>
      </c>
    </row>
    <row r="7" spans="1:2" ht="12.75">
      <c r="A7" s="21" t="s">
        <v>16</v>
      </c>
      <c r="B7" s="23">
        <v>301.59</v>
      </c>
    </row>
    <row r="8" spans="1:2" ht="12.75">
      <c r="A8" s="21" t="s">
        <v>17</v>
      </c>
      <c r="B8" s="23">
        <v>302.32</v>
      </c>
    </row>
    <row r="9" spans="1:2" ht="12.75">
      <c r="A9" s="21" t="s">
        <v>18</v>
      </c>
      <c r="B9" s="23">
        <v>302.36</v>
      </c>
    </row>
    <row r="10" spans="1:2" ht="12.75">
      <c r="A10" s="21" t="s">
        <v>19</v>
      </c>
      <c r="B10" s="23">
        <v>302.92</v>
      </c>
    </row>
    <row r="11" spans="1:2" ht="12.75">
      <c r="A11" s="21" t="s">
        <v>20</v>
      </c>
      <c r="B11" s="23">
        <v>302.97</v>
      </c>
    </row>
    <row r="12" spans="1:2" ht="12.75">
      <c r="A12" s="21" t="s">
        <v>21</v>
      </c>
      <c r="B12" s="23">
        <v>302.04</v>
      </c>
    </row>
    <row r="13" spans="1:2" ht="12.75">
      <c r="A13" s="21" t="s">
        <v>22</v>
      </c>
      <c r="B13" s="23">
        <v>302.06</v>
      </c>
    </row>
    <row r="14" spans="1:2" ht="12.75">
      <c r="A14" s="21" t="s">
        <v>23</v>
      </c>
      <c r="B14" s="23">
        <v>304.6</v>
      </c>
    </row>
    <row r="15" spans="1:2" ht="12.75">
      <c r="A15" s="21" t="s">
        <v>24</v>
      </c>
      <c r="B15" s="23">
        <v>305.57</v>
      </c>
    </row>
    <row r="16" spans="1:2" ht="12.75">
      <c r="A16" s="21" t="s">
        <v>25</v>
      </c>
      <c r="B16" s="23">
        <v>306.58</v>
      </c>
    </row>
    <row r="17" spans="1:2" ht="12.75">
      <c r="A17" s="21" t="s">
        <v>26</v>
      </c>
      <c r="B17" s="23">
        <v>308.73</v>
      </c>
    </row>
    <row r="18" spans="1:2" ht="12.75">
      <c r="A18" s="21" t="s">
        <v>27</v>
      </c>
      <c r="B18" s="23">
        <v>306.15</v>
      </c>
    </row>
    <row r="19" spans="1:2" ht="12.75">
      <c r="A19" s="21" t="s">
        <v>28</v>
      </c>
      <c r="B19" s="23">
        <v>308.02</v>
      </c>
    </row>
    <row r="20" spans="1:2" ht="12.75">
      <c r="A20" s="21" t="s">
        <v>29</v>
      </c>
      <c r="B20" s="23">
        <v>310.11</v>
      </c>
    </row>
    <row r="21" spans="1:2" ht="12.75">
      <c r="A21" s="21" t="s">
        <v>30</v>
      </c>
      <c r="B21" s="23">
        <v>311.44</v>
      </c>
    </row>
    <row r="22" spans="1:2" ht="12.75">
      <c r="A22" s="21" t="s">
        <v>31</v>
      </c>
      <c r="B22" s="23">
        <v>312.02</v>
      </c>
    </row>
    <row r="23" spans="1:2" ht="12.75">
      <c r="A23" s="21" t="s">
        <v>32</v>
      </c>
      <c r="B23" s="23">
        <v>311.28</v>
      </c>
    </row>
    <row r="24" spans="1:2" ht="12.75">
      <c r="A24" s="21" t="s">
        <v>33</v>
      </c>
      <c r="B24" s="23">
        <v>311.13</v>
      </c>
    </row>
    <row r="25" spans="1:2" ht="12.75">
      <c r="A25" s="21" t="s">
        <v>34</v>
      </c>
      <c r="B25" s="23">
        <v>311.23</v>
      </c>
    </row>
    <row r="26" spans="1:2" ht="12.75">
      <c r="A26" s="21" t="s">
        <v>35</v>
      </c>
      <c r="B26" s="23">
        <v>313.41</v>
      </c>
    </row>
    <row r="27" spans="1:2" ht="12.75">
      <c r="A27" s="21" t="s">
        <v>36</v>
      </c>
      <c r="B27" s="23">
        <v>313.42</v>
      </c>
    </row>
    <row r="28" spans="1:2" ht="12.75">
      <c r="A28" s="21" t="s">
        <v>37</v>
      </c>
      <c r="B28" s="23">
        <v>314.16</v>
      </c>
    </row>
    <row r="29" spans="1:2" ht="12.75">
      <c r="A29" s="21" t="s">
        <v>38</v>
      </c>
      <c r="B29" s="23">
        <v>314.78</v>
      </c>
    </row>
    <row r="30" spans="1:2" ht="12.75">
      <c r="A30" s="21" t="s">
        <v>39</v>
      </c>
      <c r="B30" s="23">
        <v>311.85</v>
      </c>
    </row>
    <row r="31" spans="1:2" ht="12.75">
      <c r="A31" s="21" t="s">
        <v>40</v>
      </c>
      <c r="B31" s="23">
        <v>313.92</v>
      </c>
    </row>
    <row r="32" spans="1:2" ht="12.75">
      <c r="A32" s="21" t="s">
        <v>41</v>
      </c>
      <c r="B32" s="23">
        <v>314.8</v>
      </c>
    </row>
    <row r="35" ht="12.75">
      <c r="A35" s="21" t="s">
        <v>42</v>
      </c>
    </row>
    <row r="36" ht="12.75">
      <c r="A36" s="21" t="s">
        <v>43</v>
      </c>
    </row>
    <row r="37" ht="12.75">
      <c r="A37" s="21" t="s">
        <v>44</v>
      </c>
    </row>
    <row r="38" ht="12.75">
      <c r="A38" s="21" t="s">
        <v>45</v>
      </c>
    </row>
    <row r="39" ht="12.75">
      <c r="A39" s="21" t="s">
        <v>46</v>
      </c>
    </row>
    <row r="40" ht="12.75">
      <c r="A40" s="21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1"/>
  <sheetViews>
    <sheetView zoomScalePageLayoutView="0" workbookViewId="0" topLeftCell="A1">
      <selection activeCell="I24" sqref="I24"/>
    </sheetView>
  </sheetViews>
  <sheetFormatPr defaultColWidth="9.140625" defaultRowHeight="12.75"/>
  <cols>
    <col min="2" max="2" width="12.140625" style="0" bestFit="1" customWidth="1"/>
  </cols>
  <sheetData>
    <row r="1" ht="13.5" thickBot="1"/>
    <row r="2" spans="2:8" ht="13.5" thickBot="1">
      <c r="B2" s="85" t="s">
        <v>48</v>
      </c>
      <c r="C2" s="86" t="s">
        <v>49</v>
      </c>
      <c r="D2" s="87" t="s">
        <v>50</v>
      </c>
      <c r="G2" s="24" t="s">
        <v>51</v>
      </c>
      <c r="H2" s="24"/>
    </row>
    <row r="3" spans="2:4" ht="12.75">
      <c r="B3" s="25">
        <v>2011</v>
      </c>
      <c r="C3" s="26">
        <v>311.43</v>
      </c>
      <c r="D3" s="27">
        <f>C4/C3</f>
        <v>0.9744083742735125</v>
      </c>
    </row>
    <row r="4" spans="2:4" ht="12.75">
      <c r="B4" s="90">
        <v>2010</v>
      </c>
      <c r="C4" s="89">
        <v>303.46</v>
      </c>
      <c r="D4" s="88">
        <f>C4/C4</f>
        <v>1</v>
      </c>
    </row>
    <row r="5" spans="2:4" ht="13.5" thickBot="1">
      <c r="B5" s="28">
        <v>2009</v>
      </c>
      <c r="C5" s="29">
        <v>299.66</v>
      </c>
      <c r="D5" s="30">
        <f>C4/C5</f>
        <v>1.0126810385103115</v>
      </c>
    </row>
    <row r="7" ht="12.75">
      <c r="B7" s="39" t="s">
        <v>68</v>
      </c>
    </row>
    <row r="8" ht="12.75">
      <c r="B8" s="39" t="s">
        <v>52</v>
      </c>
    </row>
    <row r="10" ht="13.5" thickBot="1"/>
    <row r="11" spans="2:11" ht="13.5" thickBot="1">
      <c r="B11" s="1"/>
      <c r="C11" s="34" t="s">
        <v>11</v>
      </c>
      <c r="D11" s="35" t="s">
        <v>11</v>
      </c>
      <c r="E11" s="36" t="s">
        <v>11</v>
      </c>
      <c r="F11" s="34" t="s">
        <v>12</v>
      </c>
      <c r="G11" s="35" t="s">
        <v>12</v>
      </c>
      <c r="H11" s="36" t="s">
        <v>12</v>
      </c>
      <c r="I11" s="95" t="s">
        <v>13</v>
      </c>
      <c r="J11" s="91" t="s">
        <v>13</v>
      </c>
      <c r="K11" s="79" t="s">
        <v>13</v>
      </c>
    </row>
    <row r="12" spans="2:11" ht="13.5" thickBot="1">
      <c r="B12" s="31" t="s">
        <v>0</v>
      </c>
      <c r="C12" s="17">
        <v>2011</v>
      </c>
      <c r="D12" s="19">
        <v>2010</v>
      </c>
      <c r="E12" s="18">
        <v>2009</v>
      </c>
      <c r="F12" s="17">
        <v>2011</v>
      </c>
      <c r="G12" s="19">
        <v>2010</v>
      </c>
      <c r="H12" s="18">
        <v>2009</v>
      </c>
      <c r="I12" s="92">
        <v>2011</v>
      </c>
      <c r="J12" s="93">
        <v>2010</v>
      </c>
      <c r="K12" s="94">
        <v>2009</v>
      </c>
    </row>
    <row r="13" spans="2:11" ht="12.75">
      <c r="B13" s="77" t="s">
        <v>2</v>
      </c>
      <c r="C13" s="40">
        <f>Drivmedelsskatter!B5*'Skatter 2009-11, 2010 års pris'!D$3</f>
        <v>2.9816896252769483</v>
      </c>
      <c r="D13" s="16">
        <v>3.06</v>
      </c>
      <c r="E13" s="100">
        <f>Drivmedelsskatter!D5*'Skatter 2009-11, 2010 års pris'!D$5</f>
        <v>3.1190575986117595</v>
      </c>
      <c r="F13" s="40">
        <f>Drivmedelsskatter!E5*'Skatter 2009-11, 2010 års pris'!$D$3</f>
        <v>2.37755643322737</v>
      </c>
      <c r="G13" s="16">
        <f>Drivmedelsskatter!F5*'Skatter 2009-11, 2010 års pris'!$D$4</f>
        <v>2.44</v>
      </c>
      <c r="H13" s="100">
        <f>Drivmedelsskatter!G5*'Skatter 2009-11, 2010 års pris'!$D$5</f>
        <v>2.47094173396516</v>
      </c>
      <c r="I13" s="6"/>
      <c r="J13" s="12"/>
      <c r="K13" s="7"/>
    </row>
    <row r="14" spans="2:11" ht="12.75">
      <c r="B14" s="37" t="s">
        <v>3</v>
      </c>
      <c r="C14" s="96">
        <f>Drivmedelsskatter!B6*'Skatter 2009-11, 2010 års pris'!D$3</f>
        <v>1.3349394727547121</v>
      </c>
      <c r="D14" s="5">
        <v>1.37</v>
      </c>
      <c r="E14" s="97">
        <f>Drivmedelsskatter!D6*'Skatter 2009-11, 2010 års pris'!D$5</f>
        <v>1.3974998331442299</v>
      </c>
      <c r="F14" s="96">
        <f>Drivmedelsskatter!E6*'Skatter 2009-11, 2010 års pris'!D$3</f>
        <v>2.37755643322737</v>
      </c>
      <c r="G14" s="5">
        <f>Drivmedelsskatter!F6*'Skatter 2009-11, 2010 års pris'!$D$4</f>
        <v>2.44</v>
      </c>
      <c r="H14" s="97">
        <f>Drivmedelsskatter!G6*'Skatter 2009-11, 2010 års pris'!$D$5</f>
        <v>2.47094173396516</v>
      </c>
      <c r="I14" s="72"/>
      <c r="J14" s="32"/>
      <c r="K14" s="174"/>
    </row>
    <row r="15" spans="2:11" ht="12.75">
      <c r="B15" s="37" t="s">
        <v>4</v>
      </c>
      <c r="C15" s="96">
        <f>Drivmedelsskatter!B7*'Skatter 2009-11, 2010 års pris'!D$3</f>
        <v>3.0109218765051535</v>
      </c>
      <c r="D15" s="5">
        <v>3.09</v>
      </c>
      <c r="E15" s="97">
        <f>Drivmedelsskatter!D7*'Skatter 2009-11, 2010 års pris'!D$5</f>
        <v>3.1494380297670688</v>
      </c>
      <c r="F15" s="96">
        <f>Drivmedelsskatter!E7*'Skatter 2009-11, 2010 års pris'!D$3</f>
        <v>2.37755643322737</v>
      </c>
      <c r="G15" s="5">
        <f>Drivmedelsskatter!F7*'Skatter 2009-11, 2010 års pris'!$D$4</f>
        <v>2.44</v>
      </c>
      <c r="H15" s="97">
        <f>Drivmedelsskatter!G7*'Skatter 2009-11, 2010 års pris'!$D$5</f>
        <v>2.47094173396516</v>
      </c>
      <c r="I15" s="72"/>
      <c r="J15" s="32"/>
      <c r="K15" s="174"/>
    </row>
    <row r="16" spans="2:11" ht="12.75">
      <c r="B16" s="37" t="s">
        <v>5</v>
      </c>
      <c r="C16" s="96">
        <f>Drivmedelsskatter!B8*'Skatter 2009-11, 2010 års pris'!D$3</f>
        <v>3.7124959059820823</v>
      </c>
      <c r="D16" s="5">
        <v>3.81</v>
      </c>
      <c r="E16" s="97">
        <f>Drivmedelsskatter!D8*'Skatter 2009-11, 2010 års pris'!D$5</f>
        <v>3.888695187879596</v>
      </c>
      <c r="F16" s="96">
        <f>Drivmedelsskatter!E8*'Skatter 2009-11, 2010 års pris'!D$3</f>
        <v>2.37755643322737</v>
      </c>
      <c r="G16" s="5">
        <f>Drivmedelsskatter!F8*'Skatter 2009-11, 2010 års pris'!$D$4</f>
        <v>2.44</v>
      </c>
      <c r="H16" s="97">
        <f>Drivmedelsskatter!G8*'Skatter 2009-11, 2010 års pris'!$D$5</f>
        <v>2.47094173396516</v>
      </c>
      <c r="I16" s="72"/>
      <c r="J16" s="32" t="s">
        <v>110</v>
      </c>
      <c r="K16" s="174"/>
    </row>
    <row r="17" spans="2:11" ht="12.75">
      <c r="B17" s="37" t="s">
        <v>6</v>
      </c>
      <c r="C17" s="96">
        <f>Drivmedelsskatter!B9*'Skatter 2009-11, 2010 års pris'!D$3</f>
        <v>0.77952669941881</v>
      </c>
      <c r="D17" s="5">
        <v>0.79</v>
      </c>
      <c r="E17" s="97">
        <f>Drivmedelsskatter!D9*'Skatter 2009-11, 2010 års pris'!D$5</f>
        <v>0.8101448308082493</v>
      </c>
      <c r="F17" s="96">
        <f>Drivmedelsskatter!E9*'Skatter 2009-11, 2010 års pris'!D$3</f>
        <v>2.9427132903060076</v>
      </c>
      <c r="G17" s="5">
        <f>Drivmedelsskatter!F9*'Skatter 2009-11, 2010 års pris'!$D$4</f>
        <v>3.01</v>
      </c>
      <c r="H17" s="97">
        <f>Drivmedelsskatter!G9*'Skatter 2009-11, 2010 års pris'!$D$5</f>
        <v>3.0481699259160377</v>
      </c>
      <c r="I17" s="72"/>
      <c r="J17" s="32" t="s">
        <v>111</v>
      </c>
      <c r="K17" s="174"/>
    </row>
    <row r="18" spans="2:11" ht="12.75">
      <c r="B18" s="37" t="s">
        <v>7</v>
      </c>
      <c r="C18" s="96">
        <f>Drivmedelsskatter!B10*'Skatter 2009-11, 2010 års pris'!D$3</f>
        <v>3.7124959059820823</v>
      </c>
      <c r="D18" s="5">
        <v>3.8</v>
      </c>
      <c r="E18" s="97">
        <f>Drivmedelsskatter!D10*'Skatter 2009-11, 2010 års pris'!D$5</f>
        <v>3.8481879463391837</v>
      </c>
      <c r="F18" s="96">
        <f>Drivmedelsskatter!E10*'Skatter 2009-11, 2010 års pris'!D$3</f>
        <v>0</v>
      </c>
      <c r="G18" s="5">
        <f>Drivmedelsskatter!F10*'Skatter 2009-11, 2010 års pris'!$D$4</f>
        <v>0</v>
      </c>
      <c r="H18" s="97">
        <f>Drivmedelsskatter!G10*'Skatter 2009-11, 2010 års pris'!$D$5</f>
        <v>0</v>
      </c>
      <c r="I18" s="72"/>
      <c r="J18" s="32"/>
      <c r="K18" s="174"/>
    </row>
    <row r="19" spans="2:11" ht="12.75">
      <c r="B19" s="37" t="s">
        <v>8</v>
      </c>
      <c r="C19" s="96">
        <f>Drivmedelsskatter!B11*'Skatter 2009-11, 2010 års pris'!D$3</f>
        <v>1.481100728895739</v>
      </c>
      <c r="D19" s="5">
        <v>1.32</v>
      </c>
      <c r="E19" s="97">
        <f>Drivmedelsskatter!D11*'Skatter 2009-11, 2010 års pris'!D$5</f>
        <v>1.3468657812187144</v>
      </c>
      <c r="F19" s="96">
        <f>Drivmedelsskatter!E11*'Skatter 2009-11, 2010 års pris'!D$3</f>
        <v>2.9427132903060076</v>
      </c>
      <c r="G19" s="5">
        <f>Drivmedelsskatter!F11*'Skatter 2009-11, 2010 års pris'!$D$4</f>
        <v>3.01</v>
      </c>
      <c r="H19" s="97">
        <f>Drivmedelsskatter!G11*'Skatter 2009-11, 2010 års pris'!$D$5</f>
        <v>3.0481699259160377</v>
      </c>
      <c r="I19" s="72"/>
      <c r="J19" s="32"/>
      <c r="K19" s="174"/>
    </row>
    <row r="20" spans="2:11" ht="12.75">
      <c r="B20" s="37" t="s">
        <v>9</v>
      </c>
      <c r="C20" s="96">
        <f>Drivmedelsskatter!B12*'Skatter 2009-11, 2010 års pris'!D$3</f>
        <v>1.7441909899495873</v>
      </c>
      <c r="D20" s="5">
        <v>1.58</v>
      </c>
      <c r="E20" s="97">
        <f>Drivmedelsskatter!D12*'Skatter 2009-11, 2010 års pris'!D$5</f>
        <v>1.6202896616164986</v>
      </c>
      <c r="F20" s="96">
        <f>Drivmedelsskatter!E12*'Skatter 2009-11, 2010 års pris'!D$3</f>
        <v>2.9427132903060076</v>
      </c>
      <c r="G20" s="5">
        <f>Drivmedelsskatter!F12*'Skatter 2009-11, 2010 års pris'!$D$4</f>
        <v>3.01</v>
      </c>
      <c r="H20" s="97">
        <f>Drivmedelsskatter!G12*'Skatter 2009-11, 2010 års pris'!$D$5</f>
        <v>3.0481699259160377</v>
      </c>
      <c r="I20" s="72"/>
      <c r="J20" s="32"/>
      <c r="K20" s="174"/>
    </row>
    <row r="21" spans="2:11" ht="13.5" thickBot="1">
      <c r="B21" s="38" t="s">
        <v>10</v>
      </c>
      <c r="C21" s="98">
        <f>Drivmedelsskatter!B13*'Skatter 2009-11, 2010 års pris'!D$3</f>
        <v>1.8708640786051438</v>
      </c>
      <c r="D21" s="13">
        <v>1.72</v>
      </c>
      <c r="E21" s="99">
        <f>Drivmedelsskatter!D13*'Skatter 2009-11, 2010 års pris'!D$5</f>
        <v>1.762065007007942</v>
      </c>
      <c r="F21" s="98">
        <f>Drivmedelsskatter!E13*'Skatter 2009-11, 2010 års pris'!D$3</f>
        <v>2.9427132903060076</v>
      </c>
      <c r="G21" s="13">
        <f>Drivmedelsskatter!F13*'Skatter 2009-11, 2010 års pris'!$D$4</f>
        <v>3.01</v>
      </c>
      <c r="H21" s="99">
        <f>Drivmedelsskatter!G13*'Skatter 2009-11, 2010 års pris'!$D$5</f>
        <v>3.0481699259160377</v>
      </c>
      <c r="I21" s="175"/>
      <c r="J21" s="176"/>
      <c r="K21" s="17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4">
      <selection activeCell="H37" sqref="H37"/>
    </sheetView>
  </sheetViews>
  <sheetFormatPr defaultColWidth="9.140625" defaultRowHeight="12.75"/>
  <cols>
    <col min="1" max="1" width="68.28125" style="0" customWidth="1"/>
    <col min="2" max="2" width="11.00390625" style="0" customWidth="1"/>
    <col min="11" max="19" width="9.140625" style="1" customWidth="1"/>
  </cols>
  <sheetData>
    <row r="1" ht="13.5" thickBot="1">
      <c r="B1" s="39" t="s">
        <v>70</v>
      </c>
    </row>
    <row r="2" spans="2:8" ht="13.5" thickBot="1">
      <c r="B2" s="1"/>
      <c r="C2" s="78" t="s">
        <v>11</v>
      </c>
      <c r="D2" s="79" t="s">
        <v>11</v>
      </c>
      <c r="E2" s="79" t="s">
        <v>11</v>
      </c>
      <c r="F2" s="78" t="s">
        <v>12</v>
      </c>
      <c r="G2" s="79" t="s">
        <v>12</v>
      </c>
      <c r="H2" s="79" t="s">
        <v>12</v>
      </c>
    </row>
    <row r="3" spans="2:8" ht="13.5" thickBot="1">
      <c r="B3" s="31" t="s">
        <v>0</v>
      </c>
      <c r="C3" s="107">
        <v>2011</v>
      </c>
      <c r="D3" s="108">
        <v>2010</v>
      </c>
      <c r="E3" s="109">
        <v>2009</v>
      </c>
      <c r="F3" s="107">
        <v>2011</v>
      </c>
      <c r="G3" s="108">
        <v>2010</v>
      </c>
      <c r="H3" s="109">
        <v>2009</v>
      </c>
    </row>
    <row r="4" spans="2:8" ht="13.5" thickBot="1">
      <c r="B4" s="77" t="s">
        <v>2</v>
      </c>
      <c r="C4" s="104">
        <f>'Skatter 2009-11, 2010 års pris'!C13</f>
        <v>2.9816896252769483</v>
      </c>
      <c r="D4" s="105">
        <v>3.06</v>
      </c>
      <c r="E4" s="106">
        <f>'Skatter 2009-11, 2010 års pris'!E13</f>
        <v>3.1190575986117595</v>
      </c>
      <c r="F4" s="110">
        <v>2.44</v>
      </c>
      <c r="G4" s="105">
        <v>2.44</v>
      </c>
      <c r="H4" s="106">
        <f>'Skatter 2009-11, 2010 års pris'!H13</f>
        <v>2.47094173396516</v>
      </c>
    </row>
    <row r="5" spans="2:8" ht="13.5" thickBot="1">
      <c r="B5" s="33"/>
      <c r="C5" s="80"/>
      <c r="D5" s="81"/>
      <c r="E5" s="80"/>
      <c r="F5" s="81"/>
      <c r="G5" s="81"/>
      <c r="H5" s="80"/>
    </row>
    <row r="6" spans="4:7" ht="13.5" thickBot="1">
      <c r="D6" s="78" t="s">
        <v>11</v>
      </c>
      <c r="E6" s="103"/>
      <c r="G6" s="79" t="s">
        <v>12</v>
      </c>
    </row>
    <row r="7" spans="2:8" ht="13.5" thickBot="1">
      <c r="B7" s="77" t="s">
        <v>69</v>
      </c>
      <c r="C7" s="101"/>
      <c r="D7" s="111">
        <f>(D4+E4)/2</f>
        <v>3.0895287993058798</v>
      </c>
      <c r="E7" s="102"/>
      <c r="F7" s="101"/>
      <c r="G7" s="111">
        <f>(G4+H4)/2</f>
        <v>2.45547086698258</v>
      </c>
      <c r="H7" s="102"/>
    </row>
    <row r="9" ht="13.5" thickBot="1"/>
    <row r="10" spans="1:19" s="20" customFormat="1" ht="13.5" thickBot="1">
      <c r="A10" s="41"/>
      <c r="B10" s="42" t="s">
        <v>67</v>
      </c>
      <c r="C10" s="43">
        <v>2015</v>
      </c>
      <c r="D10" s="43">
        <v>2020</v>
      </c>
      <c r="E10" s="43">
        <v>2025</v>
      </c>
      <c r="F10" s="43">
        <v>2030</v>
      </c>
      <c r="G10" s="43">
        <v>2035</v>
      </c>
      <c r="H10" s="43">
        <v>2040</v>
      </c>
      <c r="I10" s="43">
        <v>2045</v>
      </c>
      <c r="J10" s="44">
        <v>2050</v>
      </c>
      <c r="K10" s="73"/>
      <c r="L10" s="73"/>
      <c r="M10" s="73"/>
      <c r="N10" s="73"/>
      <c r="O10" s="73"/>
      <c r="P10" s="73"/>
      <c r="Q10" s="73"/>
      <c r="R10" s="22"/>
      <c r="S10" s="22"/>
    </row>
    <row r="11" spans="1:19" s="20" customFormat="1" ht="13.5" thickBot="1">
      <c r="A11" s="45" t="s">
        <v>104</v>
      </c>
      <c r="B11" s="46">
        <v>1</v>
      </c>
      <c r="C11" s="46">
        <v>1.1028751389106732</v>
      </c>
      <c r="D11" s="46">
        <v>1.1981876556733269</v>
      </c>
      <c r="E11" s="46">
        <v>1.2949226743591724</v>
      </c>
      <c r="F11" s="46">
        <v>1.4089313313179332</v>
      </c>
      <c r="G11" s="46">
        <v>1.5407583542883665</v>
      </c>
      <c r="H11" s="46">
        <v>1.6867007897604722</v>
      </c>
      <c r="I11" s="46">
        <v>1.8452123064886732</v>
      </c>
      <c r="J11" s="47">
        <v>2.0185810960585426</v>
      </c>
      <c r="K11" s="73" t="s">
        <v>53</v>
      </c>
      <c r="L11" s="73"/>
      <c r="M11" s="73"/>
      <c r="N11" s="73"/>
      <c r="O11" s="73"/>
      <c r="P11" s="73"/>
      <c r="Q11" s="73"/>
      <c r="R11" s="22"/>
      <c r="S11" s="22"/>
    </row>
    <row r="12" spans="1:19" s="20" customFormat="1" ht="13.5" thickBo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73"/>
      <c r="L12" s="73"/>
      <c r="M12" s="73"/>
      <c r="N12" s="73"/>
      <c r="O12" s="73"/>
      <c r="P12" s="73"/>
      <c r="Q12" s="73"/>
      <c r="R12" s="22"/>
      <c r="S12" s="22"/>
    </row>
    <row r="13" spans="1:19" s="20" customFormat="1" ht="13.5" thickBot="1">
      <c r="A13" s="41"/>
      <c r="B13" s="48" t="s">
        <v>67</v>
      </c>
      <c r="C13" s="49">
        <v>2015</v>
      </c>
      <c r="D13" s="49">
        <v>2020</v>
      </c>
      <c r="E13" s="49">
        <v>2025</v>
      </c>
      <c r="F13" s="49">
        <v>2030</v>
      </c>
      <c r="G13" s="49">
        <v>2035</v>
      </c>
      <c r="H13" s="49">
        <v>2040</v>
      </c>
      <c r="I13" s="49">
        <v>2045</v>
      </c>
      <c r="J13" s="50">
        <v>2050</v>
      </c>
      <c r="K13" s="73"/>
      <c r="L13" s="73"/>
      <c r="M13" s="73"/>
      <c r="N13" s="73"/>
      <c r="O13" s="73"/>
      <c r="P13" s="73"/>
      <c r="Q13" s="73"/>
      <c r="R13" s="22"/>
      <c r="S13" s="22"/>
    </row>
    <row r="14" spans="1:19" s="20" customFormat="1" ht="12.75">
      <c r="A14" s="48" t="s">
        <v>65</v>
      </c>
      <c r="B14" s="51">
        <v>4.81</v>
      </c>
      <c r="C14" s="52">
        <v>5.849629961102887</v>
      </c>
      <c r="D14" s="52">
        <v>6.2674606726102375</v>
      </c>
      <c r="E14" s="52">
        <v>6.476376028363912</v>
      </c>
      <c r="F14" s="52">
        <v>6.685291384117587</v>
      </c>
      <c r="G14" s="52">
        <v>6.894206739871261</v>
      </c>
      <c r="H14" s="52">
        <v>6.894206739871261</v>
      </c>
      <c r="I14" s="52">
        <v>6.998664417748098</v>
      </c>
      <c r="J14" s="53">
        <v>6.998664417748098</v>
      </c>
      <c r="K14" s="73" t="s">
        <v>71</v>
      </c>
      <c r="L14" s="73"/>
      <c r="M14" s="73"/>
      <c r="N14" s="73"/>
      <c r="O14" s="73"/>
      <c r="P14" s="73"/>
      <c r="Q14" s="73"/>
      <c r="R14" s="22"/>
      <c r="S14" s="22"/>
    </row>
    <row r="15" spans="1:19" s="20" customFormat="1" ht="12.75">
      <c r="A15" s="72" t="s">
        <v>112</v>
      </c>
      <c r="B15" s="61">
        <f>D7</f>
        <v>3.0895287993058798</v>
      </c>
      <c r="C15" s="55">
        <f>$C4</f>
        <v>2.9816896252769483</v>
      </c>
      <c r="D15" s="55">
        <f aca="true" t="shared" si="0" ref="D15:J15">$C4</f>
        <v>2.9816896252769483</v>
      </c>
      <c r="E15" s="55">
        <f t="shared" si="0"/>
        <v>2.9816896252769483</v>
      </c>
      <c r="F15" s="55">
        <f t="shared" si="0"/>
        <v>2.9816896252769483</v>
      </c>
      <c r="G15" s="55">
        <f t="shared" si="0"/>
        <v>2.9816896252769483</v>
      </c>
      <c r="H15" s="55">
        <f t="shared" si="0"/>
        <v>2.9816896252769483</v>
      </c>
      <c r="I15" s="55">
        <f t="shared" si="0"/>
        <v>2.9816896252769483</v>
      </c>
      <c r="J15" s="56">
        <f t="shared" si="0"/>
        <v>2.9816896252769483</v>
      </c>
      <c r="K15" s="73"/>
      <c r="L15" s="73"/>
      <c r="M15" s="73"/>
      <c r="N15" s="73"/>
      <c r="O15" s="73"/>
      <c r="P15" s="73"/>
      <c r="Q15" s="73"/>
      <c r="R15" s="22"/>
      <c r="S15" s="22"/>
    </row>
    <row r="16" spans="1:19" s="20" customFormat="1" ht="12.75">
      <c r="A16" s="72" t="s">
        <v>113</v>
      </c>
      <c r="B16" s="61">
        <f>G7</f>
        <v>2.45547086698258</v>
      </c>
      <c r="C16" s="55">
        <f aca="true" t="shared" si="1" ref="C16:J16">$G4*C11</f>
        <v>2.6910153389420426</v>
      </c>
      <c r="D16" s="55">
        <f t="shared" si="1"/>
        <v>2.9235778798429175</v>
      </c>
      <c r="E16" s="55">
        <f t="shared" si="1"/>
        <v>3.1596113254363805</v>
      </c>
      <c r="F16" s="55">
        <f t="shared" si="1"/>
        <v>3.437792448415757</v>
      </c>
      <c r="G16" s="55">
        <f t="shared" si="1"/>
        <v>3.759450384463614</v>
      </c>
      <c r="H16" s="55">
        <f t="shared" si="1"/>
        <v>4.115549927015552</v>
      </c>
      <c r="I16" s="55">
        <f t="shared" si="1"/>
        <v>4.502318027832363</v>
      </c>
      <c r="J16" s="56">
        <f t="shared" si="1"/>
        <v>4.925337874382844</v>
      </c>
      <c r="K16" s="73" t="s">
        <v>150</v>
      </c>
      <c r="L16" s="73"/>
      <c r="M16" s="73"/>
      <c r="N16" s="73"/>
      <c r="O16" s="73"/>
      <c r="P16" s="73"/>
      <c r="Q16" s="73"/>
      <c r="R16" s="22"/>
      <c r="S16" s="22"/>
    </row>
    <row r="17" spans="1:19" s="20" customFormat="1" ht="12.75">
      <c r="A17" s="57" t="s">
        <v>54</v>
      </c>
      <c r="B17" s="58">
        <f>B15+B16</f>
        <v>5.54499966628846</v>
      </c>
      <c r="C17" s="59">
        <f aca="true" t="shared" si="2" ref="C17:J17">C15+C16</f>
        <v>5.67270496421899</v>
      </c>
      <c r="D17" s="59">
        <f t="shared" si="2"/>
        <v>5.905267505119866</v>
      </c>
      <c r="E17" s="59">
        <f t="shared" si="2"/>
        <v>6.141300950713329</v>
      </c>
      <c r="F17" s="59">
        <f t="shared" si="2"/>
        <v>6.419482073692706</v>
      </c>
      <c r="G17" s="59">
        <f t="shared" si="2"/>
        <v>6.741140009740562</v>
      </c>
      <c r="H17" s="59">
        <f t="shared" si="2"/>
        <v>7.0972395522925</v>
      </c>
      <c r="I17" s="59">
        <f t="shared" si="2"/>
        <v>7.484007653109311</v>
      </c>
      <c r="J17" s="60">
        <f t="shared" si="2"/>
        <v>7.907027499659792</v>
      </c>
      <c r="K17" s="73"/>
      <c r="L17" s="73"/>
      <c r="M17" s="73"/>
      <c r="N17" s="73"/>
      <c r="O17" s="73"/>
      <c r="P17" s="73"/>
      <c r="Q17" s="73"/>
      <c r="R17" s="22"/>
      <c r="S17" s="22"/>
    </row>
    <row r="18" spans="1:19" s="20" customFormat="1" ht="12.75">
      <c r="A18" s="54" t="s">
        <v>55</v>
      </c>
      <c r="B18" s="61">
        <f>B14*0.25</f>
        <v>1.2025</v>
      </c>
      <c r="C18" s="55">
        <f aca="true" t="shared" si="3" ref="C18:J18">C14*0.25</f>
        <v>1.4624074902757218</v>
      </c>
      <c r="D18" s="55">
        <f t="shared" si="3"/>
        <v>1.5668651681525594</v>
      </c>
      <c r="E18" s="55">
        <f t="shared" si="3"/>
        <v>1.619094007090978</v>
      </c>
      <c r="F18" s="55">
        <f t="shared" si="3"/>
        <v>1.6713228460293967</v>
      </c>
      <c r="G18" s="55">
        <f t="shared" si="3"/>
        <v>1.7235516849678152</v>
      </c>
      <c r="H18" s="55">
        <f t="shared" si="3"/>
        <v>1.7235516849678152</v>
      </c>
      <c r="I18" s="55">
        <f t="shared" si="3"/>
        <v>1.7496661044370245</v>
      </c>
      <c r="J18" s="56">
        <f t="shared" si="3"/>
        <v>1.7496661044370245</v>
      </c>
      <c r="K18" s="73"/>
      <c r="L18" s="73"/>
      <c r="M18" s="73"/>
      <c r="N18" s="73"/>
      <c r="O18" s="73"/>
      <c r="P18" s="73"/>
      <c r="Q18" s="73"/>
      <c r="R18" s="22"/>
      <c r="S18" s="22"/>
    </row>
    <row r="19" spans="1:19" s="20" customFormat="1" ht="12.75">
      <c r="A19" s="54" t="s">
        <v>56</v>
      </c>
      <c r="B19" s="61">
        <f>B17*0.25</f>
        <v>1.386249916572115</v>
      </c>
      <c r="C19" s="55">
        <f aca="true" t="shared" si="4" ref="C19:J19">C17*0.25</f>
        <v>1.4181762410547476</v>
      </c>
      <c r="D19" s="55">
        <f t="shared" si="4"/>
        <v>1.4763168762799666</v>
      </c>
      <c r="E19" s="55">
        <f t="shared" si="4"/>
        <v>1.5353252376783322</v>
      </c>
      <c r="F19" s="55">
        <f t="shared" si="4"/>
        <v>1.6048705184231764</v>
      </c>
      <c r="G19" s="55">
        <f t="shared" si="4"/>
        <v>1.6852850024351405</v>
      </c>
      <c r="H19" s="55">
        <f t="shared" si="4"/>
        <v>1.774309888073125</v>
      </c>
      <c r="I19" s="55">
        <f t="shared" si="4"/>
        <v>1.8710019132773277</v>
      </c>
      <c r="J19" s="56">
        <f t="shared" si="4"/>
        <v>1.976756874914948</v>
      </c>
      <c r="K19" s="73"/>
      <c r="L19" s="73"/>
      <c r="M19" s="73"/>
      <c r="N19" s="73"/>
      <c r="O19" s="73"/>
      <c r="P19" s="73"/>
      <c r="Q19" s="73"/>
      <c r="R19" s="22"/>
      <c r="S19" s="22"/>
    </row>
    <row r="20" spans="1:19" s="20" customFormat="1" ht="13.5" thickBot="1">
      <c r="A20" s="62" t="s">
        <v>57</v>
      </c>
      <c r="B20" s="63">
        <f>B18+B19</f>
        <v>2.588749916572115</v>
      </c>
      <c r="C20" s="64">
        <f aca="true" t="shared" si="5" ref="C20:J20">C18+C19</f>
        <v>2.8805837313304696</v>
      </c>
      <c r="D20" s="64">
        <f t="shared" si="5"/>
        <v>3.043182044432526</v>
      </c>
      <c r="E20" s="64">
        <f t="shared" si="5"/>
        <v>3.1544192447693105</v>
      </c>
      <c r="F20" s="64">
        <f t="shared" si="5"/>
        <v>3.276193364452573</v>
      </c>
      <c r="G20" s="64">
        <f t="shared" si="5"/>
        <v>3.408836687402956</v>
      </c>
      <c r="H20" s="64">
        <f t="shared" si="5"/>
        <v>3.4978615730409404</v>
      </c>
      <c r="I20" s="64">
        <f t="shared" si="5"/>
        <v>3.620668017714352</v>
      </c>
      <c r="J20" s="65">
        <f t="shared" si="5"/>
        <v>3.7264229793519723</v>
      </c>
      <c r="K20" s="73"/>
      <c r="L20" s="73"/>
      <c r="M20" s="73"/>
      <c r="N20" s="73"/>
      <c r="O20" s="73"/>
      <c r="P20" s="73"/>
      <c r="Q20" s="73"/>
      <c r="R20" s="22"/>
      <c r="S20" s="22"/>
    </row>
    <row r="21" spans="1:19" s="20" customFormat="1" ht="13.5" thickBot="1">
      <c r="A21" s="66" t="s">
        <v>66</v>
      </c>
      <c r="B21" s="66">
        <f>B14+B17+B20</f>
        <v>12.943749582860576</v>
      </c>
      <c r="C21" s="75">
        <f aca="true" t="shared" si="6" ref="C21:J21">C14+C17+C20</f>
        <v>14.402918656652348</v>
      </c>
      <c r="D21" s="75">
        <f t="shared" si="6"/>
        <v>15.21591022216263</v>
      </c>
      <c r="E21" s="75">
        <f t="shared" si="6"/>
        <v>15.772096223846553</v>
      </c>
      <c r="F21" s="75">
        <f t="shared" si="6"/>
        <v>16.380966822262867</v>
      </c>
      <c r="G21" s="75">
        <f t="shared" si="6"/>
        <v>17.04418343701478</v>
      </c>
      <c r="H21" s="75">
        <f t="shared" si="6"/>
        <v>17.4893078652047</v>
      </c>
      <c r="I21" s="75">
        <f t="shared" si="6"/>
        <v>18.10334008857176</v>
      </c>
      <c r="J21" s="76">
        <f t="shared" si="6"/>
        <v>18.632114896759862</v>
      </c>
      <c r="K21" s="73"/>
      <c r="L21" s="73"/>
      <c r="M21" s="73"/>
      <c r="N21" s="73"/>
      <c r="O21" s="73"/>
      <c r="P21" s="73"/>
      <c r="Q21" s="73"/>
      <c r="R21" s="22"/>
      <c r="S21" s="22"/>
    </row>
    <row r="22" spans="1:20" s="20" customFormat="1" ht="13.5" thickBo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73"/>
      <c r="L22" s="73"/>
      <c r="M22" s="73"/>
      <c r="N22" s="73"/>
      <c r="O22" s="73"/>
      <c r="P22" s="73"/>
      <c r="Q22" s="73"/>
      <c r="R22" s="73"/>
      <c r="S22" s="73"/>
      <c r="T22" s="41"/>
    </row>
    <row r="23" spans="1:20" s="20" customFormat="1" ht="13.5" thickBot="1">
      <c r="A23" s="41"/>
      <c r="B23" s="42" t="s">
        <v>67</v>
      </c>
      <c r="C23" s="49">
        <v>2015</v>
      </c>
      <c r="D23" s="49">
        <v>2020</v>
      </c>
      <c r="E23" s="49">
        <v>2025</v>
      </c>
      <c r="F23" s="49">
        <v>2030</v>
      </c>
      <c r="G23" s="49">
        <v>2035</v>
      </c>
      <c r="H23" s="49">
        <v>2040</v>
      </c>
      <c r="I23" s="49">
        <v>2045</v>
      </c>
      <c r="J23" s="50">
        <v>2050</v>
      </c>
      <c r="K23" s="73"/>
      <c r="L23" s="73"/>
      <c r="M23" s="73"/>
      <c r="N23" s="73"/>
      <c r="O23" s="73"/>
      <c r="P23" s="73"/>
      <c r="Q23" s="73"/>
      <c r="R23" s="73"/>
      <c r="S23" s="73"/>
      <c r="T23" s="41"/>
    </row>
    <row r="24" spans="1:20" s="20" customFormat="1" ht="12.75">
      <c r="A24" s="48" t="s">
        <v>140</v>
      </c>
      <c r="B24" s="192">
        <v>5.786856026162985</v>
      </c>
      <c r="C24" s="52">
        <v>5.118426215965028</v>
      </c>
      <c r="D24" s="52">
        <v>5.849629961102887</v>
      </c>
      <c r="E24" s="52">
        <v>5.640714605349213</v>
      </c>
      <c r="F24" s="52">
        <v>6.1630029947334</v>
      </c>
      <c r="G24" s="52">
        <v>6.580833706240749</v>
      </c>
      <c r="H24" s="52">
        <v>6.685291384117587</v>
      </c>
      <c r="I24" s="52">
        <v>6.789749061994423</v>
      </c>
      <c r="J24" s="53">
        <v>6.894206739871261</v>
      </c>
      <c r="K24" s="73" t="s">
        <v>71</v>
      </c>
      <c r="L24" s="73"/>
      <c r="M24" s="73"/>
      <c r="N24" s="73"/>
      <c r="O24" s="73"/>
      <c r="P24" s="73"/>
      <c r="Q24" s="73"/>
      <c r="R24" s="73"/>
      <c r="S24" s="73"/>
      <c r="T24" s="41"/>
    </row>
    <row r="25" spans="1:20" s="20" customFormat="1" ht="13.5" thickBot="1">
      <c r="A25" s="62" t="s">
        <v>58</v>
      </c>
      <c r="B25" s="193">
        <f>B24*0.25</f>
        <v>1.4467140065407462</v>
      </c>
      <c r="C25" s="64">
        <f aca="true" t="shared" si="7" ref="C25:J25">C24*0.25</f>
        <v>1.279606553991257</v>
      </c>
      <c r="D25" s="64">
        <f t="shared" si="7"/>
        <v>1.4624074902757218</v>
      </c>
      <c r="E25" s="64">
        <f t="shared" si="7"/>
        <v>1.4101786513373034</v>
      </c>
      <c r="F25" s="64">
        <f t="shared" si="7"/>
        <v>1.54075074868335</v>
      </c>
      <c r="G25" s="64">
        <f t="shared" si="7"/>
        <v>1.6452084265601872</v>
      </c>
      <c r="H25" s="64">
        <f t="shared" si="7"/>
        <v>1.6713228460293967</v>
      </c>
      <c r="I25" s="64">
        <f t="shared" si="7"/>
        <v>1.6974372654986059</v>
      </c>
      <c r="J25" s="65">
        <f t="shared" si="7"/>
        <v>1.7235516849678152</v>
      </c>
      <c r="K25" s="73"/>
      <c r="L25" s="73"/>
      <c r="M25" s="73"/>
      <c r="N25" s="73"/>
      <c r="O25" s="73"/>
      <c r="P25" s="73"/>
      <c r="Q25" s="73"/>
      <c r="R25" s="73"/>
      <c r="S25" s="73"/>
      <c r="T25" s="41"/>
    </row>
    <row r="26" spans="1:20" s="20" customFormat="1" ht="13.5" thickBot="1">
      <c r="A26" s="66" t="s">
        <v>64</v>
      </c>
      <c r="B26" s="194">
        <f>B24+B25</f>
        <v>7.233570032703732</v>
      </c>
      <c r="C26" s="75">
        <f aca="true" t="shared" si="8" ref="C26:J26">C24+C25</f>
        <v>6.398032769956284</v>
      </c>
      <c r="D26" s="75">
        <f t="shared" si="8"/>
        <v>7.312037451378609</v>
      </c>
      <c r="E26" s="75">
        <f t="shared" si="8"/>
        <v>7.050893256686517</v>
      </c>
      <c r="F26" s="75">
        <f t="shared" si="8"/>
        <v>7.70375374341675</v>
      </c>
      <c r="G26" s="75">
        <f t="shared" si="8"/>
        <v>8.226042132800936</v>
      </c>
      <c r="H26" s="75">
        <f t="shared" si="8"/>
        <v>8.356614230146985</v>
      </c>
      <c r="I26" s="75">
        <f t="shared" si="8"/>
        <v>8.48718632749303</v>
      </c>
      <c r="J26" s="76">
        <f t="shared" si="8"/>
        <v>8.617758424839076</v>
      </c>
      <c r="K26" s="73"/>
      <c r="L26" s="73"/>
      <c r="M26" s="73"/>
      <c r="N26" s="73"/>
      <c r="O26" s="73"/>
      <c r="P26" s="73"/>
      <c r="Q26" s="73"/>
      <c r="R26" s="73"/>
      <c r="S26" s="73"/>
      <c r="T26" s="41"/>
    </row>
    <row r="27" spans="1:20" s="20" customFormat="1" ht="13.5" thickBo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73"/>
      <c r="L27" s="73"/>
      <c r="M27" s="73"/>
      <c r="N27" s="73"/>
      <c r="O27" s="73"/>
      <c r="P27" s="73"/>
      <c r="Q27" s="73"/>
      <c r="R27" s="73"/>
      <c r="S27" s="73"/>
      <c r="T27" s="41"/>
    </row>
    <row r="28" spans="1:20" s="20" customFormat="1" ht="13.5" thickBot="1">
      <c r="A28" s="45" t="s">
        <v>78</v>
      </c>
      <c r="B28" s="68">
        <v>0.05</v>
      </c>
      <c r="C28" s="117">
        <v>0.065</v>
      </c>
      <c r="D28" s="117">
        <v>0.065</v>
      </c>
      <c r="E28" s="117">
        <v>0.065</v>
      </c>
      <c r="F28" s="117">
        <v>0.065</v>
      </c>
      <c r="G28" s="117">
        <v>0.065</v>
      </c>
      <c r="H28" s="117">
        <v>0.065</v>
      </c>
      <c r="I28" s="117">
        <v>0.065</v>
      </c>
      <c r="J28" s="118">
        <v>0.065</v>
      </c>
      <c r="K28" s="73"/>
      <c r="L28" s="73"/>
      <c r="M28" s="73"/>
      <c r="N28" s="73"/>
      <c r="O28" s="73"/>
      <c r="P28" s="73"/>
      <c r="Q28" s="73"/>
      <c r="R28" s="73"/>
      <c r="S28" s="73"/>
      <c r="T28" s="41"/>
    </row>
    <row r="29" spans="1:20" s="20" customFormat="1" ht="12.7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73"/>
      <c r="L29" s="73"/>
      <c r="M29" s="73"/>
      <c r="N29" s="73"/>
      <c r="O29" s="73"/>
      <c r="P29" s="73"/>
      <c r="Q29" s="73"/>
      <c r="R29" s="73"/>
      <c r="S29" s="73"/>
      <c r="T29" s="41"/>
    </row>
    <row r="30" spans="1:20" s="20" customFormat="1" ht="13.5" thickBo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73"/>
      <c r="L30" s="73"/>
      <c r="M30" s="73"/>
      <c r="N30" s="73"/>
      <c r="O30" s="73"/>
      <c r="P30" s="73"/>
      <c r="Q30" s="73"/>
      <c r="R30" s="73"/>
      <c r="S30" s="73"/>
      <c r="T30" s="41"/>
    </row>
    <row r="31" spans="1:20" s="20" customFormat="1" ht="13.5" thickBot="1">
      <c r="A31" s="41"/>
      <c r="B31" s="42" t="s">
        <v>67</v>
      </c>
      <c r="C31" s="49">
        <v>2015</v>
      </c>
      <c r="D31" s="49">
        <v>2020</v>
      </c>
      <c r="E31" s="49">
        <v>2025</v>
      </c>
      <c r="F31" s="49">
        <v>2030</v>
      </c>
      <c r="G31" s="49">
        <v>2035</v>
      </c>
      <c r="H31" s="49">
        <v>2040</v>
      </c>
      <c r="I31" s="49">
        <v>2045</v>
      </c>
      <c r="J31" s="50">
        <v>2050</v>
      </c>
      <c r="K31" s="74" t="s">
        <v>60</v>
      </c>
      <c r="L31" s="73"/>
      <c r="M31" s="73"/>
      <c r="N31" s="73"/>
      <c r="O31" s="73"/>
      <c r="P31" s="73"/>
      <c r="Q31" s="73"/>
      <c r="R31" s="73"/>
      <c r="S31" s="73"/>
      <c r="T31" s="41"/>
    </row>
    <row r="32" spans="1:20" s="20" customFormat="1" ht="13.5" thickBot="1">
      <c r="A32" s="70" t="s">
        <v>141</v>
      </c>
      <c r="B32" s="71">
        <f>B14+(B17*0.95)+B18+(B19*0.95)</f>
        <v>12.597187103717546</v>
      </c>
      <c r="C32" s="71">
        <f>((C21*(1-C28)+(C26*C28)))</f>
        <v>13.882601074017105</v>
      </c>
      <c r="D32" s="71">
        <f aca="true" t="shared" si="9" ref="D32:J32">((D21*(1-D28)+(D26*D28)))</f>
        <v>14.70215849206167</v>
      </c>
      <c r="E32" s="71">
        <f t="shared" si="9"/>
        <v>15.205218030981152</v>
      </c>
      <c r="F32" s="71">
        <f t="shared" si="9"/>
        <v>15.816947972137871</v>
      </c>
      <c r="G32" s="71">
        <f t="shared" si="9"/>
        <v>16.47100425224088</v>
      </c>
      <c r="H32" s="71">
        <f t="shared" si="9"/>
        <v>16.89568277892595</v>
      </c>
      <c r="I32" s="71">
        <f t="shared" si="9"/>
        <v>17.47829009410164</v>
      </c>
      <c r="J32" s="113">
        <f t="shared" si="9"/>
        <v>17.981181726085012</v>
      </c>
      <c r="K32" s="73">
        <f>(B32+C32+D32+E32+F32+G32+H32+I32+J32)/9</f>
        <v>15.670030169363201</v>
      </c>
      <c r="L32" s="73"/>
      <c r="M32" s="73"/>
      <c r="N32" s="73"/>
      <c r="O32" s="73"/>
      <c r="P32" s="73"/>
      <c r="Q32" s="73"/>
      <c r="R32" s="73"/>
      <c r="S32" s="73"/>
      <c r="T32" s="41"/>
    </row>
    <row r="33" spans="1:20" s="20" customFormat="1" ht="13.5" thickBot="1">
      <c r="A33" s="70" t="s">
        <v>131</v>
      </c>
      <c r="B33" s="47">
        <v>12.540112891832983</v>
      </c>
      <c r="C33" s="41"/>
      <c r="D33" s="41"/>
      <c r="E33" s="41"/>
      <c r="F33" s="41"/>
      <c r="G33" s="41"/>
      <c r="H33" s="41"/>
      <c r="I33" s="41"/>
      <c r="J33" s="41"/>
      <c r="K33" s="73"/>
      <c r="L33" s="73"/>
      <c r="M33" s="73"/>
      <c r="N33" s="73"/>
      <c r="O33" s="73"/>
      <c r="P33" s="73"/>
      <c r="Q33" s="73"/>
      <c r="R33" s="73"/>
      <c r="S33" s="73"/>
      <c r="T33" s="41"/>
    </row>
    <row r="35" spans="2:4" ht="12.75">
      <c r="B35" s="103"/>
      <c r="D35" s="112"/>
    </row>
    <row r="36" spans="1:8" ht="12.75">
      <c r="A36" s="103"/>
      <c r="B36" s="210"/>
      <c r="D36" s="209"/>
      <c r="E36" s="1" t="s">
        <v>161</v>
      </c>
      <c r="F36" s="1"/>
      <c r="G36" s="1"/>
      <c r="H36" s="1"/>
    </row>
    <row r="37" spans="1:8" ht="12.75">
      <c r="A37" s="195" t="s">
        <v>142</v>
      </c>
      <c r="B37" s="196"/>
      <c r="C37" s="196"/>
      <c r="E37" s="1" t="s">
        <v>162</v>
      </c>
      <c r="F37" s="1"/>
      <c r="G37" s="1"/>
      <c r="H37" s="1">
        <f>B14*1.25</f>
        <v>6.012499999999999</v>
      </c>
    </row>
    <row r="38" spans="1:3" ht="12.75">
      <c r="A38" s="198" t="s">
        <v>158</v>
      </c>
      <c r="B38" s="196"/>
      <c r="C38" s="196"/>
    </row>
    <row r="39" spans="1:3" ht="12.75">
      <c r="A39" s="198" t="s">
        <v>152</v>
      </c>
      <c r="B39" s="196"/>
      <c r="C39" s="196"/>
    </row>
    <row r="40" spans="1:3" ht="12.75">
      <c r="A40" s="198" t="s">
        <v>153</v>
      </c>
      <c r="B40" s="196"/>
      <c r="C40" s="196"/>
    </row>
    <row r="41" spans="1:3" ht="12.75">
      <c r="A41" s="198" t="s">
        <v>154</v>
      </c>
      <c r="B41" s="196"/>
      <c r="C41" s="196"/>
    </row>
    <row r="42" spans="1:7" ht="12.75">
      <c r="A42" s="198" t="s">
        <v>155</v>
      </c>
      <c r="B42" s="196"/>
      <c r="C42" s="196"/>
      <c r="E42" s="189"/>
      <c r="G42" s="189"/>
    </row>
    <row r="43" spans="1:7" ht="12.75">
      <c r="A43" s="208"/>
      <c r="E43" s="189"/>
      <c r="G43" s="189"/>
    </row>
    <row r="44" spans="1:9" ht="12.75">
      <c r="A44" s="195" t="s">
        <v>151</v>
      </c>
      <c r="B44" s="196"/>
      <c r="C44" s="196"/>
      <c r="D44" s="196"/>
      <c r="E44" s="196"/>
      <c r="F44" s="196"/>
      <c r="G44" s="196"/>
      <c r="H44" s="196"/>
      <c r="I44" s="196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3">
      <selection activeCell="B19" sqref="B19"/>
    </sheetView>
  </sheetViews>
  <sheetFormatPr defaultColWidth="9.140625" defaultRowHeight="12.75"/>
  <cols>
    <col min="1" max="1" width="71.28125" style="0" customWidth="1"/>
    <col min="2" max="2" width="11.00390625" style="0" customWidth="1"/>
    <col min="11" max="11" width="9.140625" style="1" customWidth="1"/>
  </cols>
  <sheetData>
    <row r="1" ht="13.5" thickBot="1">
      <c r="B1" s="114" t="s">
        <v>70</v>
      </c>
    </row>
    <row r="2" spans="2:8" ht="13.5" thickBot="1">
      <c r="B2" s="1"/>
      <c r="C2" s="78" t="s">
        <v>11</v>
      </c>
      <c r="D2" s="79" t="s">
        <v>11</v>
      </c>
      <c r="E2" s="79" t="s">
        <v>11</v>
      </c>
      <c r="F2" s="78" t="s">
        <v>12</v>
      </c>
      <c r="G2" s="79" t="s">
        <v>12</v>
      </c>
      <c r="H2" s="79" t="s">
        <v>12</v>
      </c>
    </row>
    <row r="3" spans="2:8" ht="13.5" thickBot="1">
      <c r="B3" s="31" t="s">
        <v>0</v>
      </c>
      <c r="C3" s="107">
        <v>2011</v>
      </c>
      <c r="D3" s="108">
        <v>2010</v>
      </c>
      <c r="E3" s="109">
        <v>2009</v>
      </c>
      <c r="F3" s="107">
        <v>2011</v>
      </c>
      <c r="G3" s="108">
        <v>2010</v>
      </c>
      <c r="H3" s="109">
        <v>2009</v>
      </c>
    </row>
    <row r="4" spans="2:8" ht="13.5" thickBot="1">
      <c r="B4" s="37" t="s">
        <v>8</v>
      </c>
      <c r="C4" s="104">
        <f>Drivmedelsskatter!B11</f>
        <v>1.52</v>
      </c>
      <c r="D4" s="104">
        <f>Drivmedelsskatter!C11</f>
        <v>1.32</v>
      </c>
      <c r="E4" s="104">
        <f>Drivmedelsskatter!D11</f>
        <v>1.33</v>
      </c>
      <c r="F4" s="104">
        <f>Drivmedelsskatter!E11</f>
        <v>3.02</v>
      </c>
      <c r="G4" s="104">
        <f>Drivmedelsskatter!F11</f>
        <v>3.01</v>
      </c>
      <c r="H4" s="104">
        <f>Drivmedelsskatter!G11</f>
        <v>3.01</v>
      </c>
    </row>
    <row r="5" spans="2:8" ht="13.5" thickBot="1">
      <c r="B5" s="33"/>
      <c r="C5" s="80"/>
      <c r="D5" s="81"/>
      <c r="E5" s="80"/>
      <c r="F5" s="81"/>
      <c r="G5" s="81"/>
      <c r="H5" s="80"/>
    </row>
    <row r="6" spans="4:7" ht="13.5" thickBot="1">
      <c r="D6" s="78" t="s">
        <v>11</v>
      </c>
      <c r="E6" s="103"/>
      <c r="G6" s="79" t="s">
        <v>12</v>
      </c>
    </row>
    <row r="7" spans="2:8" ht="13.5" thickBot="1">
      <c r="B7" s="77" t="s">
        <v>69</v>
      </c>
      <c r="C7" s="101"/>
      <c r="D7" s="111">
        <f>(D4+E4)/2</f>
        <v>1.3250000000000002</v>
      </c>
      <c r="E7" s="102"/>
      <c r="F7" s="101"/>
      <c r="G7" s="111">
        <f>(G4+H4)/2</f>
        <v>3.01</v>
      </c>
      <c r="H7" s="102"/>
    </row>
    <row r="8" spans="2:8" ht="12.75">
      <c r="B8" s="33"/>
      <c r="C8" s="103"/>
      <c r="D8" s="115"/>
      <c r="E8" s="103"/>
      <c r="F8" s="103"/>
      <c r="G8" s="115"/>
      <c r="H8" s="103"/>
    </row>
    <row r="9" spans="2:9" ht="12.75">
      <c r="B9" s="122" t="s">
        <v>80</v>
      </c>
      <c r="C9" s="41"/>
      <c r="D9" s="41"/>
      <c r="E9" s="41"/>
      <c r="F9" s="41"/>
      <c r="G9" s="41"/>
      <c r="H9" s="41"/>
      <c r="I9" s="41"/>
    </row>
    <row r="10" spans="1:9" ht="12.75">
      <c r="A10" s="41" t="s">
        <v>81</v>
      </c>
      <c r="B10" s="123">
        <f>'ProdKostn + marg PB vs LB'!D23</f>
        <v>0.8442222222222212</v>
      </c>
      <c r="C10" s="41" t="s">
        <v>87</v>
      </c>
      <c r="D10" s="41"/>
      <c r="F10" s="41"/>
      <c r="G10" s="41"/>
      <c r="H10" s="41"/>
      <c r="I10" s="41"/>
    </row>
    <row r="11" spans="2:9" ht="12.75">
      <c r="B11" s="41"/>
      <c r="C11" s="41" t="s">
        <v>82</v>
      </c>
      <c r="D11" s="41"/>
      <c r="F11" s="41"/>
      <c r="G11" s="41"/>
      <c r="H11" s="41"/>
      <c r="I11" s="41"/>
    </row>
    <row r="12" spans="1:9" ht="12.75">
      <c r="A12" s="116"/>
      <c r="B12" s="41"/>
      <c r="C12" s="41" t="s">
        <v>88</v>
      </c>
      <c r="D12" s="41"/>
      <c r="F12" s="41"/>
      <c r="G12" s="41"/>
      <c r="H12" s="41"/>
      <c r="I12" s="41"/>
    </row>
    <row r="13" spans="2:8" ht="12.75">
      <c r="B13" s="33"/>
      <c r="C13" s="103"/>
      <c r="D13" s="115"/>
      <c r="E13" s="103"/>
      <c r="F13" s="103"/>
      <c r="G13" s="115"/>
      <c r="H13" s="103"/>
    </row>
    <row r="14" ht="13.5" thickBot="1"/>
    <row r="15" spans="1:11" ht="13.5" thickBot="1">
      <c r="A15" s="41"/>
      <c r="B15" s="42" t="s">
        <v>67</v>
      </c>
      <c r="C15" s="43">
        <v>2015</v>
      </c>
      <c r="D15" s="43">
        <v>2020</v>
      </c>
      <c r="E15" s="43">
        <v>2025</v>
      </c>
      <c r="F15" s="43">
        <v>2030</v>
      </c>
      <c r="G15" s="43">
        <v>2035</v>
      </c>
      <c r="H15" s="43">
        <v>2040</v>
      </c>
      <c r="I15" s="43">
        <v>2045</v>
      </c>
      <c r="J15" s="44">
        <v>2050</v>
      </c>
      <c r="K15" s="73"/>
    </row>
    <row r="16" spans="1:11" ht="13.5" thickBot="1">
      <c r="A16" s="45" t="s">
        <v>104</v>
      </c>
      <c r="B16" s="71">
        <f>bensin!B11</f>
        <v>1</v>
      </c>
      <c r="C16" s="46">
        <f>bensin!C11</f>
        <v>1.1028751389106732</v>
      </c>
      <c r="D16" s="46">
        <f>bensin!D11</f>
        <v>1.1981876556733269</v>
      </c>
      <c r="E16" s="46">
        <f>bensin!E11</f>
        <v>1.2949226743591724</v>
      </c>
      <c r="F16" s="46">
        <f>bensin!F11</f>
        <v>1.4089313313179332</v>
      </c>
      <c r="G16" s="46">
        <f>bensin!G11</f>
        <v>1.5407583542883665</v>
      </c>
      <c r="H16" s="46">
        <f>bensin!H11</f>
        <v>1.6867007897604722</v>
      </c>
      <c r="I16" s="46">
        <f>bensin!I11</f>
        <v>1.8452123064886732</v>
      </c>
      <c r="J16" s="47">
        <f>bensin!J11</f>
        <v>2.0185810960585426</v>
      </c>
      <c r="K16" s="73" t="s">
        <v>53</v>
      </c>
    </row>
    <row r="17" spans="1:11" ht="13.5" thickBo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73"/>
    </row>
    <row r="18" spans="1:11" ht="13.5" thickBot="1">
      <c r="A18" s="41"/>
      <c r="B18" s="48" t="s">
        <v>67</v>
      </c>
      <c r="C18" s="49">
        <v>2015</v>
      </c>
      <c r="D18" s="49">
        <v>2020</v>
      </c>
      <c r="E18" s="49">
        <v>2025</v>
      </c>
      <c r="F18" s="49">
        <v>2030</v>
      </c>
      <c r="G18" s="49">
        <v>2035</v>
      </c>
      <c r="H18" s="49">
        <v>2040</v>
      </c>
      <c r="I18" s="49">
        <v>2045</v>
      </c>
      <c r="J18" s="50">
        <v>2050</v>
      </c>
      <c r="K18" s="73"/>
    </row>
    <row r="19" spans="1:11" ht="12.75">
      <c r="A19" s="48" t="s">
        <v>72</v>
      </c>
      <c r="B19" s="51">
        <v>5.245688113194953</v>
      </c>
      <c r="C19" s="52">
        <f>'2010 års priser EM (IEA)'!E14+'diesel PB'!$B10</f>
        <v>7.42505592846297</v>
      </c>
      <c r="D19" s="52">
        <f>'2010 års priser EM (IEA)'!F14+'diesel PB'!$B10</f>
        <v>7.947344317847157</v>
      </c>
      <c r="E19" s="52">
        <f>'2010 års priser EM (IEA)'!G14+'diesel PB'!$B10</f>
        <v>8.365175029354505</v>
      </c>
      <c r="F19" s="52">
        <f>'2010 års priser EM (IEA)'!H14+'diesel PB'!$B10</f>
        <v>8.783005740861855</v>
      </c>
      <c r="G19" s="52">
        <f>'2010 års priser EM (IEA)'!I14+'diesel PB'!$B10</f>
        <v>8.99192109661553</v>
      </c>
      <c r="H19" s="52">
        <f>'2010 års priser EM (IEA)'!J14+'diesel PB'!$B10</f>
        <v>9.096378774492367</v>
      </c>
      <c r="I19" s="52">
        <f>'2010 års priser EM (IEA)'!K14+'diesel PB'!$B10</f>
        <v>9.096378774492367</v>
      </c>
      <c r="J19" s="53">
        <f>'2010 års priser EM (IEA)'!L14+'diesel PB'!$B10</f>
        <v>9.200836452369204</v>
      </c>
      <c r="K19" s="73" t="s">
        <v>71</v>
      </c>
    </row>
    <row r="20" spans="1:11" ht="12.75">
      <c r="A20" s="72" t="s">
        <v>134</v>
      </c>
      <c r="B20" s="61">
        <f>D7</f>
        <v>1.3250000000000002</v>
      </c>
      <c r="C20" s="55">
        <f>$C4</f>
        <v>1.52</v>
      </c>
      <c r="D20" s="55">
        <f aca="true" t="shared" si="0" ref="D20:J20">$C4</f>
        <v>1.52</v>
      </c>
      <c r="E20" s="55">
        <f t="shared" si="0"/>
        <v>1.52</v>
      </c>
      <c r="F20" s="55">
        <f t="shared" si="0"/>
        <v>1.52</v>
      </c>
      <c r="G20" s="55">
        <f t="shared" si="0"/>
        <v>1.52</v>
      </c>
      <c r="H20" s="55">
        <f t="shared" si="0"/>
        <v>1.52</v>
      </c>
      <c r="I20" s="55">
        <f t="shared" si="0"/>
        <v>1.52</v>
      </c>
      <c r="J20" s="56">
        <f t="shared" si="0"/>
        <v>1.52</v>
      </c>
      <c r="K20" s="73"/>
    </row>
    <row r="21" spans="1:11" ht="12.75">
      <c r="A21" s="72" t="s">
        <v>135</v>
      </c>
      <c r="B21" s="61">
        <f>G7</f>
        <v>3.01</v>
      </c>
      <c r="C21" s="55">
        <f aca="true" t="shared" si="1" ref="C21:J21">$G4*C16</f>
        <v>3.3196541681211262</v>
      </c>
      <c r="D21" s="55">
        <f t="shared" si="1"/>
        <v>3.606544843576714</v>
      </c>
      <c r="E21" s="55">
        <f t="shared" si="1"/>
        <v>3.897717249821109</v>
      </c>
      <c r="F21" s="55">
        <f t="shared" si="1"/>
        <v>4.240883307266979</v>
      </c>
      <c r="G21" s="55">
        <f t="shared" si="1"/>
        <v>4.637682646407983</v>
      </c>
      <c r="H21" s="55">
        <f t="shared" si="1"/>
        <v>5.076969377179021</v>
      </c>
      <c r="I21" s="55">
        <f t="shared" si="1"/>
        <v>5.554089042530906</v>
      </c>
      <c r="J21" s="56">
        <f t="shared" si="1"/>
        <v>6.0759290991362125</v>
      </c>
      <c r="K21" s="73" t="s">
        <v>150</v>
      </c>
    </row>
    <row r="22" spans="1:11" ht="12.75">
      <c r="A22" s="57" t="s">
        <v>54</v>
      </c>
      <c r="B22" s="58">
        <f>B20+B21</f>
        <v>4.335</v>
      </c>
      <c r="C22" s="59">
        <f aca="true" t="shared" si="2" ref="C22:J22">C20+C21</f>
        <v>4.839654168121126</v>
      </c>
      <c r="D22" s="59">
        <f t="shared" si="2"/>
        <v>5.126544843576713</v>
      </c>
      <c r="E22" s="59">
        <f t="shared" si="2"/>
        <v>5.417717249821109</v>
      </c>
      <c r="F22" s="59">
        <f t="shared" si="2"/>
        <v>5.76088330726698</v>
      </c>
      <c r="G22" s="59">
        <f t="shared" si="2"/>
        <v>6.157682646407983</v>
      </c>
      <c r="H22" s="59">
        <f t="shared" si="2"/>
        <v>6.596969377179022</v>
      </c>
      <c r="I22" s="59">
        <f t="shared" si="2"/>
        <v>7.074089042530906</v>
      </c>
      <c r="J22" s="60">
        <f t="shared" si="2"/>
        <v>7.595929099136212</v>
      </c>
      <c r="K22" s="73"/>
    </row>
    <row r="23" spans="1:11" ht="12.75">
      <c r="A23" s="54" t="s">
        <v>55</v>
      </c>
      <c r="B23" s="61">
        <f>B19*0.25</f>
        <v>1.3114220282987383</v>
      </c>
      <c r="C23" s="55">
        <f aca="true" t="shared" si="3" ref="C23:J23">C19*0.25</f>
        <v>1.8562639821157425</v>
      </c>
      <c r="D23" s="55">
        <f t="shared" si="3"/>
        <v>1.9868360794617892</v>
      </c>
      <c r="E23" s="55">
        <f t="shared" si="3"/>
        <v>2.0912937573386263</v>
      </c>
      <c r="F23" s="55">
        <f t="shared" si="3"/>
        <v>2.1957514352154637</v>
      </c>
      <c r="G23" s="55">
        <f t="shared" si="3"/>
        <v>2.2479802741538824</v>
      </c>
      <c r="H23" s="55">
        <f t="shared" si="3"/>
        <v>2.2740946936230917</v>
      </c>
      <c r="I23" s="55">
        <f t="shared" si="3"/>
        <v>2.2740946936230917</v>
      </c>
      <c r="J23" s="56">
        <f t="shared" si="3"/>
        <v>2.300209113092301</v>
      </c>
      <c r="K23" s="73"/>
    </row>
    <row r="24" spans="1:11" ht="12.75">
      <c r="A24" s="54" t="s">
        <v>56</v>
      </c>
      <c r="B24" s="61">
        <f>B22*0.25</f>
        <v>1.08375</v>
      </c>
      <c r="C24" s="55">
        <f aca="true" t="shared" si="4" ref="C24:J24">C22*0.25</f>
        <v>1.2099135420302816</v>
      </c>
      <c r="D24" s="55">
        <f t="shared" si="4"/>
        <v>1.2816362108941783</v>
      </c>
      <c r="E24" s="55">
        <f t="shared" si="4"/>
        <v>1.3544293124552773</v>
      </c>
      <c r="F24" s="55">
        <f t="shared" si="4"/>
        <v>1.440220826816745</v>
      </c>
      <c r="G24" s="55">
        <f t="shared" si="4"/>
        <v>1.5394206616019956</v>
      </c>
      <c r="H24" s="55">
        <f t="shared" si="4"/>
        <v>1.6492423442947555</v>
      </c>
      <c r="I24" s="55">
        <f t="shared" si="4"/>
        <v>1.7685222606327264</v>
      </c>
      <c r="J24" s="56">
        <f t="shared" si="4"/>
        <v>1.898982274784053</v>
      </c>
      <c r="K24" s="73"/>
    </row>
    <row r="25" spans="1:11" ht="13.5" thickBot="1">
      <c r="A25" s="62" t="s">
        <v>57</v>
      </c>
      <c r="B25" s="63">
        <f>B23+B24</f>
        <v>2.395172028298738</v>
      </c>
      <c r="C25" s="64">
        <f aca="true" t="shared" si="5" ref="C25:J25">C23+C24</f>
        <v>3.066177524146024</v>
      </c>
      <c r="D25" s="64">
        <f t="shared" si="5"/>
        <v>3.2684722903559678</v>
      </c>
      <c r="E25" s="64">
        <f t="shared" si="5"/>
        <v>3.4457230697939036</v>
      </c>
      <c r="F25" s="64">
        <f t="shared" si="5"/>
        <v>3.6359722620322086</v>
      </c>
      <c r="G25" s="64">
        <f t="shared" si="5"/>
        <v>3.787400935755878</v>
      </c>
      <c r="H25" s="64">
        <f t="shared" si="5"/>
        <v>3.923337037917847</v>
      </c>
      <c r="I25" s="64">
        <f t="shared" si="5"/>
        <v>4.042616954255818</v>
      </c>
      <c r="J25" s="65">
        <f t="shared" si="5"/>
        <v>4.199191387876354</v>
      </c>
      <c r="K25" s="73"/>
    </row>
    <row r="26" spans="1:11" ht="13.5" thickBot="1">
      <c r="A26" s="66" t="s">
        <v>105</v>
      </c>
      <c r="B26" s="66">
        <f>B19+B22+B25</f>
        <v>11.97586014149369</v>
      </c>
      <c r="C26" s="75">
        <f aca="true" t="shared" si="6" ref="C26:J26">C19+C22+C25</f>
        <v>15.33088762073012</v>
      </c>
      <c r="D26" s="75">
        <f t="shared" si="6"/>
        <v>16.342361451779837</v>
      </c>
      <c r="E26" s="75">
        <f t="shared" si="6"/>
        <v>17.22861534896952</v>
      </c>
      <c r="F26" s="75">
        <f t="shared" si="6"/>
        <v>18.179861310161044</v>
      </c>
      <c r="G26" s="75">
        <f t="shared" si="6"/>
        <v>18.937004678779388</v>
      </c>
      <c r="H26" s="75">
        <f t="shared" si="6"/>
        <v>19.616685189589237</v>
      </c>
      <c r="I26" s="75">
        <f t="shared" si="6"/>
        <v>20.213084771279092</v>
      </c>
      <c r="J26" s="76">
        <f t="shared" si="6"/>
        <v>20.99595693938177</v>
      </c>
      <c r="K26" s="73"/>
    </row>
    <row r="27" spans="1:11" ht="13.5" thickBo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73"/>
    </row>
    <row r="28" spans="1:11" ht="13.5" thickBot="1">
      <c r="A28" s="41"/>
      <c r="B28" s="42" t="s">
        <v>67</v>
      </c>
      <c r="C28" s="43">
        <v>2015</v>
      </c>
      <c r="D28" s="43">
        <v>2020</v>
      </c>
      <c r="E28" s="43">
        <v>2025</v>
      </c>
      <c r="F28" s="43">
        <v>2030</v>
      </c>
      <c r="G28" s="43">
        <v>2035</v>
      </c>
      <c r="H28" s="43">
        <v>2040</v>
      </c>
      <c r="I28" s="43">
        <v>2045</v>
      </c>
      <c r="J28" s="44">
        <v>2050</v>
      </c>
      <c r="K28" s="73"/>
    </row>
    <row r="29" spans="1:11" ht="12.75">
      <c r="A29" s="48" t="s">
        <v>74</v>
      </c>
      <c r="B29" s="192">
        <f>'2010 års priser EM (IEA)'!D20+'diesel PB'!$B10</f>
        <v>9.827582519630228</v>
      </c>
      <c r="C29" s="52">
        <f>'2010 års priser EM (IEA)'!E20+'diesel PB'!$B10</f>
        <v>9.827582519630228</v>
      </c>
      <c r="D29" s="52">
        <f>'2010 års priser EM (IEA)'!F20+'diesel PB'!$B10</f>
        <v>9.827582519630228</v>
      </c>
      <c r="E29" s="52">
        <f>'2010 års priser EM (IEA)'!G20+'diesel PB'!$B10</f>
        <v>9.827582519630228</v>
      </c>
      <c r="F29" s="52">
        <f>'2010 års priser EM (IEA)'!H20+'diesel PB'!$B10</f>
        <v>10.55878626476809</v>
      </c>
      <c r="G29" s="52">
        <f>'2010 års priser EM (IEA)'!I20+'diesel PB'!$B10</f>
        <v>11.185532332029112</v>
      </c>
      <c r="H29" s="52">
        <f>'2010 års priser EM (IEA)'!J20+'diesel PB'!$B10</f>
        <v>11.394447687782787</v>
      </c>
      <c r="I29" s="52">
        <f>'2010 års priser EM (IEA)'!K20+'diesel PB'!$B10</f>
        <v>11.603363043536463</v>
      </c>
      <c r="J29" s="53">
        <f>'2010 års priser EM (IEA)'!L20+'diesel PB'!$B10</f>
        <v>11.812278399290136</v>
      </c>
      <c r="K29" s="73" t="s">
        <v>136</v>
      </c>
    </row>
    <row r="30" spans="1:11" ht="13.5" thickBot="1">
      <c r="A30" s="62" t="s">
        <v>58</v>
      </c>
      <c r="B30" s="193">
        <f>B29*0.25</f>
        <v>2.456895629907557</v>
      </c>
      <c r="C30" s="64">
        <f aca="true" t="shared" si="7" ref="C30:J30">C29*0.25</f>
        <v>2.456895629907557</v>
      </c>
      <c r="D30" s="64">
        <f t="shared" si="7"/>
        <v>2.456895629907557</v>
      </c>
      <c r="E30" s="64">
        <f t="shared" si="7"/>
        <v>2.456895629907557</v>
      </c>
      <c r="F30" s="64">
        <f t="shared" si="7"/>
        <v>2.6396965661920224</v>
      </c>
      <c r="G30" s="64">
        <f t="shared" si="7"/>
        <v>2.796383083007278</v>
      </c>
      <c r="H30" s="64">
        <f t="shared" si="7"/>
        <v>2.8486119219456967</v>
      </c>
      <c r="I30" s="64">
        <f t="shared" si="7"/>
        <v>2.900840760884116</v>
      </c>
      <c r="J30" s="65">
        <f t="shared" si="7"/>
        <v>2.953069599822534</v>
      </c>
      <c r="K30" s="73"/>
    </row>
    <row r="31" spans="1:11" ht="13.5" thickBot="1">
      <c r="A31" s="66" t="s">
        <v>75</v>
      </c>
      <c r="B31" s="194">
        <f>B29+B30</f>
        <v>12.284478149537785</v>
      </c>
      <c r="C31" s="75">
        <f aca="true" t="shared" si="8" ref="C31:J31">C29+C30</f>
        <v>12.284478149537785</v>
      </c>
      <c r="D31" s="75">
        <f t="shared" si="8"/>
        <v>12.284478149537785</v>
      </c>
      <c r="E31" s="75">
        <f t="shared" si="8"/>
        <v>12.284478149537785</v>
      </c>
      <c r="F31" s="75">
        <f t="shared" si="8"/>
        <v>13.198482830960112</v>
      </c>
      <c r="G31" s="75">
        <f t="shared" si="8"/>
        <v>13.98191541503639</v>
      </c>
      <c r="H31" s="75">
        <f t="shared" si="8"/>
        <v>14.243059609728483</v>
      </c>
      <c r="I31" s="75">
        <f t="shared" si="8"/>
        <v>14.504203804420579</v>
      </c>
      <c r="J31" s="76">
        <f t="shared" si="8"/>
        <v>14.76534799911267</v>
      </c>
      <c r="K31" s="73"/>
    </row>
    <row r="32" spans="1:11" ht="13.5" thickBo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73"/>
    </row>
    <row r="33" spans="1:11" ht="13.5" thickBot="1">
      <c r="A33" s="45" t="s">
        <v>59</v>
      </c>
      <c r="B33" s="67">
        <v>0.05</v>
      </c>
      <c r="C33" s="68">
        <v>0.05</v>
      </c>
      <c r="D33" s="68">
        <v>0.05</v>
      </c>
      <c r="E33" s="68">
        <v>0.05</v>
      </c>
      <c r="F33" s="68">
        <v>0.05</v>
      </c>
      <c r="G33" s="68">
        <v>0.05</v>
      </c>
      <c r="H33" s="68">
        <v>0.05</v>
      </c>
      <c r="I33" s="68">
        <v>0.05</v>
      </c>
      <c r="J33" s="69">
        <v>0.05</v>
      </c>
      <c r="K33" s="73"/>
    </row>
    <row r="34" spans="1:11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73"/>
    </row>
    <row r="35" spans="1:11" ht="13.5" thickBo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73"/>
    </row>
    <row r="36" spans="1:11" ht="13.5" thickBot="1">
      <c r="A36" s="41"/>
      <c r="B36" s="42" t="s">
        <v>67</v>
      </c>
      <c r="C36" s="49">
        <v>2015</v>
      </c>
      <c r="D36" s="49">
        <v>2020</v>
      </c>
      <c r="E36" s="49">
        <v>2025</v>
      </c>
      <c r="F36" s="49">
        <v>2030</v>
      </c>
      <c r="G36" s="49">
        <v>2035</v>
      </c>
      <c r="H36" s="49">
        <v>2040</v>
      </c>
      <c r="I36" s="49">
        <v>2045</v>
      </c>
      <c r="J36" s="50">
        <v>2050</v>
      </c>
      <c r="K36" s="74" t="s">
        <v>60</v>
      </c>
    </row>
    <row r="37" spans="1:11" ht="13.5" thickBot="1">
      <c r="A37" s="70" t="s">
        <v>61</v>
      </c>
      <c r="B37" s="71">
        <f>B19+(B22*0.95)+B23+(B24*0.95)</f>
        <v>11.704922641493692</v>
      </c>
      <c r="C37" s="71">
        <f aca="true" t="shared" si="9" ref="C37:J37">((C26*(1-C33)+(C31*C33)))</f>
        <v>15.178567147170503</v>
      </c>
      <c r="D37" s="71">
        <f t="shared" si="9"/>
        <v>16.139467286667735</v>
      </c>
      <c r="E37" s="71">
        <f t="shared" si="9"/>
        <v>16.981408488997932</v>
      </c>
      <c r="F37" s="71">
        <f t="shared" si="9"/>
        <v>17.930792386201</v>
      </c>
      <c r="G37" s="71">
        <f t="shared" si="9"/>
        <v>18.68925021559224</v>
      </c>
      <c r="H37" s="71">
        <f t="shared" si="9"/>
        <v>19.348003910596198</v>
      </c>
      <c r="I37" s="71">
        <f t="shared" si="9"/>
        <v>19.927640722936168</v>
      </c>
      <c r="J37" s="113">
        <f t="shared" si="9"/>
        <v>20.684426492368317</v>
      </c>
      <c r="K37" s="73">
        <f>(B37+C37+D37+E37+F37+G37+H37+I37+J37)/9</f>
        <v>17.398275476891527</v>
      </c>
    </row>
    <row r="38" spans="1:11" ht="13.5" thickBot="1">
      <c r="A38" s="70" t="s">
        <v>131</v>
      </c>
      <c r="B38" s="120">
        <v>12.09230665735843</v>
      </c>
      <c r="C38" s="41"/>
      <c r="D38" s="41"/>
      <c r="E38" s="41"/>
      <c r="F38" s="41"/>
      <c r="G38" s="41"/>
      <c r="H38" s="41"/>
      <c r="I38" s="41"/>
      <c r="J38" s="41"/>
      <c r="K38" s="73"/>
    </row>
    <row r="40" ht="12.75">
      <c r="D40" s="112"/>
    </row>
    <row r="41" spans="1:4" ht="12.75">
      <c r="A41" s="195" t="s">
        <v>142</v>
      </c>
      <c r="B41" s="196"/>
      <c r="C41" s="196"/>
      <c r="D41" s="112"/>
    </row>
    <row r="42" spans="1:3" ht="12.75">
      <c r="A42" s="198" t="s">
        <v>147</v>
      </c>
      <c r="B42" s="196"/>
      <c r="C42" s="196"/>
    </row>
    <row r="43" spans="1:3" ht="12.75">
      <c r="A43" s="198" t="s">
        <v>143</v>
      </c>
      <c r="B43" s="196"/>
      <c r="C43" s="196"/>
    </row>
    <row r="44" spans="1:3" ht="12.75">
      <c r="A44" s="198" t="s">
        <v>144</v>
      </c>
      <c r="B44" s="196"/>
      <c r="C44" s="196"/>
    </row>
    <row r="45" spans="1:3" ht="12.75">
      <c r="A45" s="198" t="s">
        <v>145</v>
      </c>
      <c r="B45" s="196"/>
      <c r="C45" s="196"/>
    </row>
    <row r="46" spans="1:3" ht="12.75">
      <c r="A46" s="198" t="s">
        <v>146</v>
      </c>
      <c r="B46" s="196"/>
      <c r="C46" s="196"/>
    </row>
    <row r="48" spans="1:4" ht="12.75">
      <c r="A48" s="198" t="s">
        <v>148</v>
      </c>
      <c r="B48" s="196"/>
      <c r="C48" s="196"/>
      <c r="D48" s="196"/>
    </row>
    <row r="49" ht="12.75">
      <c r="A49" s="198" t="s">
        <v>149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69.421875" style="0" customWidth="1"/>
    <col min="2" max="2" width="11.00390625" style="0" customWidth="1"/>
    <col min="11" max="11" width="9.140625" style="1" customWidth="1"/>
  </cols>
  <sheetData>
    <row r="1" ht="13.5" thickBot="1">
      <c r="B1" s="39" t="s">
        <v>70</v>
      </c>
    </row>
    <row r="2" spans="2:8" ht="13.5" thickBot="1">
      <c r="B2" s="1"/>
      <c r="C2" s="78" t="s">
        <v>11</v>
      </c>
      <c r="D2" s="79" t="s">
        <v>11</v>
      </c>
      <c r="E2" s="79" t="s">
        <v>11</v>
      </c>
      <c r="F2" s="78" t="s">
        <v>12</v>
      </c>
      <c r="G2" s="79" t="s">
        <v>12</v>
      </c>
      <c r="H2" s="79" t="s">
        <v>12</v>
      </c>
    </row>
    <row r="3" spans="2:8" ht="13.5" thickBot="1">
      <c r="B3" s="31" t="s">
        <v>0</v>
      </c>
      <c r="C3" s="107">
        <v>2011</v>
      </c>
      <c r="D3" s="108">
        <v>2010</v>
      </c>
      <c r="E3" s="109">
        <v>2009</v>
      </c>
      <c r="F3" s="107">
        <v>2011</v>
      </c>
      <c r="G3" s="108">
        <v>2010</v>
      </c>
      <c r="H3" s="109">
        <v>2009</v>
      </c>
    </row>
    <row r="4" spans="2:8" ht="13.5" thickBot="1">
      <c r="B4" s="77" t="s">
        <v>2</v>
      </c>
      <c r="C4" s="104">
        <f>'Skatter 2009-11, 2010 års pris'!C13</f>
        <v>2.9816896252769483</v>
      </c>
      <c r="D4" s="105">
        <v>3.06</v>
      </c>
      <c r="E4" s="106">
        <f>'Skatter 2009-11, 2010 års pris'!E13</f>
        <v>3.1190575986117595</v>
      </c>
      <c r="F4" s="110">
        <v>2.44</v>
      </c>
      <c r="G4" s="105">
        <v>2.44</v>
      </c>
      <c r="H4" s="106">
        <f>'Skatter 2009-11, 2010 års pris'!H13</f>
        <v>2.47094173396516</v>
      </c>
    </row>
    <row r="5" spans="2:8" ht="13.5" thickBot="1">
      <c r="B5" s="33"/>
      <c r="C5" s="80"/>
      <c r="D5" s="81"/>
      <c r="E5" s="80"/>
      <c r="F5" s="81"/>
      <c r="G5" s="81"/>
      <c r="H5" s="80"/>
    </row>
    <row r="6" spans="4:7" ht="13.5" thickBot="1">
      <c r="D6" s="78" t="s">
        <v>11</v>
      </c>
      <c r="E6" s="103"/>
      <c r="G6" s="79" t="s">
        <v>12</v>
      </c>
    </row>
    <row r="7" spans="2:8" ht="13.5" thickBot="1">
      <c r="B7" s="77" t="s">
        <v>69</v>
      </c>
      <c r="C7" s="101"/>
      <c r="D7" s="111">
        <f>(D4+E4)/2</f>
        <v>3.0895287993058798</v>
      </c>
      <c r="E7" s="102"/>
      <c r="F7" s="101"/>
      <c r="G7" s="111">
        <f>(G4+H4)/2</f>
        <v>2.45547086698258</v>
      </c>
      <c r="H7" s="102"/>
    </row>
    <row r="9" ht="13.5" thickBot="1"/>
    <row r="10" spans="1:11" ht="13.5" thickBot="1">
      <c r="A10" s="41"/>
      <c r="B10" s="42" t="s">
        <v>67</v>
      </c>
      <c r="C10" s="43">
        <v>2015</v>
      </c>
      <c r="D10" s="43">
        <v>2020</v>
      </c>
      <c r="E10" s="43">
        <v>2025</v>
      </c>
      <c r="F10" s="43">
        <v>2030</v>
      </c>
      <c r="G10" s="43">
        <v>2035</v>
      </c>
      <c r="H10" s="43">
        <v>2040</v>
      </c>
      <c r="I10" s="43">
        <v>2045</v>
      </c>
      <c r="J10" s="44">
        <v>2050</v>
      </c>
      <c r="K10" s="73"/>
    </row>
    <row r="11" spans="1:11" ht="13.5" thickBot="1">
      <c r="A11" s="45" t="s">
        <v>104</v>
      </c>
      <c r="B11" s="71">
        <f>bensin!B11</f>
        <v>1</v>
      </c>
      <c r="C11" s="46">
        <f>bensin!C11</f>
        <v>1.1028751389106732</v>
      </c>
      <c r="D11" s="46">
        <f>bensin!D11</f>
        <v>1.1981876556733269</v>
      </c>
      <c r="E11" s="46">
        <f>bensin!E11</f>
        <v>1.2949226743591724</v>
      </c>
      <c r="F11" s="46">
        <f>bensin!F11</f>
        <v>1.4089313313179332</v>
      </c>
      <c r="G11" s="46">
        <f>bensin!G11</f>
        <v>1.5407583542883665</v>
      </c>
      <c r="H11" s="46">
        <f>bensin!H11</f>
        <v>1.6867007897604722</v>
      </c>
      <c r="I11" s="46">
        <f>bensin!I11</f>
        <v>1.8452123064886732</v>
      </c>
      <c r="J11" s="47">
        <f>bensin!J11</f>
        <v>2.0185810960585426</v>
      </c>
      <c r="K11" s="73" t="s">
        <v>53</v>
      </c>
    </row>
    <row r="12" spans="1:11" ht="13.5" thickBo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73"/>
    </row>
    <row r="13" spans="1:11" ht="13.5" thickBot="1">
      <c r="A13" s="41"/>
      <c r="B13" s="48" t="s">
        <v>67</v>
      </c>
      <c r="C13" s="49">
        <v>2015</v>
      </c>
      <c r="D13" s="49">
        <v>2020</v>
      </c>
      <c r="E13" s="49">
        <v>2025</v>
      </c>
      <c r="F13" s="49">
        <v>2030</v>
      </c>
      <c r="G13" s="49">
        <v>2035</v>
      </c>
      <c r="H13" s="49">
        <v>2040</v>
      </c>
      <c r="I13" s="49">
        <v>2045</v>
      </c>
      <c r="J13" s="50">
        <v>2050</v>
      </c>
      <c r="K13" s="73"/>
    </row>
    <row r="14" spans="1:11" ht="12.75">
      <c r="A14" s="48" t="s">
        <v>65</v>
      </c>
      <c r="B14" s="188">
        <v>5.786856026162985</v>
      </c>
      <c r="C14" s="52">
        <v>5.849629961102887</v>
      </c>
      <c r="D14" s="52">
        <v>6.2674606726102375</v>
      </c>
      <c r="E14" s="52">
        <v>6.476376028363912</v>
      </c>
      <c r="F14" s="52">
        <v>6.685291384117587</v>
      </c>
      <c r="G14" s="52">
        <v>6.894206739871261</v>
      </c>
      <c r="H14" s="52">
        <v>6.894206739871261</v>
      </c>
      <c r="I14" s="52">
        <v>6.998664417748098</v>
      </c>
      <c r="J14" s="53">
        <v>6.998664417748098</v>
      </c>
      <c r="K14" s="73" t="s">
        <v>77</v>
      </c>
    </row>
    <row r="15" spans="1:11" ht="12.75">
      <c r="A15" s="72" t="s">
        <v>134</v>
      </c>
      <c r="B15" s="61">
        <f>D7</f>
        <v>3.0895287993058798</v>
      </c>
      <c r="C15" s="55">
        <f>$C4</f>
        <v>2.9816896252769483</v>
      </c>
      <c r="D15" s="55">
        <f aca="true" t="shared" si="0" ref="D15:J15">$C4</f>
        <v>2.9816896252769483</v>
      </c>
      <c r="E15" s="55">
        <f t="shared" si="0"/>
        <v>2.9816896252769483</v>
      </c>
      <c r="F15" s="55">
        <f t="shared" si="0"/>
        <v>2.9816896252769483</v>
      </c>
      <c r="G15" s="55">
        <f t="shared" si="0"/>
        <v>2.9816896252769483</v>
      </c>
      <c r="H15" s="55">
        <f t="shared" si="0"/>
        <v>2.9816896252769483</v>
      </c>
      <c r="I15" s="55">
        <f t="shared" si="0"/>
        <v>2.9816896252769483</v>
      </c>
      <c r="J15" s="56">
        <f t="shared" si="0"/>
        <v>2.9816896252769483</v>
      </c>
      <c r="K15" s="73"/>
    </row>
    <row r="16" spans="1:11" ht="12.75">
      <c r="A16" s="72" t="s">
        <v>135</v>
      </c>
      <c r="B16" s="61">
        <f>G7</f>
        <v>2.45547086698258</v>
      </c>
      <c r="C16" s="55">
        <f aca="true" t="shared" si="1" ref="C16:J16">$G4*C11</f>
        <v>2.6910153389420426</v>
      </c>
      <c r="D16" s="55">
        <f t="shared" si="1"/>
        <v>2.9235778798429175</v>
      </c>
      <c r="E16" s="55">
        <f t="shared" si="1"/>
        <v>3.1596113254363805</v>
      </c>
      <c r="F16" s="55">
        <f t="shared" si="1"/>
        <v>3.437792448415757</v>
      </c>
      <c r="G16" s="55">
        <f t="shared" si="1"/>
        <v>3.759450384463614</v>
      </c>
      <c r="H16" s="55">
        <f t="shared" si="1"/>
        <v>4.115549927015552</v>
      </c>
      <c r="I16" s="55">
        <f t="shared" si="1"/>
        <v>4.502318027832363</v>
      </c>
      <c r="J16" s="56">
        <f t="shared" si="1"/>
        <v>4.925337874382844</v>
      </c>
      <c r="K16" s="73" t="s">
        <v>150</v>
      </c>
    </row>
    <row r="17" spans="1:11" ht="12.75">
      <c r="A17" s="57" t="s">
        <v>54</v>
      </c>
      <c r="B17" s="58">
        <f>B15+B16</f>
        <v>5.54499966628846</v>
      </c>
      <c r="C17" s="59">
        <f aca="true" t="shared" si="2" ref="C17:J17">C15+C16</f>
        <v>5.67270496421899</v>
      </c>
      <c r="D17" s="59">
        <f t="shared" si="2"/>
        <v>5.905267505119866</v>
      </c>
      <c r="E17" s="59">
        <f t="shared" si="2"/>
        <v>6.141300950713329</v>
      </c>
      <c r="F17" s="59">
        <f t="shared" si="2"/>
        <v>6.419482073692706</v>
      </c>
      <c r="G17" s="59">
        <f t="shared" si="2"/>
        <v>6.741140009740562</v>
      </c>
      <c r="H17" s="59">
        <f t="shared" si="2"/>
        <v>7.0972395522925</v>
      </c>
      <c r="I17" s="59">
        <f t="shared" si="2"/>
        <v>7.484007653109311</v>
      </c>
      <c r="J17" s="60">
        <f t="shared" si="2"/>
        <v>7.907027499659792</v>
      </c>
      <c r="K17" s="73"/>
    </row>
    <row r="18" spans="1:11" ht="12.75">
      <c r="A18" s="54" t="s">
        <v>55</v>
      </c>
      <c r="B18" s="61">
        <f>B14*0.25</f>
        <v>1.4467140065407462</v>
      </c>
      <c r="C18" s="55">
        <f aca="true" t="shared" si="3" ref="C18:J18">C14*0.25</f>
        <v>1.4624074902757218</v>
      </c>
      <c r="D18" s="55">
        <f t="shared" si="3"/>
        <v>1.5668651681525594</v>
      </c>
      <c r="E18" s="55">
        <f t="shared" si="3"/>
        <v>1.619094007090978</v>
      </c>
      <c r="F18" s="55">
        <f t="shared" si="3"/>
        <v>1.6713228460293967</v>
      </c>
      <c r="G18" s="55">
        <f t="shared" si="3"/>
        <v>1.7235516849678152</v>
      </c>
      <c r="H18" s="55">
        <f t="shared" si="3"/>
        <v>1.7235516849678152</v>
      </c>
      <c r="I18" s="55">
        <f t="shared" si="3"/>
        <v>1.7496661044370245</v>
      </c>
      <c r="J18" s="56">
        <f t="shared" si="3"/>
        <v>1.7496661044370245</v>
      </c>
      <c r="K18" s="73"/>
    </row>
    <row r="19" spans="1:11" ht="12.75">
      <c r="A19" s="54" t="s">
        <v>56</v>
      </c>
      <c r="B19" s="61">
        <f>B17*0.25</f>
        <v>1.386249916572115</v>
      </c>
      <c r="C19" s="55">
        <f aca="true" t="shared" si="4" ref="C19:J19">C17*0.25</f>
        <v>1.4181762410547476</v>
      </c>
      <c r="D19" s="55">
        <f t="shared" si="4"/>
        <v>1.4763168762799666</v>
      </c>
      <c r="E19" s="55">
        <f t="shared" si="4"/>
        <v>1.5353252376783322</v>
      </c>
      <c r="F19" s="55">
        <f t="shared" si="4"/>
        <v>1.6048705184231764</v>
      </c>
      <c r="G19" s="55">
        <f t="shared" si="4"/>
        <v>1.6852850024351405</v>
      </c>
      <c r="H19" s="55">
        <f t="shared" si="4"/>
        <v>1.774309888073125</v>
      </c>
      <c r="I19" s="55">
        <f t="shared" si="4"/>
        <v>1.8710019132773277</v>
      </c>
      <c r="J19" s="56">
        <f t="shared" si="4"/>
        <v>1.976756874914948</v>
      </c>
      <c r="K19" s="73"/>
    </row>
    <row r="20" spans="1:11" ht="13.5" thickBot="1">
      <c r="A20" s="62" t="s">
        <v>57</v>
      </c>
      <c r="B20" s="63">
        <f>B18+B19</f>
        <v>2.832963923112861</v>
      </c>
      <c r="C20" s="64">
        <f aca="true" t="shared" si="5" ref="C20:J20">C18+C19</f>
        <v>2.8805837313304696</v>
      </c>
      <c r="D20" s="64">
        <f t="shared" si="5"/>
        <v>3.043182044432526</v>
      </c>
      <c r="E20" s="64">
        <f t="shared" si="5"/>
        <v>3.1544192447693105</v>
      </c>
      <c r="F20" s="64">
        <f t="shared" si="5"/>
        <v>3.276193364452573</v>
      </c>
      <c r="G20" s="64">
        <f t="shared" si="5"/>
        <v>3.408836687402956</v>
      </c>
      <c r="H20" s="64">
        <f t="shared" si="5"/>
        <v>3.4978615730409404</v>
      </c>
      <c r="I20" s="64">
        <f t="shared" si="5"/>
        <v>3.620668017714352</v>
      </c>
      <c r="J20" s="65">
        <f t="shared" si="5"/>
        <v>3.7264229793519723</v>
      </c>
      <c r="K20" s="73"/>
    </row>
    <row r="21" spans="1:11" ht="13.5" thickBot="1">
      <c r="A21" s="66" t="s">
        <v>66</v>
      </c>
      <c r="B21" s="66">
        <f>B14+B17+B20</f>
        <v>14.164819615564305</v>
      </c>
      <c r="C21" s="75">
        <f aca="true" t="shared" si="6" ref="C21:J21">C14+C17+C20</f>
        <v>14.402918656652348</v>
      </c>
      <c r="D21" s="75">
        <f t="shared" si="6"/>
        <v>15.21591022216263</v>
      </c>
      <c r="E21" s="75">
        <f t="shared" si="6"/>
        <v>15.772096223846553</v>
      </c>
      <c r="F21" s="75">
        <f t="shared" si="6"/>
        <v>16.380966822262867</v>
      </c>
      <c r="G21" s="75">
        <f t="shared" si="6"/>
        <v>17.04418343701478</v>
      </c>
      <c r="H21" s="75">
        <f t="shared" si="6"/>
        <v>17.4893078652047</v>
      </c>
      <c r="I21" s="75">
        <f t="shared" si="6"/>
        <v>18.10334008857176</v>
      </c>
      <c r="J21" s="76">
        <f t="shared" si="6"/>
        <v>18.632114896759862</v>
      </c>
      <c r="K21" s="73"/>
    </row>
    <row r="22" spans="1:11" ht="13.5" thickBo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73"/>
    </row>
    <row r="23" spans="1:11" ht="13.5" thickBot="1">
      <c r="A23" s="41"/>
      <c r="B23" s="42" t="s">
        <v>67</v>
      </c>
      <c r="C23" s="49">
        <v>2015</v>
      </c>
      <c r="D23" s="49">
        <v>2020</v>
      </c>
      <c r="E23" s="49">
        <v>2025</v>
      </c>
      <c r="F23" s="49">
        <v>2030</v>
      </c>
      <c r="G23" s="49">
        <v>2035</v>
      </c>
      <c r="H23" s="49">
        <v>2040</v>
      </c>
      <c r="I23" s="49">
        <v>2045</v>
      </c>
      <c r="J23" s="50">
        <v>2050</v>
      </c>
      <c r="K23" s="73"/>
    </row>
    <row r="24" spans="1:11" ht="12.75">
      <c r="A24" s="48" t="s">
        <v>63</v>
      </c>
      <c r="B24" s="51">
        <v>5.786856026162985</v>
      </c>
      <c r="C24" s="52">
        <v>5.118426215965028</v>
      </c>
      <c r="D24" s="52">
        <v>5.849629961102887</v>
      </c>
      <c r="E24" s="52">
        <v>5.640714605349213</v>
      </c>
      <c r="F24" s="52">
        <v>6.1630029947334</v>
      </c>
      <c r="G24" s="52">
        <v>6.580833706240749</v>
      </c>
      <c r="H24" s="52">
        <v>6.685291384117587</v>
      </c>
      <c r="I24" s="52">
        <v>6.789749061994423</v>
      </c>
      <c r="J24" s="53">
        <v>6.894206739871261</v>
      </c>
      <c r="K24" s="73" t="s">
        <v>77</v>
      </c>
    </row>
    <row r="25" spans="1:11" ht="13.5" thickBot="1">
      <c r="A25" s="62" t="s">
        <v>58</v>
      </c>
      <c r="B25" s="63">
        <f>B24*0.25</f>
        <v>1.4467140065407462</v>
      </c>
      <c r="C25" s="64">
        <f aca="true" t="shared" si="7" ref="C25:J25">C24*0.25</f>
        <v>1.279606553991257</v>
      </c>
      <c r="D25" s="64">
        <f t="shared" si="7"/>
        <v>1.4624074902757218</v>
      </c>
      <c r="E25" s="64">
        <f t="shared" si="7"/>
        <v>1.4101786513373034</v>
      </c>
      <c r="F25" s="64">
        <f t="shared" si="7"/>
        <v>1.54075074868335</v>
      </c>
      <c r="G25" s="64">
        <f t="shared" si="7"/>
        <v>1.6452084265601872</v>
      </c>
      <c r="H25" s="64">
        <f t="shared" si="7"/>
        <v>1.6713228460293967</v>
      </c>
      <c r="I25" s="64">
        <f t="shared" si="7"/>
        <v>1.6974372654986059</v>
      </c>
      <c r="J25" s="65">
        <f t="shared" si="7"/>
        <v>1.7235516849678152</v>
      </c>
      <c r="K25" s="73"/>
    </row>
    <row r="26" spans="1:11" ht="13.5" thickBot="1">
      <c r="A26" s="66" t="s">
        <v>64</v>
      </c>
      <c r="B26" s="66">
        <f>B24+B25</f>
        <v>7.233570032703732</v>
      </c>
      <c r="C26" s="75">
        <f aca="true" t="shared" si="8" ref="C26:J26">C24+C25</f>
        <v>6.398032769956284</v>
      </c>
      <c r="D26" s="75">
        <f t="shared" si="8"/>
        <v>7.312037451378609</v>
      </c>
      <c r="E26" s="75">
        <f t="shared" si="8"/>
        <v>7.050893256686517</v>
      </c>
      <c r="F26" s="75">
        <f t="shared" si="8"/>
        <v>7.70375374341675</v>
      </c>
      <c r="G26" s="75">
        <f t="shared" si="8"/>
        <v>8.226042132800936</v>
      </c>
      <c r="H26" s="75">
        <f t="shared" si="8"/>
        <v>8.356614230146985</v>
      </c>
      <c r="I26" s="75">
        <f t="shared" si="8"/>
        <v>8.48718632749303</v>
      </c>
      <c r="J26" s="76">
        <f t="shared" si="8"/>
        <v>8.617758424839076</v>
      </c>
      <c r="K26" s="73"/>
    </row>
    <row r="27" spans="1:11" ht="13.5" thickBo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73"/>
    </row>
    <row r="28" spans="1:11" ht="13.5" thickBot="1">
      <c r="A28" s="45" t="s">
        <v>76</v>
      </c>
      <c r="B28" s="67">
        <v>0.81</v>
      </c>
      <c r="C28" s="117">
        <v>0.81</v>
      </c>
      <c r="D28" s="117">
        <v>0.81</v>
      </c>
      <c r="E28" s="117">
        <v>0.81</v>
      </c>
      <c r="F28" s="117">
        <v>0.81</v>
      </c>
      <c r="G28" s="117">
        <v>0.81</v>
      </c>
      <c r="H28" s="117">
        <v>0.81</v>
      </c>
      <c r="I28" s="117">
        <v>0.81</v>
      </c>
      <c r="J28" s="118">
        <v>0.81</v>
      </c>
      <c r="K28" s="73"/>
    </row>
    <row r="29" spans="1:11" ht="12.7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73"/>
    </row>
    <row r="30" spans="1:11" ht="13.5" thickBo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73"/>
    </row>
    <row r="31" spans="1:11" ht="13.5" thickBot="1">
      <c r="A31" s="41"/>
      <c r="B31" s="42" t="s">
        <v>67</v>
      </c>
      <c r="C31" s="49">
        <v>2015</v>
      </c>
      <c r="D31" s="49">
        <v>2020</v>
      </c>
      <c r="E31" s="49">
        <v>2025</v>
      </c>
      <c r="F31" s="49">
        <v>2030</v>
      </c>
      <c r="G31" s="49">
        <v>2035</v>
      </c>
      <c r="H31" s="49">
        <v>2040</v>
      </c>
      <c r="I31" s="49">
        <v>2045</v>
      </c>
      <c r="J31" s="50">
        <v>2050</v>
      </c>
      <c r="K31" s="74" t="s">
        <v>60</v>
      </c>
    </row>
    <row r="32" spans="1:11" ht="13.5" thickBot="1">
      <c r="A32" s="70" t="s">
        <v>79</v>
      </c>
      <c r="B32" s="71">
        <f>((B21*(1-B28)+(B26*B28)))</f>
        <v>8.55050745344724</v>
      </c>
      <c r="C32" s="71">
        <f aca="true" t="shared" si="9" ref="C32:J32">((C21*(1-C28)+(C26*C28)))</f>
        <v>7.918961088428537</v>
      </c>
      <c r="D32" s="71">
        <f t="shared" si="9"/>
        <v>8.813773277827572</v>
      </c>
      <c r="E32" s="71">
        <f t="shared" si="9"/>
        <v>8.707921820446924</v>
      </c>
      <c r="F32" s="71">
        <f t="shared" si="9"/>
        <v>9.352424228397512</v>
      </c>
      <c r="G32" s="71">
        <f t="shared" si="9"/>
        <v>9.901488980601567</v>
      </c>
      <c r="H32" s="71">
        <f t="shared" si="9"/>
        <v>10.09182602080795</v>
      </c>
      <c r="I32" s="71">
        <f t="shared" si="9"/>
        <v>10.314255542097989</v>
      </c>
      <c r="J32" s="113">
        <f t="shared" si="9"/>
        <v>10.520486154504024</v>
      </c>
      <c r="K32" s="73">
        <f>(B32+C32+D32+E32+F32+G32+H32+I32+J32)/9</f>
        <v>9.352404951839924</v>
      </c>
    </row>
    <row r="33" spans="1:11" ht="13.5" thickBot="1">
      <c r="A33" s="70" t="s">
        <v>131</v>
      </c>
      <c r="B33" s="121">
        <v>9.605932390042046</v>
      </c>
      <c r="C33" s="41"/>
      <c r="D33" s="41"/>
      <c r="E33" s="41"/>
      <c r="F33" s="41"/>
      <c r="G33" s="41"/>
      <c r="H33" s="41"/>
      <c r="I33" s="41"/>
      <c r="J33" s="41"/>
      <c r="K33" s="73"/>
    </row>
    <row r="35" ht="12.75">
      <c r="D35" s="112"/>
    </row>
    <row r="36" spans="1:6" ht="12.75">
      <c r="A36" s="198" t="s">
        <v>159</v>
      </c>
      <c r="B36" s="196"/>
      <c r="C36" s="196"/>
      <c r="D36" s="197"/>
      <c r="E36" s="196"/>
      <c r="F36" s="196"/>
    </row>
    <row r="37" spans="1:2" ht="12.75">
      <c r="A37" s="195" t="s">
        <v>160</v>
      </c>
      <c r="B37" s="19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9">
      <selection activeCell="G39" sqref="G39"/>
    </sheetView>
  </sheetViews>
  <sheetFormatPr defaultColWidth="9.140625" defaultRowHeight="12.75"/>
  <cols>
    <col min="1" max="1" width="70.7109375" style="0" customWidth="1"/>
    <col min="2" max="2" width="11.00390625" style="0" customWidth="1"/>
    <col min="11" max="11" width="9.140625" style="1" customWidth="1"/>
  </cols>
  <sheetData>
    <row r="1" ht="13.5" thickBot="1">
      <c r="B1" s="114" t="s">
        <v>70</v>
      </c>
    </row>
    <row r="2" spans="2:8" ht="13.5" thickBot="1">
      <c r="B2" s="1"/>
      <c r="C2" s="78" t="s">
        <v>11</v>
      </c>
      <c r="D2" s="79" t="s">
        <v>11</v>
      </c>
      <c r="E2" s="79" t="s">
        <v>11</v>
      </c>
      <c r="F2" s="78" t="s">
        <v>12</v>
      </c>
      <c r="G2" s="79" t="s">
        <v>12</v>
      </c>
      <c r="H2" s="79" t="s">
        <v>12</v>
      </c>
    </row>
    <row r="3" spans="2:8" ht="13.5" thickBot="1">
      <c r="B3" s="31" t="s">
        <v>0</v>
      </c>
      <c r="C3" s="107">
        <v>2011</v>
      </c>
      <c r="D3" s="108">
        <v>2010</v>
      </c>
      <c r="E3" s="109">
        <v>2009</v>
      </c>
      <c r="F3" s="107">
        <v>2011</v>
      </c>
      <c r="G3" s="108">
        <v>2010</v>
      </c>
      <c r="H3" s="109">
        <v>2009</v>
      </c>
    </row>
    <row r="4" spans="2:8" ht="13.5" thickBot="1">
      <c r="B4" s="37" t="s">
        <v>8</v>
      </c>
      <c r="C4" s="104">
        <f>Drivmedelsskatter!B11</f>
        <v>1.52</v>
      </c>
      <c r="D4" s="104">
        <f>Drivmedelsskatter!C11</f>
        <v>1.32</v>
      </c>
      <c r="E4" s="104">
        <f>Drivmedelsskatter!D11</f>
        <v>1.33</v>
      </c>
      <c r="F4" s="104">
        <f>Drivmedelsskatter!E11</f>
        <v>3.02</v>
      </c>
      <c r="G4" s="104">
        <f>Drivmedelsskatter!F11</f>
        <v>3.01</v>
      </c>
      <c r="H4" s="104">
        <f>Drivmedelsskatter!G11</f>
        <v>3.01</v>
      </c>
    </row>
    <row r="5" spans="2:8" ht="13.5" thickBot="1">
      <c r="B5" s="33"/>
      <c r="C5" s="80"/>
      <c r="D5" s="81"/>
      <c r="E5" s="80"/>
      <c r="F5" s="81"/>
      <c r="G5" s="81"/>
      <c r="H5" s="80"/>
    </row>
    <row r="6" spans="4:7" ht="13.5" thickBot="1">
      <c r="D6" s="78" t="s">
        <v>11</v>
      </c>
      <c r="E6" s="103"/>
      <c r="G6" s="79" t="s">
        <v>12</v>
      </c>
    </row>
    <row r="7" spans="2:8" ht="13.5" thickBot="1">
      <c r="B7" s="77" t="s">
        <v>69</v>
      </c>
      <c r="C7" s="101"/>
      <c r="D7" s="111">
        <f>(D4+E4)/2</f>
        <v>1.3250000000000002</v>
      </c>
      <c r="E7" s="102"/>
      <c r="F7" s="101"/>
      <c r="G7" s="111">
        <f>(G4+H4)/2</f>
        <v>3.01</v>
      </c>
      <c r="H7" s="102"/>
    </row>
    <row r="8" spans="2:8" ht="12.75">
      <c r="B8" s="33"/>
      <c r="C8" s="103"/>
      <c r="D8" s="115"/>
      <c r="E8" s="103"/>
      <c r="F8" s="103"/>
      <c r="G8" s="115"/>
      <c r="H8" s="103"/>
    </row>
    <row r="9" ht="13.5" thickBot="1"/>
    <row r="10" spans="1:11" ht="13.5" thickBot="1">
      <c r="A10" s="41"/>
      <c r="B10" s="42" t="s">
        <v>67</v>
      </c>
      <c r="C10" s="43">
        <v>2015</v>
      </c>
      <c r="D10" s="43">
        <v>2020</v>
      </c>
      <c r="E10" s="43">
        <v>2025</v>
      </c>
      <c r="F10" s="43">
        <v>2030</v>
      </c>
      <c r="G10" s="43">
        <v>2035</v>
      </c>
      <c r="H10" s="43">
        <v>2040</v>
      </c>
      <c r="I10" s="43">
        <v>2045</v>
      </c>
      <c r="J10" s="44">
        <v>2050</v>
      </c>
      <c r="K10" s="73"/>
    </row>
    <row r="11" spans="1:11" ht="13.5" thickBot="1">
      <c r="A11" s="45" t="s">
        <v>104</v>
      </c>
      <c r="B11" s="71">
        <f>bensin!B11</f>
        <v>1</v>
      </c>
      <c r="C11" s="46">
        <f>bensin!C11</f>
        <v>1.1028751389106732</v>
      </c>
      <c r="D11" s="46">
        <f>bensin!D11</f>
        <v>1.1981876556733269</v>
      </c>
      <c r="E11" s="46">
        <f>bensin!E11</f>
        <v>1.2949226743591724</v>
      </c>
      <c r="F11" s="46">
        <f>bensin!F11</f>
        <v>1.4089313313179332</v>
      </c>
      <c r="G11" s="46">
        <f>bensin!G11</f>
        <v>1.5407583542883665</v>
      </c>
      <c r="H11" s="46">
        <f>bensin!H11</f>
        <v>1.6867007897604722</v>
      </c>
      <c r="I11" s="46">
        <f>bensin!I11</f>
        <v>1.8452123064886732</v>
      </c>
      <c r="J11" s="47">
        <f>bensin!J11</f>
        <v>2.0185810960585426</v>
      </c>
      <c r="K11" s="73" t="s">
        <v>53</v>
      </c>
    </row>
    <row r="12" spans="1:11" ht="13.5" thickBo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73"/>
    </row>
    <row r="13" spans="1:11" ht="13.5" thickBot="1">
      <c r="A13" s="41"/>
      <c r="B13" s="48" t="s">
        <v>67</v>
      </c>
      <c r="C13" s="49">
        <v>2015</v>
      </c>
      <c r="D13" s="49">
        <v>2020</v>
      </c>
      <c r="E13" s="49">
        <v>2025</v>
      </c>
      <c r="F13" s="49">
        <v>2030</v>
      </c>
      <c r="G13" s="49">
        <v>2035</v>
      </c>
      <c r="H13" s="49">
        <v>2040</v>
      </c>
      <c r="I13" s="49">
        <v>2045</v>
      </c>
      <c r="J13" s="50">
        <v>2050</v>
      </c>
      <c r="K13" s="73"/>
    </row>
    <row r="14" spans="1:11" ht="12.75">
      <c r="A14" s="48" t="s">
        <v>72</v>
      </c>
      <c r="B14" s="206">
        <v>4.535332176466662</v>
      </c>
      <c r="C14" s="52">
        <f>'2010 års priser EM (IEA)'!E14</f>
        <v>6.580833706240749</v>
      </c>
      <c r="D14" s="52">
        <f>'2010 års priser EM (IEA)'!F14</f>
        <v>7.1031220956249355</v>
      </c>
      <c r="E14" s="52">
        <f>'2010 års priser EM (IEA)'!G14</f>
        <v>7.520952807132285</v>
      </c>
      <c r="F14" s="52">
        <f>'2010 års priser EM (IEA)'!H14</f>
        <v>7.938783518639633</v>
      </c>
      <c r="G14" s="52">
        <f>'2010 års priser EM (IEA)'!I14</f>
        <v>8.147698874393308</v>
      </c>
      <c r="H14" s="52">
        <f>'2010 års priser EM (IEA)'!J14</f>
        <v>8.252156552270145</v>
      </c>
      <c r="I14" s="52">
        <f>'2010 års priser EM (IEA)'!K14</f>
        <v>8.252156552270145</v>
      </c>
      <c r="J14" s="53">
        <f>'2010 års priser EM (IEA)'!L14</f>
        <v>8.356614230146983</v>
      </c>
      <c r="K14" s="73" t="s">
        <v>71</v>
      </c>
    </row>
    <row r="15" spans="1:11" ht="12.75">
      <c r="A15" s="72" t="s">
        <v>134</v>
      </c>
      <c r="B15" s="61">
        <f>D7</f>
        <v>1.3250000000000002</v>
      </c>
      <c r="C15" s="55">
        <f>$C4</f>
        <v>1.52</v>
      </c>
      <c r="D15" s="55">
        <f aca="true" t="shared" si="0" ref="D15:J15">$C4</f>
        <v>1.52</v>
      </c>
      <c r="E15" s="55">
        <f t="shared" si="0"/>
        <v>1.52</v>
      </c>
      <c r="F15" s="55">
        <f t="shared" si="0"/>
        <v>1.52</v>
      </c>
      <c r="G15" s="55">
        <f t="shared" si="0"/>
        <v>1.52</v>
      </c>
      <c r="H15" s="55">
        <f t="shared" si="0"/>
        <v>1.52</v>
      </c>
      <c r="I15" s="55">
        <f t="shared" si="0"/>
        <v>1.52</v>
      </c>
      <c r="J15" s="56">
        <f t="shared" si="0"/>
        <v>1.52</v>
      </c>
      <c r="K15" s="73"/>
    </row>
    <row r="16" spans="1:11" ht="12.75">
      <c r="A16" s="72" t="s">
        <v>135</v>
      </c>
      <c r="B16" s="61">
        <f>G7</f>
        <v>3.01</v>
      </c>
      <c r="C16" s="55">
        <f aca="true" t="shared" si="1" ref="C16:J16">$G4*C11</f>
        <v>3.3196541681211262</v>
      </c>
      <c r="D16" s="55">
        <f t="shared" si="1"/>
        <v>3.606544843576714</v>
      </c>
      <c r="E16" s="55">
        <f t="shared" si="1"/>
        <v>3.897717249821109</v>
      </c>
      <c r="F16" s="55">
        <f t="shared" si="1"/>
        <v>4.240883307266979</v>
      </c>
      <c r="G16" s="55">
        <f t="shared" si="1"/>
        <v>4.637682646407983</v>
      </c>
      <c r="H16" s="55">
        <f t="shared" si="1"/>
        <v>5.076969377179021</v>
      </c>
      <c r="I16" s="55">
        <f t="shared" si="1"/>
        <v>5.554089042530906</v>
      </c>
      <c r="J16" s="56">
        <f t="shared" si="1"/>
        <v>6.0759290991362125</v>
      </c>
      <c r="K16" s="73" t="s">
        <v>150</v>
      </c>
    </row>
    <row r="17" spans="1:11" ht="12.75">
      <c r="A17" s="57" t="s">
        <v>54</v>
      </c>
      <c r="B17" s="58">
        <f>B15+B16</f>
        <v>4.335</v>
      </c>
      <c r="C17" s="59">
        <f aca="true" t="shared" si="2" ref="C17:J17">C15+C16</f>
        <v>4.839654168121126</v>
      </c>
      <c r="D17" s="59">
        <f t="shared" si="2"/>
        <v>5.126544843576713</v>
      </c>
      <c r="E17" s="59">
        <f t="shared" si="2"/>
        <v>5.417717249821109</v>
      </c>
      <c r="F17" s="59">
        <f t="shared" si="2"/>
        <v>5.76088330726698</v>
      </c>
      <c r="G17" s="59">
        <f t="shared" si="2"/>
        <v>6.157682646407983</v>
      </c>
      <c r="H17" s="59">
        <f t="shared" si="2"/>
        <v>6.596969377179022</v>
      </c>
      <c r="I17" s="59">
        <f t="shared" si="2"/>
        <v>7.074089042530906</v>
      </c>
      <c r="J17" s="60">
        <f t="shared" si="2"/>
        <v>7.595929099136212</v>
      </c>
      <c r="K17" s="73"/>
    </row>
    <row r="18" spans="1:11" ht="12.75">
      <c r="A18" s="54" t="s">
        <v>55</v>
      </c>
      <c r="B18" s="61">
        <f>B14*0.25</f>
        <v>1.1338330441166655</v>
      </c>
      <c r="C18" s="55">
        <f aca="true" t="shared" si="3" ref="C18:J18">C14*0.25</f>
        <v>1.6452084265601872</v>
      </c>
      <c r="D18" s="55">
        <f t="shared" si="3"/>
        <v>1.7757805239062339</v>
      </c>
      <c r="E18" s="55">
        <f t="shared" si="3"/>
        <v>1.8802382017830712</v>
      </c>
      <c r="F18" s="55">
        <f t="shared" si="3"/>
        <v>1.9846958796599083</v>
      </c>
      <c r="G18" s="55">
        <f t="shared" si="3"/>
        <v>2.036924718598327</v>
      </c>
      <c r="H18" s="55">
        <f t="shared" si="3"/>
        <v>2.0630391380675364</v>
      </c>
      <c r="I18" s="55">
        <f t="shared" si="3"/>
        <v>2.0630391380675364</v>
      </c>
      <c r="J18" s="56">
        <f t="shared" si="3"/>
        <v>2.0891535575367457</v>
      </c>
      <c r="K18" s="73"/>
    </row>
    <row r="19" spans="1:11" ht="12.75">
      <c r="A19" s="54" t="s">
        <v>56</v>
      </c>
      <c r="B19" s="61">
        <f>B17*0.25</f>
        <v>1.08375</v>
      </c>
      <c r="C19" s="55">
        <f aca="true" t="shared" si="4" ref="C19:J19">C17*0.25</f>
        <v>1.2099135420302816</v>
      </c>
      <c r="D19" s="55">
        <f t="shared" si="4"/>
        <v>1.2816362108941783</v>
      </c>
      <c r="E19" s="55">
        <f t="shared" si="4"/>
        <v>1.3544293124552773</v>
      </c>
      <c r="F19" s="55">
        <f t="shared" si="4"/>
        <v>1.440220826816745</v>
      </c>
      <c r="G19" s="55">
        <f t="shared" si="4"/>
        <v>1.5394206616019956</v>
      </c>
      <c r="H19" s="55">
        <f t="shared" si="4"/>
        <v>1.6492423442947555</v>
      </c>
      <c r="I19" s="55">
        <f t="shared" si="4"/>
        <v>1.7685222606327264</v>
      </c>
      <c r="J19" s="56">
        <f t="shared" si="4"/>
        <v>1.898982274784053</v>
      </c>
      <c r="K19" s="73"/>
    </row>
    <row r="20" spans="1:11" ht="13.5" thickBot="1">
      <c r="A20" s="62" t="s">
        <v>57</v>
      </c>
      <c r="B20" s="63">
        <f>B18+B19</f>
        <v>2.2175830441166653</v>
      </c>
      <c r="C20" s="64">
        <f aca="true" t="shared" si="5" ref="C20:J20">C18+C19</f>
        <v>2.8551219685904687</v>
      </c>
      <c r="D20" s="64">
        <f t="shared" si="5"/>
        <v>3.0574167348004124</v>
      </c>
      <c r="E20" s="64">
        <f t="shared" si="5"/>
        <v>3.2346675142383488</v>
      </c>
      <c r="F20" s="64">
        <f t="shared" si="5"/>
        <v>3.4249167064766532</v>
      </c>
      <c r="G20" s="64">
        <f t="shared" si="5"/>
        <v>3.5763453802003227</v>
      </c>
      <c r="H20" s="64">
        <f t="shared" si="5"/>
        <v>3.712281482362292</v>
      </c>
      <c r="I20" s="64">
        <f t="shared" si="5"/>
        <v>3.831561398700263</v>
      </c>
      <c r="J20" s="65">
        <f t="shared" si="5"/>
        <v>3.9881358323207987</v>
      </c>
      <c r="K20" s="73"/>
    </row>
    <row r="21" spans="1:11" ht="13.5" thickBot="1">
      <c r="A21" s="66" t="s">
        <v>73</v>
      </c>
      <c r="B21" s="66">
        <f>B14+B17+B20</f>
        <v>11.087915220583326</v>
      </c>
      <c r="C21" s="75">
        <f aca="true" t="shared" si="6" ref="C21:J21">C14+C17+C20</f>
        <v>14.275609842952344</v>
      </c>
      <c r="D21" s="75">
        <f t="shared" si="6"/>
        <v>15.287083674002062</v>
      </c>
      <c r="E21" s="75">
        <f t="shared" si="6"/>
        <v>16.173337571191745</v>
      </c>
      <c r="F21" s="75">
        <f t="shared" si="6"/>
        <v>17.124583532383266</v>
      </c>
      <c r="G21" s="75">
        <f t="shared" si="6"/>
        <v>17.881726901001613</v>
      </c>
      <c r="H21" s="75">
        <f t="shared" si="6"/>
        <v>18.56140741181146</v>
      </c>
      <c r="I21" s="75">
        <f t="shared" si="6"/>
        <v>19.157806993501314</v>
      </c>
      <c r="J21" s="76">
        <f t="shared" si="6"/>
        <v>19.940679161603995</v>
      </c>
      <c r="K21" s="73"/>
    </row>
    <row r="22" spans="1:11" ht="13.5" thickBo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73"/>
    </row>
    <row r="23" spans="1:11" ht="13.5" thickBot="1">
      <c r="A23" s="41"/>
      <c r="B23" s="42" t="s">
        <v>67</v>
      </c>
      <c r="C23" s="43">
        <v>2015</v>
      </c>
      <c r="D23" s="43">
        <v>2020</v>
      </c>
      <c r="E23" s="43">
        <v>2025</v>
      </c>
      <c r="F23" s="43">
        <v>2030</v>
      </c>
      <c r="G23" s="43">
        <v>2035</v>
      </c>
      <c r="H23" s="43">
        <v>2040</v>
      </c>
      <c r="I23" s="43">
        <v>2045</v>
      </c>
      <c r="J23" s="44">
        <v>2050</v>
      </c>
      <c r="K23" s="73"/>
    </row>
    <row r="24" spans="1:11" ht="12.75">
      <c r="A24" s="48" t="s">
        <v>74</v>
      </c>
      <c r="B24" s="192">
        <v>9.827582519630228</v>
      </c>
      <c r="C24" s="52">
        <f>'2010 års priser EM (IEA)'!E20</f>
        <v>8.983360297408007</v>
      </c>
      <c r="D24" s="52">
        <f>'2010 års priser EM (IEA)'!F20</f>
        <v>8.983360297408007</v>
      </c>
      <c r="E24" s="52">
        <f>'2010 års priser EM (IEA)'!G20</f>
        <v>8.983360297408007</v>
      </c>
      <c r="F24" s="52">
        <f>'2010 års priser EM (IEA)'!H20</f>
        <v>9.714564042545868</v>
      </c>
      <c r="G24" s="52">
        <f>'2010 års priser EM (IEA)'!I20</f>
        <v>10.34131010980689</v>
      </c>
      <c r="H24" s="52">
        <f>'2010 års priser EM (IEA)'!J20</f>
        <v>10.550225465560565</v>
      </c>
      <c r="I24" s="52">
        <f>'2010 års priser EM (IEA)'!K20</f>
        <v>10.759140821314242</v>
      </c>
      <c r="J24" s="53">
        <f>'2010 års priser EM (IEA)'!L20</f>
        <v>10.968056177067915</v>
      </c>
      <c r="K24" s="73" t="s">
        <v>71</v>
      </c>
    </row>
    <row r="25" spans="1:11" ht="13.5" thickBot="1">
      <c r="A25" s="62" t="s">
        <v>58</v>
      </c>
      <c r="B25" s="193">
        <f>B24*0.25</f>
        <v>2.456895629907557</v>
      </c>
      <c r="C25" s="64">
        <f aca="true" t="shared" si="7" ref="C25:J25">C24*0.25</f>
        <v>2.2458400743520017</v>
      </c>
      <c r="D25" s="64">
        <f t="shared" si="7"/>
        <v>2.2458400743520017</v>
      </c>
      <c r="E25" s="64">
        <f t="shared" si="7"/>
        <v>2.2458400743520017</v>
      </c>
      <c r="F25" s="64">
        <f t="shared" si="7"/>
        <v>2.428641010636467</v>
      </c>
      <c r="G25" s="64">
        <f t="shared" si="7"/>
        <v>2.5853275274517227</v>
      </c>
      <c r="H25" s="64">
        <f t="shared" si="7"/>
        <v>2.6375563663901413</v>
      </c>
      <c r="I25" s="64">
        <f t="shared" si="7"/>
        <v>2.6897852053285605</v>
      </c>
      <c r="J25" s="65">
        <f t="shared" si="7"/>
        <v>2.7420140442669787</v>
      </c>
      <c r="K25" s="73"/>
    </row>
    <row r="26" spans="1:11" ht="13.5" thickBot="1">
      <c r="A26" s="66" t="s">
        <v>75</v>
      </c>
      <c r="B26" s="194">
        <f>B24+B25</f>
        <v>12.284478149537785</v>
      </c>
      <c r="C26" s="75">
        <f aca="true" t="shared" si="8" ref="C26:J26">C24+C25</f>
        <v>11.229200371760008</v>
      </c>
      <c r="D26" s="75">
        <f t="shared" si="8"/>
        <v>11.229200371760008</v>
      </c>
      <c r="E26" s="75">
        <f t="shared" si="8"/>
        <v>11.229200371760008</v>
      </c>
      <c r="F26" s="75">
        <f t="shared" si="8"/>
        <v>12.143205053182335</v>
      </c>
      <c r="G26" s="75">
        <f t="shared" si="8"/>
        <v>12.926637637258613</v>
      </c>
      <c r="H26" s="75">
        <f t="shared" si="8"/>
        <v>13.187781831950707</v>
      </c>
      <c r="I26" s="75">
        <f t="shared" si="8"/>
        <v>13.448926026642802</v>
      </c>
      <c r="J26" s="76">
        <f t="shared" si="8"/>
        <v>13.710070221334894</v>
      </c>
      <c r="K26" s="73"/>
    </row>
    <row r="27" spans="1:11" ht="13.5" thickBo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73"/>
    </row>
    <row r="28" spans="1:11" ht="13.5" thickBot="1">
      <c r="A28" s="45" t="s">
        <v>59</v>
      </c>
      <c r="B28" s="67">
        <v>0.05</v>
      </c>
      <c r="C28" s="68">
        <v>0.05</v>
      </c>
      <c r="D28" s="68">
        <v>0.05</v>
      </c>
      <c r="E28" s="68">
        <v>0.05</v>
      </c>
      <c r="F28" s="68">
        <v>0.05</v>
      </c>
      <c r="G28" s="68">
        <v>0.05</v>
      </c>
      <c r="H28" s="68">
        <v>0.05</v>
      </c>
      <c r="I28" s="68">
        <v>0.05</v>
      </c>
      <c r="J28" s="69">
        <v>0.05</v>
      </c>
      <c r="K28" s="73"/>
    </row>
    <row r="29" spans="1:11" ht="12.7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73"/>
    </row>
    <row r="30" spans="1:11" ht="13.5" thickBo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73"/>
    </row>
    <row r="31" spans="1:11" ht="13.5" thickBot="1">
      <c r="A31" s="41"/>
      <c r="B31" s="42" t="s">
        <v>67</v>
      </c>
      <c r="C31" s="49">
        <v>2015</v>
      </c>
      <c r="D31" s="49">
        <v>2020</v>
      </c>
      <c r="E31" s="49">
        <v>2025</v>
      </c>
      <c r="F31" s="49">
        <v>2030</v>
      </c>
      <c r="G31" s="49">
        <v>2035</v>
      </c>
      <c r="H31" s="49">
        <v>2040</v>
      </c>
      <c r="I31" s="49">
        <v>2045</v>
      </c>
      <c r="J31" s="50">
        <v>2050</v>
      </c>
      <c r="K31" s="74" t="s">
        <v>60</v>
      </c>
    </row>
    <row r="32" spans="1:11" ht="13.5" thickBot="1">
      <c r="A32" s="70" t="s">
        <v>61</v>
      </c>
      <c r="B32" s="71">
        <f>B14+(B17*0.95)+B18+(B19*0.95)</f>
        <v>10.816977720583328</v>
      </c>
      <c r="C32" s="71">
        <f aca="true" t="shared" si="9" ref="C32:J32">((C21*(1-C28)+(C26*C28)))</f>
        <v>14.123289369392726</v>
      </c>
      <c r="D32" s="71">
        <f t="shared" si="9"/>
        <v>15.08418950888996</v>
      </c>
      <c r="E32" s="71">
        <f t="shared" si="9"/>
        <v>15.926130711220157</v>
      </c>
      <c r="F32" s="71">
        <f t="shared" si="9"/>
        <v>16.87551460842322</v>
      </c>
      <c r="G32" s="71">
        <f t="shared" si="9"/>
        <v>17.633972437814464</v>
      </c>
      <c r="H32" s="71">
        <f t="shared" si="9"/>
        <v>18.29272613281842</v>
      </c>
      <c r="I32" s="71">
        <f t="shared" si="9"/>
        <v>18.87236294515839</v>
      </c>
      <c r="J32" s="113">
        <f t="shared" si="9"/>
        <v>19.62914871459054</v>
      </c>
      <c r="K32" s="73">
        <f>(B32+C32+D32+E32+F32+G32+H32+I32+J32)/9</f>
        <v>16.361590238765686</v>
      </c>
    </row>
    <row r="33" spans="1:11" ht="13.5" thickBot="1">
      <c r="A33" s="70" t="s">
        <v>62</v>
      </c>
      <c r="B33" s="120">
        <v>11.12</v>
      </c>
      <c r="C33" s="41"/>
      <c r="D33" s="41"/>
      <c r="E33" s="41"/>
      <c r="F33" s="41"/>
      <c r="G33" s="41"/>
      <c r="H33" s="41"/>
      <c r="I33" s="41"/>
      <c r="J33" s="41"/>
      <c r="K33" s="73"/>
    </row>
    <row r="35" ht="12.75">
      <c r="D35" s="112"/>
    </row>
    <row r="36" spans="1:7" ht="12.75">
      <c r="A36" s="195" t="s">
        <v>142</v>
      </c>
      <c r="B36" s="196"/>
      <c r="C36" s="196"/>
      <c r="D36" s="197"/>
      <c r="G36">
        <f>F32/B32</f>
        <v>1.5600951619148915</v>
      </c>
    </row>
    <row r="37" spans="1:4" ht="12.75">
      <c r="A37" s="198" t="s">
        <v>147</v>
      </c>
      <c r="B37" s="196"/>
      <c r="C37" s="196"/>
      <c r="D37" s="196"/>
    </row>
    <row r="38" spans="1:7" ht="12.75">
      <c r="A38" s="198" t="s">
        <v>152</v>
      </c>
      <c r="B38" s="196"/>
      <c r="C38" s="196"/>
      <c r="D38" s="196"/>
      <c r="G38">
        <f>1/G36</f>
        <v>0.6409865400598899</v>
      </c>
    </row>
    <row r="39" spans="1:4" ht="12.75">
      <c r="A39" s="198" t="s">
        <v>153</v>
      </c>
      <c r="B39" s="196"/>
      <c r="C39" s="196"/>
      <c r="D39" s="196"/>
    </row>
    <row r="40" spans="1:4" ht="12.75">
      <c r="A40" s="198" t="s">
        <v>154</v>
      </c>
      <c r="B40" s="196"/>
      <c r="C40" s="196"/>
      <c r="D40" s="196"/>
    </row>
    <row r="41" spans="1:4" ht="12.75">
      <c r="A41" s="198" t="s">
        <v>155</v>
      </c>
      <c r="B41" s="196"/>
      <c r="C41" s="196"/>
      <c r="D41" s="196"/>
    </row>
    <row r="43" spans="1:10" ht="12.75">
      <c r="A43" s="198" t="s">
        <v>156</v>
      </c>
      <c r="B43" s="196"/>
      <c r="C43" s="196"/>
      <c r="D43" s="196"/>
      <c r="E43" s="196"/>
      <c r="F43" s="196"/>
      <c r="G43" s="196"/>
      <c r="H43" s="196"/>
      <c r="I43" s="196"/>
      <c r="J43" s="196"/>
    </row>
    <row r="44" spans="1:9" ht="12.75">
      <c r="A44" s="198" t="s">
        <v>157</v>
      </c>
      <c r="B44" s="196"/>
      <c r="C44" s="196"/>
      <c r="D44" s="196"/>
      <c r="E44" s="196"/>
      <c r="F44" s="196"/>
      <c r="G44" s="196"/>
      <c r="H44" s="196"/>
      <c r="I44" s="196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7.7109375" style="22" customWidth="1"/>
    <col min="2" max="2" width="19.8515625" style="22" customWidth="1"/>
    <col min="3" max="3" width="19.421875" style="22" customWidth="1"/>
    <col min="4" max="4" width="17.57421875" style="22" customWidth="1"/>
    <col min="5" max="5" width="9.140625" style="22" customWidth="1"/>
  </cols>
  <sheetData>
    <row r="1" ht="12.75">
      <c r="A1" s="22" t="s">
        <v>127</v>
      </c>
    </row>
    <row r="2" ht="12.75">
      <c r="B2" s="22" t="s">
        <v>128</v>
      </c>
    </row>
    <row r="3" ht="12.75">
      <c r="B3" s="22" t="s">
        <v>133</v>
      </c>
    </row>
    <row r="4" ht="12.75">
      <c r="B4" s="22" t="s">
        <v>129</v>
      </c>
    </row>
    <row r="9" ht="12.75">
      <c r="A9" s="22" t="s">
        <v>116</v>
      </c>
    </row>
    <row r="10" spans="1:4" ht="45">
      <c r="A10" s="124" t="s">
        <v>86</v>
      </c>
      <c r="B10" s="124" t="s">
        <v>83</v>
      </c>
      <c r="C10" s="124" t="s">
        <v>84</v>
      </c>
      <c r="D10" s="124" t="s">
        <v>85</v>
      </c>
    </row>
    <row r="11" spans="1:4" ht="12.75">
      <c r="A11" s="125">
        <v>2010</v>
      </c>
      <c r="B11" s="125">
        <v>5.59</v>
      </c>
      <c r="C11" s="126">
        <v>4.864999999999999</v>
      </c>
      <c r="D11" s="127">
        <f>B11-C11</f>
        <v>0.7250000000000005</v>
      </c>
    </row>
    <row r="12" spans="1:4" ht="12.75">
      <c r="A12" s="125">
        <v>2009</v>
      </c>
      <c r="B12" s="125">
        <v>4.84</v>
      </c>
      <c r="C12" s="126">
        <v>4.1530000000000005</v>
      </c>
      <c r="D12" s="127">
        <f aca="true" t="shared" si="0" ref="D12:D22">B12-C12</f>
        <v>0.6869999999999994</v>
      </c>
    </row>
    <row r="13" spans="1:4" ht="12.75">
      <c r="A13" s="125">
        <v>2008</v>
      </c>
      <c r="B13" s="125">
        <v>6.34</v>
      </c>
      <c r="C13" s="126">
        <v>5.837333333333359</v>
      </c>
      <c r="D13" s="127">
        <f t="shared" si="0"/>
        <v>0.5026666666666406</v>
      </c>
    </row>
    <row r="14" spans="1:4" ht="12.75">
      <c r="A14" s="125">
        <v>2007</v>
      </c>
      <c r="B14" s="125">
        <v>4.98</v>
      </c>
      <c r="C14" s="126">
        <v>4.310666666666641</v>
      </c>
      <c r="D14" s="127">
        <f t="shared" si="0"/>
        <v>0.6693333333333591</v>
      </c>
    </row>
    <row r="15" spans="1:4" ht="12.75">
      <c r="A15" s="125">
        <v>2006</v>
      </c>
      <c r="B15" s="125">
        <v>5.2</v>
      </c>
      <c r="C15" s="126">
        <v>4.321666666666672</v>
      </c>
      <c r="D15" s="127">
        <f t="shared" si="0"/>
        <v>0.8783333333333285</v>
      </c>
    </row>
    <row r="16" spans="1:4" ht="12.75">
      <c r="A16" s="125">
        <v>2005</v>
      </c>
      <c r="B16" s="125">
        <v>4.74</v>
      </c>
      <c r="C16" s="126">
        <v>3.864333333333327</v>
      </c>
      <c r="D16" s="127">
        <f t="shared" si="0"/>
        <v>0.8756666666666733</v>
      </c>
    </row>
    <row r="17" spans="1:4" ht="12.75">
      <c r="A17" s="125">
        <v>2004</v>
      </c>
      <c r="B17" s="125">
        <v>3.6</v>
      </c>
      <c r="C17" s="126">
        <v>2.7603333333333278</v>
      </c>
      <c r="D17" s="127">
        <f t="shared" si="0"/>
        <v>0.8396666666666723</v>
      </c>
    </row>
    <row r="18" spans="1:4" ht="12.75">
      <c r="A18" s="125">
        <v>2003</v>
      </c>
      <c r="B18" s="125">
        <v>3.18</v>
      </c>
      <c r="C18" s="126">
        <v>2.406000000000001</v>
      </c>
      <c r="D18" s="127">
        <f t="shared" si="0"/>
        <v>0.7739999999999991</v>
      </c>
    </row>
    <row r="19" spans="1:4" ht="12.75">
      <c r="A19" s="125">
        <v>2002</v>
      </c>
      <c r="B19" s="125">
        <v>3.61</v>
      </c>
      <c r="C19" s="126">
        <v>2.383666666666671</v>
      </c>
      <c r="D19" s="127">
        <f t="shared" si="0"/>
        <v>1.2263333333333288</v>
      </c>
    </row>
    <row r="20" spans="1:4" ht="12.75">
      <c r="A20" s="125">
        <v>2001</v>
      </c>
      <c r="B20" s="125">
        <v>3.92</v>
      </c>
      <c r="C20" s="126">
        <v>2.626333333333336</v>
      </c>
      <c r="D20" s="127">
        <f t="shared" si="0"/>
        <v>1.293666666666664</v>
      </c>
    </row>
    <row r="21" spans="1:4" ht="12.75">
      <c r="A21" s="125">
        <v>2000</v>
      </c>
      <c r="B21" s="125">
        <v>3.83</v>
      </c>
      <c r="C21" s="126">
        <v>2.538666666666672</v>
      </c>
      <c r="D21" s="127">
        <f t="shared" si="0"/>
        <v>1.291333333333328</v>
      </c>
    </row>
    <row r="22" spans="1:4" ht="12.75">
      <c r="A22" s="125">
        <v>1999</v>
      </c>
      <c r="B22" s="125">
        <v>2.16</v>
      </c>
      <c r="C22" s="126">
        <v>1.7923333333333364</v>
      </c>
      <c r="D22" s="127">
        <f t="shared" si="0"/>
        <v>0.3676666666666637</v>
      </c>
    </row>
    <row r="23" spans="4:5" ht="12.75">
      <c r="D23" s="128">
        <f>AVERAGE(D11:D22)</f>
        <v>0.8442222222222212</v>
      </c>
      <c r="E23" s="22" t="s">
        <v>117</v>
      </c>
    </row>
    <row r="24" ht="12.75">
      <c r="D24" s="180"/>
    </row>
    <row r="25" ht="12.75">
      <c r="D25" s="180"/>
    </row>
    <row r="26" spans="2:16" ht="12.75">
      <c r="B26" s="187" t="s">
        <v>132</v>
      </c>
      <c r="C26" s="181"/>
      <c r="D26" s="181"/>
      <c r="E26" s="181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</row>
    <row r="27" spans="2:16" ht="12.75">
      <c r="B27" s="181"/>
      <c r="C27" s="181"/>
      <c r="D27" s="181"/>
      <c r="E27" s="181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</row>
    <row r="28" spans="2:22" ht="12.75">
      <c r="B28" s="183" t="s">
        <v>119</v>
      </c>
      <c r="C28" s="181"/>
      <c r="D28" s="181"/>
      <c r="E28" s="181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"/>
      <c r="R28" s="1"/>
      <c r="S28" s="1"/>
      <c r="T28" s="1"/>
      <c r="U28" s="1"/>
      <c r="V28" s="1"/>
    </row>
    <row r="29" spans="2:22" ht="12.75">
      <c r="B29" s="183"/>
      <c r="C29" s="181"/>
      <c r="D29" s="181"/>
      <c r="E29" s="181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"/>
      <c r="R29" s="1"/>
      <c r="S29" s="1"/>
      <c r="T29" s="1"/>
      <c r="U29" s="1"/>
      <c r="V29" s="1"/>
    </row>
    <row r="30" spans="2:22" ht="12.75">
      <c r="B30" s="183" t="s">
        <v>120</v>
      </c>
      <c r="C30" s="181"/>
      <c r="D30" s="181"/>
      <c r="E30" s="181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"/>
      <c r="R30" s="1"/>
      <c r="S30" s="1"/>
      <c r="T30" s="1"/>
      <c r="U30" s="1"/>
      <c r="V30" s="1"/>
    </row>
    <row r="31" spans="2:22" ht="12.75">
      <c r="B31" s="183"/>
      <c r="C31" s="181"/>
      <c r="D31" s="181"/>
      <c r="E31" s="181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"/>
      <c r="R31" s="1"/>
      <c r="S31" s="1"/>
      <c r="T31" s="1"/>
      <c r="U31" s="1"/>
      <c r="V31" s="1"/>
    </row>
    <row r="32" spans="2:22" ht="12.75">
      <c r="B32" s="183" t="s">
        <v>121</v>
      </c>
      <c r="C32" s="181"/>
      <c r="D32" s="181"/>
      <c r="E32" s="181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"/>
      <c r="R32" s="1"/>
      <c r="S32" s="1"/>
      <c r="T32" s="1"/>
      <c r="U32" s="1"/>
      <c r="V32" s="1"/>
    </row>
    <row r="33" spans="2:22" ht="12.75">
      <c r="B33" s="183"/>
      <c r="C33" s="181"/>
      <c r="D33" s="181"/>
      <c r="E33" s="181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"/>
      <c r="R33" s="1"/>
      <c r="S33" s="1"/>
      <c r="T33" s="1"/>
      <c r="U33" s="1"/>
      <c r="V33" s="1"/>
    </row>
    <row r="34" spans="2:22" ht="12.75">
      <c r="B34" s="183" t="s">
        <v>122</v>
      </c>
      <c r="C34" s="181"/>
      <c r="D34" s="181"/>
      <c r="E34" s="181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"/>
      <c r="R34" s="1"/>
      <c r="S34" s="1"/>
      <c r="T34" s="1"/>
      <c r="U34" s="1"/>
      <c r="V34" s="1"/>
    </row>
    <row r="35" spans="2:22" ht="12.75">
      <c r="B35" s="183"/>
      <c r="C35" s="181"/>
      <c r="D35" s="181"/>
      <c r="E35" s="181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"/>
      <c r="R35" s="1"/>
      <c r="S35" s="1"/>
      <c r="T35" s="1"/>
      <c r="U35" s="1"/>
      <c r="V35" s="1"/>
    </row>
    <row r="36" spans="2:22" ht="12.75">
      <c r="B36" s="183" t="s">
        <v>123</v>
      </c>
      <c r="C36" s="181"/>
      <c r="D36" s="181"/>
      <c r="E36" s="181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"/>
      <c r="R36" s="1"/>
      <c r="S36" s="1"/>
      <c r="T36" s="1"/>
      <c r="U36" s="1"/>
      <c r="V36" s="1"/>
    </row>
    <row r="37" spans="2:22" ht="12.75">
      <c r="B37" s="183"/>
      <c r="C37" s="181"/>
      <c r="D37" s="181"/>
      <c r="E37" s="181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"/>
      <c r="R37" s="1"/>
      <c r="S37" s="1"/>
      <c r="T37" s="1"/>
      <c r="U37" s="1"/>
      <c r="V37" s="1"/>
    </row>
    <row r="38" spans="2:22" ht="12.75">
      <c r="B38" s="183" t="s">
        <v>124</v>
      </c>
      <c r="C38" s="181"/>
      <c r="D38" s="181"/>
      <c r="E38" s="181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"/>
      <c r="R38" s="1"/>
      <c r="S38" s="1"/>
      <c r="T38" s="1"/>
      <c r="U38" s="1"/>
      <c r="V38" s="1"/>
    </row>
    <row r="39" spans="2:22" ht="12.75">
      <c r="B39" s="183" t="s">
        <v>125</v>
      </c>
      <c r="C39" s="181"/>
      <c r="D39" s="181"/>
      <c r="E39" s="181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"/>
      <c r="R39" s="1"/>
      <c r="S39" s="1"/>
      <c r="T39" s="1"/>
      <c r="U39" s="1"/>
      <c r="V39" s="1"/>
    </row>
    <row r="40" spans="2:22" ht="12.75">
      <c r="B40" s="183"/>
      <c r="C40" s="181"/>
      <c r="D40" s="181"/>
      <c r="E40" s="181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"/>
      <c r="R40" s="1"/>
      <c r="S40" s="1"/>
      <c r="T40" s="1"/>
      <c r="U40" s="1"/>
      <c r="V40" s="1"/>
    </row>
    <row r="41" spans="2:22" ht="12.75">
      <c r="B41" s="183"/>
      <c r="C41" s="181"/>
      <c r="D41" s="181"/>
      <c r="E41" s="181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"/>
      <c r="R41" s="1"/>
      <c r="S41" s="1"/>
      <c r="T41" s="1"/>
      <c r="U41" s="1"/>
      <c r="V41" s="1"/>
    </row>
    <row r="42" spans="2:22" ht="12.75">
      <c r="B42" s="183"/>
      <c r="C42" s="181"/>
      <c r="D42" s="181"/>
      <c r="E42" s="181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"/>
      <c r="R42" s="1"/>
      <c r="S42" s="1"/>
      <c r="T42" s="1"/>
      <c r="U42" s="1"/>
      <c r="V42" s="1"/>
    </row>
    <row r="43" spans="2:22" ht="12.75">
      <c r="B43" s="185" t="s">
        <v>130</v>
      </c>
      <c r="C43" s="181"/>
      <c r="D43" s="181"/>
      <c r="E43" s="181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"/>
      <c r="R43" s="1"/>
      <c r="S43" s="1"/>
      <c r="T43" s="1"/>
      <c r="U43" s="1"/>
      <c r="V43" s="1"/>
    </row>
    <row r="44" spans="2:22" ht="12.75">
      <c r="B44" s="186" t="s">
        <v>126</v>
      </c>
      <c r="C44" s="181"/>
      <c r="D44" s="181"/>
      <c r="E44" s="181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"/>
      <c r="R44" s="1"/>
      <c r="S44" s="1"/>
      <c r="T44" s="1"/>
      <c r="U44" s="1"/>
      <c r="V44" s="1"/>
    </row>
    <row r="45" spans="6:22" ht="12.75"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Norlin Erik, Sple</dc:creator>
  <cp:keywords/>
  <dc:description/>
  <cp:lastModifiedBy>noreri05</cp:lastModifiedBy>
  <dcterms:created xsi:type="dcterms:W3CDTF">2012-04-21T05:20:36Z</dcterms:created>
  <dcterms:modified xsi:type="dcterms:W3CDTF">2012-06-04T05:53:10Z</dcterms:modified>
  <cp:category/>
  <cp:version/>
  <cp:contentType/>
  <cp:contentStatus/>
</cp:coreProperties>
</file>