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mag01\Desktop\AUTKAST\"/>
    </mc:Choice>
  </mc:AlternateContent>
  <xr:revisionPtr revIDLastSave="0" documentId="8_{3E012345-D9FC-4AE4-816A-FF30340CE3EB}" xr6:coauthVersionLast="47" xr6:coauthVersionMax="47" xr10:uidLastSave="{00000000-0000-0000-0000-000000000000}"/>
  <bookViews>
    <workbookView xWindow="-110" yWindow="-110" windowWidth="19420" windowHeight="10300" xr2:uid="{A4DD473F-C0AE-4708-8F6C-D4297048549F}"/>
  </bookViews>
  <sheets>
    <sheet name="Bilaga 1" sheetId="3" r:id="rId1"/>
  </sheets>
  <definedNames>
    <definedName name="_xlnm._FilterDatabase" localSheetId="0" hidden="1">'Bilaga 1'!$A$7:$AN$293</definedName>
    <definedName name="_xlnm.Print_Area" localSheetId="0">'Bilaga 1'!$A:$AM</definedName>
    <definedName name="_xlnm.Print_Titles" localSheetId="0">'Bilaga 1'!$3:$6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92" i="3" l="1"/>
  <c r="Y292" i="3"/>
  <c r="Z291" i="3"/>
  <c r="K290" i="3"/>
  <c r="Z290" i="3" s="1"/>
  <c r="Z289" i="3"/>
  <c r="Z288" i="3"/>
  <c r="Y287" i="3"/>
  <c r="Z286" i="3"/>
  <c r="Z285" i="3"/>
  <c r="Y284" i="3"/>
  <c r="Z283" i="3"/>
  <c r="Z282" i="3"/>
  <c r="Z281" i="3"/>
  <c r="Z280" i="3"/>
  <c r="K279" i="3"/>
  <c r="Z278" i="3"/>
  <c r="K277" i="3"/>
  <c r="Z276" i="3"/>
  <c r="Y275" i="3"/>
  <c r="Y274" i="3"/>
  <c r="K273" i="3"/>
  <c r="Z272" i="3"/>
  <c r="K271" i="3"/>
  <c r="Z270" i="3"/>
  <c r="Z269" i="3"/>
  <c r="K268" i="3"/>
  <c r="Y267" i="3"/>
  <c r="Z266" i="3"/>
  <c r="Z264" i="3"/>
  <c r="Z263" i="3"/>
  <c r="Z261" i="3"/>
  <c r="Y260" i="3"/>
  <c r="Z258" i="3"/>
  <c r="Y257" i="3"/>
  <c r="Z255" i="3"/>
  <c r="K254" i="3"/>
  <c r="Z253" i="3"/>
  <c r="Y252" i="3"/>
  <c r="Z251" i="3"/>
  <c r="Y251" i="3"/>
  <c r="Z250" i="3"/>
  <c r="Y250" i="3"/>
  <c r="K250" i="3"/>
  <c r="AK249" i="3"/>
  <c r="AH249" i="3"/>
  <c r="W249" i="3"/>
  <c r="V249" i="3"/>
  <c r="U249" i="3"/>
  <c r="T249" i="3"/>
  <c r="S249" i="3"/>
  <c r="R249" i="3"/>
  <c r="Q249" i="3"/>
  <c r="P249" i="3"/>
  <c r="O249" i="3"/>
  <c r="N249" i="3"/>
  <c r="J249" i="3"/>
  <c r="Z247" i="3"/>
  <c r="Y247" i="3"/>
  <c r="Z245" i="3"/>
  <c r="Y245" i="3"/>
  <c r="Z244" i="3"/>
  <c r="Y244" i="3"/>
  <c r="Y243" i="3"/>
  <c r="Z242" i="3"/>
  <c r="Z241" i="3"/>
  <c r="Y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Y223" i="3"/>
  <c r="Z221" i="3"/>
  <c r="Y220" i="3"/>
  <c r="Z219" i="3"/>
  <c r="Y219" i="3"/>
  <c r="Z218" i="3"/>
  <c r="Z217" i="3"/>
  <c r="Z215" i="3"/>
  <c r="Z214" i="3"/>
  <c r="Z212" i="3"/>
  <c r="Z211" i="3"/>
  <c r="Z209" i="3"/>
  <c r="Z208" i="3"/>
  <c r="Z206" i="3"/>
  <c r="Z205" i="3"/>
  <c r="Z203" i="3"/>
  <c r="Y202" i="3"/>
  <c r="Z200" i="3"/>
  <c r="Z199" i="3"/>
  <c r="Z198" i="3"/>
  <c r="Y198" i="3"/>
  <c r="Z197" i="3"/>
  <c r="Y197" i="3"/>
  <c r="Z196" i="3"/>
  <c r="Y196" i="3"/>
  <c r="AK195" i="3"/>
  <c r="AH195" i="3"/>
  <c r="W195" i="3"/>
  <c r="V195" i="3"/>
  <c r="U195" i="3"/>
  <c r="T195" i="3"/>
  <c r="S195" i="3"/>
  <c r="R195" i="3"/>
  <c r="Q195" i="3"/>
  <c r="P195" i="3"/>
  <c r="O195" i="3"/>
  <c r="N195" i="3"/>
  <c r="J195" i="3"/>
  <c r="Z194" i="3"/>
  <c r="Y194" i="3"/>
  <c r="Z193" i="3"/>
  <c r="Y193" i="3"/>
  <c r="Z192" i="3"/>
  <c r="Y192" i="3"/>
  <c r="Z191" i="3"/>
  <c r="Y191" i="3"/>
  <c r="Z190" i="3"/>
  <c r="Y190" i="3"/>
  <c r="Z189" i="3"/>
  <c r="Y189" i="3"/>
  <c r="Z188" i="3"/>
  <c r="Y188" i="3"/>
  <c r="Z187" i="3"/>
  <c r="Y187" i="3"/>
  <c r="Z186" i="3"/>
  <c r="Y186" i="3"/>
  <c r="Z185" i="3"/>
  <c r="Y185" i="3"/>
  <c r="Z184" i="3"/>
  <c r="Y184" i="3"/>
  <c r="Z183" i="3"/>
  <c r="Y183" i="3"/>
  <c r="Z182" i="3"/>
  <c r="Y182" i="3"/>
  <c r="Z181" i="3"/>
  <c r="Y181" i="3"/>
  <c r="Z180" i="3"/>
  <c r="Y180" i="3"/>
  <c r="Z179" i="3"/>
  <c r="Y179" i="3"/>
  <c r="AK178" i="3"/>
  <c r="AH178" i="3"/>
  <c r="W178" i="3"/>
  <c r="V178" i="3"/>
  <c r="U178" i="3"/>
  <c r="T178" i="3"/>
  <c r="S178" i="3"/>
  <c r="R178" i="3"/>
  <c r="Q178" i="3"/>
  <c r="P178" i="3"/>
  <c r="O178" i="3"/>
  <c r="N178" i="3"/>
  <c r="K178" i="3"/>
  <c r="J178" i="3"/>
  <c r="AH177" i="3"/>
  <c r="AH167" i="3" s="1"/>
  <c r="Z177" i="3"/>
  <c r="Y177" i="3"/>
  <c r="Z176" i="3"/>
  <c r="Y176" i="3"/>
  <c r="Z175" i="3"/>
  <c r="Y173" i="3"/>
  <c r="Z172" i="3"/>
  <c r="Z170" i="3"/>
  <c r="Z169" i="3"/>
  <c r="Y169" i="3"/>
  <c r="Z168" i="3"/>
  <c r="Y168" i="3"/>
  <c r="W167" i="3"/>
  <c r="V167" i="3"/>
  <c r="U167" i="3"/>
  <c r="T167" i="3"/>
  <c r="S167" i="3"/>
  <c r="R167" i="3"/>
  <c r="Q167" i="3"/>
  <c r="P167" i="3"/>
  <c r="O167" i="3"/>
  <c r="N167" i="3"/>
  <c r="K167" i="3"/>
  <c r="J167" i="3"/>
  <c r="Z165" i="3"/>
  <c r="Y165" i="3"/>
  <c r="Z164" i="3"/>
  <c r="Z163" i="3"/>
  <c r="Y163" i="3"/>
  <c r="Z162" i="3"/>
  <c r="Z161" i="3"/>
  <c r="Z160" i="3"/>
  <c r="Y160" i="3"/>
  <c r="Y159" i="3"/>
  <c r="Z158" i="3"/>
  <c r="Y158" i="3"/>
  <c r="Z157" i="3"/>
  <c r="Y157" i="3"/>
  <c r="Z156" i="3"/>
  <c r="Y156" i="3"/>
  <c r="Z155" i="3"/>
  <c r="Y155" i="3"/>
  <c r="Z154" i="3"/>
  <c r="Y154" i="3"/>
  <c r="Z153" i="3"/>
  <c r="Y153" i="3"/>
  <c r="Z152" i="3"/>
  <c r="Y151" i="3"/>
  <c r="Z150" i="3"/>
  <c r="Z149" i="3"/>
  <c r="Z148" i="3"/>
  <c r="Y148" i="3"/>
  <c r="Z147" i="3"/>
  <c r="Y147" i="3"/>
  <c r="Z146" i="3"/>
  <c r="Y146" i="3"/>
  <c r="Z145" i="3"/>
  <c r="Y145" i="3"/>
  <c r="Z144" i="3"/>
  <c r="Z143" i="3"/>
  <c r="Y142" i="3"/>
  <c r="Y141" i="3"/>
  <c r="Z140" i="3"/>
  <c r="Y139" i="3"/>
  <c r="Y138" i="3"/>
  <c r="Z137" i="3"/>
  <c r="Y136" i="3"/>
  <c r="Z135" i="3"/>
  <c r="Z134" i="3"/>
  <c r="Y134" i="3"/>
  <c r="Y133" i="3"/>
  <c r="Z132" i="3"/>
  <c r="Z131" i="3"/>
  <c r="Z130" i="3"/>
  <c r="Y130" i="3"/>
  <c r="Z129" i="3"/>
  <c r="Z128" i="3"/>
  <c r="Y127" i="3"/>
  <c r="Y126" i="3"/>
  <c r="Z125" i="3"/>
  <c r="Y125" i="3"/>
  <c r="Z124" i="3"/>
  <c r="Y124" i="3"/>
  <c r="Z123" i="3"/>
  <c r="Y123" i="3"/>
  <c r="Z122" i="3"/>
  <c r="Y121" i="3"/>
  <c r="Z120" i="3"/>
  <c r="Z119" i="3"/>
  <c r="Y118" i="3"/>
  <c r="Z117" i="3"/>
  <c r="Y117" i="3"/>
  <c r="Z116" i="3"/>
  <c r="Y116" i="3"/>
  <c r="Y115" i="3"/>
  <c r="Z114" i="3"/>
  <c r="Z113" i="3"/>
  <c r="Y113" i="3"/>
  <c r="Y112" i="3"/>
  <c r="Z111" i="3"/>
  <c r="Y111" i="3"/>
  <c r="Z110" i="3"/>
  <c r="Y110" i="3"/>
  <c r="Z109" i="3"/>
  <c r="Y109" i="3"/>
  <c r="Z108" i="3"/>
  <c r="Y108" i="3"/>
  <c r="Z107" i="3"/>
  <c r="Y107" i="3"/>
  <c r="Z106" i="3"/>
  <c r="Y106" i="3"/>
  <c r="Z105" i="3"/>
  <c r="Y105" i="3"/>
  <c r="Z104" i="3"/>
  <c r="Y104" i="3"/>
  <c r="Y103" i="3"/>
  <c r="Z102" i="3"/>
  <c r="Y102" i="3"/>
  <c r="Z101" i="3"/>
  <c r="Y101" i="3"/>
  <c r="Z100" i="3"/>
  <c r="Y100" i="3"/>
  <c r="Z99" i="3"/>
  <c r="Y99" i="3"/>
  <c r="Z98" i="3"/>
  <c r="Y98" i="3"/>
  <c r="Y97" i="3"/>
  <c r="Z96" i="3"/>
  <c r="Z95" i="3"/>
  <c r="Y94" i="3"/>
  <c r="Z93" i="3"/>
  <c r="Z92" i="3"/>
  <c r="Y92" i="3"/>
  <c r="Z91" i="3"/>
  <c r="Y91" i="3"/>
  <c r="Z90" i="3"/>
  <c r="Z89" i="3"/>
  <c r="Y88" i="3"/>
  <c r="Z87" i="3"/>
  <c r="Z86" i="3"/>
  <c r="Y85" i="3"/>
  <c r="Y84" i="3"/>
  <c r="Z83" i="3"/>
  <c r="Y82" i="3"/>
  <c r="Z81" i="3"/>
  <c r="Z80" i="3"/>
  <c r="Y80" i="3"/>
  <c r="Z79" i="3"/>
  <c r="Y79" i="3"/>
  <c r="Z78" i="3"/>
  <c r="Z77" i="3"/>
  <c r="Y76" i="3"/>
  <c r="Z75" i="3"/>
  <c r="Z74" i="3"/>
  <c r="Z73" i="3"/>
  <c r="Y73" i="3"/>
  <c r="Z72" i="3"/>
  <c r="Z71" i="3"/>
  <c r="Y70" i="3"/>
  <c r="Z69" i="3"/>
  <c r="Z68" i="3"/>
  <c r="Y68" i="3"/>
  <c r="Z67" i="3"/>
  <c r="Y67" i="3"/>
  <c r="Z66" i="3"/>
  <c r="Z65" i="3"/>
  <c r="Y64" i="3"/>
  <c r="Y63" i="3"/>
  <c r="Y62" i="3"/>
  <c r="Z61" i="3"/>
  <c r="Y61" i="3"/>
  <c r="Z60" i="3"/>
  <c r="Y59" i="3"/>
  <c r="Z58" i="3"/>
  <c r="Y58" i="3"/>
  <c r="Z57" i="3"/>
  <c r="Y56" i="3"/>
  <c r="Y55" i="3"/>
  <c r="Z54" i="3"/>
  <c r="Y54" i="3"/>
  <c r="Z53" i="3"/>
  <c r="Z52" i="3"/>
  <c r="Y52" i="3"/>
  <c r="Z51" i="3"/>
  <c r="Y51" i="3"/>
  <c r="Z50" i="3"/>
  <c r="Y50" i="3"/>
  <c r="Z49" i="3"/>
  <c r="Y49" i="3"/>
  <c r="Z48" i="3"/>
  <c r="Y48" i="3"/>
  <c r="Z47" i="3"/>
  <c r="Y47" i="3"/>
  <c r="Z46" i="3"/>
  <c r="Y46" i="3"/>
  <c r="Z45" i="3"/>
  <c r="Y45" i="3"/>
  <c r="Z44" i="3"/>
  <c r="Y44" i="3"/>
  <c r="Z43" i="3"/>
  <c r="Y43" i="3"/>
  <c r="J43" i="3"/>
  <c r="Z41" i="3"/>
  <c r="Y41" i="3"/>
  <c r="Z40" i="3"/>
  <c r="Y40" i="3"/>
  <c r="Z39" i="3"/>
  <c r="Y39" i="3"/>
  <c r="Z38" i="3"/>
  <c r="Y38" i="3"/>
  <c r="Z37" i="3"/>
  <c r="Y37" i="3"/>
  <c r="Z36" i="3"/>
  <c r="Y36" i="3"/>
  <c r="Z35" i="3"/>
  <c r="Y35" i="3"/>
  <c r="Z34" i="3"/>
  <c r="Y34" i="3"/>
  <c r="Z33" i="3"/>
  <c r="Y33" i="3"/>
  <c r="K33" i="3"/>
  <c r="M32" i="3" s="1"/>
  <c r="J33" i="3"/>
  <c r="J32" i="3" s="1"/>
  <c r="AK32" i="3"/>
  <c r="AH32" i="3"/>
  <c r="W32" i="3"/>
  <c r="V32" i="3"/>
  <c r="U32" i="3"/>
  <c r="T32" i="3"/>
  <c r="S32" i="3"/>
  <c r="R32" i="3"/>
  <c r="Q32" i="3"/>
  <c r="P32" i="3"/>
  <c r="O32" i="3"/>
  <c r="N32" i="3"/>
  <c r="Z31" i="3"/>
  <c r="Y31" i="3"/>
  <c r="Z30" i="3"/>
  <c r="Y30" i="3"/>
  <c r="Z29" i="3"/>
  <c r="Y29" i="3"/>
  <c r="Z28" i="3"/>
  <c r="Y28" i="3"/>
  <c r="AK27" i="3"/>
  <c r="AK24" i="3" s="1"/>
  <c r="AH27" i="3"/>
  <c r="AH24" i="3" s="1"/>
  <c r="W27" i="3"/>
  <c r="W24" i="3" s="1"/>
  <c r="V27" i="3"/>
  <c r="V24" i="3" s="1"/>
  <c r="U27" i="3"/>
  <c r="U24" i="3" s="1"/>
  <c r="T27" i="3"/>
  <c r="T24" i="3" s="1"/>
  <c r="S27" i="3"/>
  <c r="S24" i="3" s="1"/>
  <c r="R27" i="3"/>
  <c r="R24" i="3" s="1"/>
  <c r="Q27" i="3"/>
  <c r="Q24" i="3" s="1"/>
  <c r="P27" i="3"/>
  <c r="P24" i="3" s="1"/>
  <c r="O27" i="3"/>
  <c r="O24" i="3" s="1"/>
  <c r="N27" i="3"/>
  <c r="N24" i="3" s="1"/>
  <c r="K27" i="3"/>
  <c r="K24" i="3" s="1"/>
  <c r="J27" i="3"/>
  <c r="J24" i="3" s="1"/>
  <c r="Z26" i="3"/>
  <c r="Y26" i="3"/>
  <c r="Z25" i="3"/>
  <c r="Y25" i="3"/>
  <c r="Z23" i="3"/>
  <c r="Y23" i="3"/>
  <c r="Z22" i="3"/>
  <c r="Y22" i="3"/>
  <c r="Z21" i="3"/>
  <c r="Y21" i="3"/>
  <c r="Z20" i="3"/>
  <c r="Y20" i="3"/>
  <c r="Z19" i="3"/>
  <c r="Y19" i="3"/>
  <c r="AH18" i="3"/>
  <c r="V18" i="3"/>
  <c r="U18" i="3"/>
  <c r="T18" i="3"/>
  <c r="S18" i="3"/>
  <c r="R18" i="3"/>
  <c r="Q18" i="3"/>
  <c r="P18" i="3"/>
  <c r="O18" i="3"/>
  <c r="N18" i="3"/>
  <c r="K18" i="3"/>
  <c r="J18" i="3"/>
  <c r="Z17" i="3"/>
  <c r="Y17" i="3"/>
  <c r="Z16" i="3"/>
  <c r="Y16" i="3"/>
  <c r="Z15" i="3"/>
  <c r="Y15" i="3"/>
  <c r="Z14" i="3"/>
  <c r="Y14" i="3"/>
  <c r="Z13" i="3"/>
  <c r="Y13" i="3"/>
  <c r="Z12" i="3"/>
  <c r="Y12" i="3"/>
  <c r="Z11" i="3"/>
  <c r="Y11" i="3"/>
  <c r="Z10" i="3"/>
  <c r="Y10" i="3"/>
  <c r="Z9" i="3"/>
  <c r="Y9" i="3"/>
  <c r="AH8" i="3"/>
  <c r="V8" i="3"/>
  <c r="U8" i="3"/>
  <c r="T8" i="3"/>
  <c r="S8" i="3"/>
  <c r="R8" i="3"/>
  <c r="Q8" i="3"/>
  <c r="P8" i="3"/>
  <c r="O8" i="3"/>
  <c r="N8" i="3"/>
  <c r="K8" i="3"/>
  <c r="J8" i="3"/>
  <c r="M18" i="3" l="1"/>
  <c r="Z287" i="3"/>
  <c r="Z260" i="3"/>
  <c r="Q42" i="3"/>
  <c r="Q246" i="3" s="1"/>
  <c r="W18" i="3"/>
  <c r="W8" i="3" s="1"/>
  <c r="Z141" i="3"/>
  <c r="Z126" i="3"/>
  <c r="Y114" i="3"/>
  <c r="L18" i="3"/>
  <c r="J42" i="3"/>
  <c r="J246" i="3" s="1"/>
  <c r="Z94" i="3"/>
  <c r="R42" i="3"/>
  <c r="R246" i="3" s="1"/>
  <c r="V42" i="3"/>
  <c r="V246" i="3" s="1"/>
  <c r="Z63" i="3"/>
  <c r="Y87" i="3"/>
  <c r="Z159" i="3"/>
  <c r="S42" i="3"/>
  <c r="S246" i="3" s="1"/>
  <c r="Z243" i="3"/>
  <c r="Y78" i="3"/>
  <c r="Z173" i="3"/>
  <c r="Y258" i="3"/>
  <c r="Z257" i="3"/>
  <c r="Y231" i="3"/>
  <c r="Z252" i="3"/>
  <c r="AH42" i="3"/>
  <c r="K32" i="3"/>
  <c r="AK246" i="3"/>
  <c r="T42" i="3"/>
  <c r="T246" i="3" s="1"/>
  <c r="Y83" i="3"/>
  <c r="Y96" i="3"/>
  <c r="Z112" i="3"/>
  <c r="Y149" i="3"/>
  <c r="Z267" i="3"/>
  <c r="Z284" i="3"/>
  <c r="Y53" i="3"/>
  <c r="Y129" i="3"/>
  <c r="Z138" i="3"/>
  <c r="Z274" i="3"/>
  <c r="Z84" i="3"/>
  <c r="Y234" i="3"/>
  <c r="Y264" i="3"/>
  <c r="Y122" i="3"/>
  <c r="Z55" i="3"/>
  <c r="M8" i="3"/>
  <c r="N42" i="3"/>
  <c r="N246" i="3" s="1"/>
  <c r="U42" i="3"/>
  <c r="U246" i="3" s="1"/>
  <c r="Y60" i="3"/>
  <c r="Y81" i="3"/>
  <c r="Y57" i="3"/>
  <c r="Y120" i="3"/>
  <c r="Y175" i="3"/>
  <c r="Y255" i="3"/>
  <c r="Y266" i="3"/>
  <c r="L32" i="3"/>
  <c r="Y75" i="3"/>
  <c r="Y90" i="3"/>
  <c r="Y93" i="3"/>
  <c r="Y135" i="3"/>
  <c r="Z139" i="3"/>
  <c r="Y150" i="3"/>
  <c r="P42" i="3"/>
  <c r="P246" i="3" s="1"/>
  <c r="Y242" i="3"/>
  <c r="Z275" i="3"/>
  <c r="Z64" i="3"/>
  <c r="Y144" i="3"/>
  <c r="Y172" i="3"/>
  <c r="Z223" i="3"/>
  <c r="Y237" i="3"/>
  <c r="Y263" i="3"/>
  <c r="L27" i="3"/>
  <c r="L24" i="3" s="1"/>
  <c r="Y72" i="3"/>
  <c r="Y132" i="3"/>
  <c r="L178" i="3"/>
  <c r="Y228" i="3"/>
  <c r="M27" i="3"/>
  <c r="M24" i="3" s="1"/>
  <c r="O42" i="3"/>
  <c r="M178" i="3"/>
  <c r="Y272" i="3"/>
  <c r="Z62" i="3"/>
  <c r="Y66" i="3"/>
  <c r="Y69" i="3"/>
  <c r="Y77" i="3"/>
  <c r="Y162" i="3"/>
  <c r="L249" i="3"/>
  <c r="Z59" i="3"/>
  <c r="W42" i="3"/>
  <c r="Y170" i="3"/>
  <c r="L167" i="3"/>
  <c r="Y225" i="3"/>
  <c r="Y235" i="3"/>
  <c r="Y261" i="3"/>
  <c r="Y278" i="3"/>
  <c r="Z56" i="3"/>
  <c r="Z115" i="3"/>
  <c r="Z273" i="3"/>
  <c r="Y273" i="3"/>
  <c r="Z268" i="3"/>
  <c r="Y268" i="3"/>
  <c r="Z174" i="3"/>
  <c r="Y174" i="3"/>
  <c r="Y211" i="3"/>
  <c r="Z202" i="3"/>
  <c r="Z207" i="3"/>
  <c r="Y207" i="3"/>
  <c r="Z216" i="3"/>
  <c r="Y216" i="3"/>
  <c r="Z254" i="3"/>
  <c r="Y254" i="3"/>
  <c r="Y276" i="3"/>
  <c r="Z85" i="3"/>
  <c r="Z151" i="3"/>
  <c r="Z171" i="3"/>
  <c r="Y171" i="3"/>
  <c r="K195" i="3"/>
  <c r="K42" i="3" s="1"/>
  <c r="Y232" i="3"/>
  <c r="Z240" i="3"/>
  <c r="Z265" i="3"/>
  <c r="Y265" i="3"/>
  <c r="Z277" i="3"/>
  <c r="Y277" i="3"/>
  <c r="Y281" i="3"/>
  <c r="Z82" i="3"/>
  <c r="Z121" i="3"/>
  <c r="Y131" i="3"/>
  <c r="Y164" i="3"/>
  <c r="M195" i="3"/>
  <c r="Z220" i="3"/>
  <c r="Y290" i="3"/>
  <c r="Z76" i="3"/>
  <c r="Y89" i="3"/>
  <c r="Y128" i="3"/>
  <c r="Y161" i="3"/>
  <c r="Y199" i="3"/>
  <c r="Y208" i="3"/>
  <c r="Y217" i="3"/>
  <c r="Z262" i="3"/>
  <c r="Y262" i="3"/>
  <c r="Z70" i="3"/>
  <c r="Y86" i="3"/>
  <c r="Z118" i="3"/>
  <c r="Z142" i="3"/>
  <c r="Y152" i="3"/>
  <c r="Z204" i="3"/>
  <c r="Y204" i="3"/>
  <c r="Z213" i="3"/>
  <c r="Y213" i="3"/>
  <c r="Y229" i="3"/>
  <c r="Y241" i="3"/>
  <c r="Y270" i="3"/>
  <c r="L195" i="3"/>
  <c r="Z259" i="3"/>
  <c r="Y259" i="3"/>
  <c r="Y253" i="3"/>
  <c r="M249" i="3"/>
  <c r="Y71" i="3"/>
  <c r="Y238" i="3"/>
  <c r="Z256" i="3"/>
  <c r="Y256" i="3"/>
  <c r="Z279" i="3"/>
  <c r="Y279" i="3"/>
  <c r="Y137" i="3"/>
  <c r="Z88" i="3"/>
  <c r="Z127" i="3"/>
  <c r="M167" i="3"/>
  <c r="Y95" i="3"/>
  <c r="Z222" i="3"/>
  <c r="Y222" i="3"/>
  <c r="Z271" i="3"/>
  <c r="Y271" i="3"/>
  <c r="L8" i="3"/>
  <c r="Y74" i="3"/>
  <c r="Z103" i="3"/>
  <c r="Y119" i="3"/>
  <c r="Y143" i="3"/>
  <c r="Y205" i="3"/>
  <c r="Y214" i="3"/>
  <c r="Y226" i="3"/>
  <c r="Y65" i="3"/>
  <c r="Z97" i="3"/>
  <c r="Z136" i="3"/>
  <c r="Z201" i="3"/>
  <c r="Y201" i="3"/>
  <c r="Z210" i="3"/>
  <c r="Y210" i="3"/>
  <c r="Z133" i="3"/>
  <c r="Y140" i="3"/>
  <c r="K249" i="3"/>
  <c r="Y200" i="3"/>
  <c r="Y203" i="3"/>
  <c r="Y206" i="3"/>
  <c r="Y209" i="3"/>
  <c r="Y212" i="3"/>
  <c r="Y215" i="3"/>
  <c r="Y218" i="3"/>
  <c r="Y221" i="3"/>
  <c r="Y224" i="3"/>
  <c r="Y282" i="3"/>
  <c r="Y285" i="3"/>
  <c r="Y288" i="3"/>
  <c r="Y227" i="3"/>
  <c r="Y230" i="3"/>
  <c r="Y233" i="3"/>
  <c r="Y236" i="3"/>
  <c r="Y239" i="3"/>
  <c r="Y291" i="3"/>
  <c r="Y269" i="3"/>
  <c r="Y280" i="3"/>
  <c r="Y283" i="3"/>
  <c r="Y286" i="3"/>
  <c r="Y289" i="3"/>
  <c r="K246" i="3" l="1"/>
  <c r="W246" i="3"/>
  <c r="O246" i="3"/>
  <c r="M42" i="3"/>
  <c r="M246" i="3" s="1"/>
  <c r="Y249" i="3"/>
  <c r="L42" i="3"/>
  <c r="L246" i="3" s="1"/>
  <c r="Z2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Zojaji Azardokht, PLnpa</author>
  </authors>
  <commentList>
    <comment ref="AJ5" authorId="0" shapeId="0" xr:uid="{B2327B7F-EB66-4754-81BB-B2D960FB61DE}">
      <text>
        <r>
          <rPr>
            <b/>
            <sz val="9"/>
            <color indexed="81"/>
            <rFont val="Tahoma"/>
            <family val="2"/>
          </rPr>
          <t>NL-</t>
        </r>
        <r>
          <rPr>
            <sz val="9"/>
            <color indexed="81"/>
            <rFont val="Tahoma"/>
            <family val="2"/>
          </rPr>
          <t xml:space="preserve"> Ny länk/bibehållen länk
</t>
        </r>
        <r>
          <rPr>
            <b/>
            <sz val="9"/>
            <color indexed="81"/>
            <rFont val="Tahoma"/>
            <family val="2"/>
          </rPr>
          <t>AT-</t>
        </r>
        <r>
          <rPr>
            <sz val="9"/>
            <color indexed="81"/>
            <rFont val="Tahoma"/>
            <family val="2"/>
          </rPr>
          <t xml:space="preserve"> Anslutning till terminal
</t>
        </r>
        <r>
          <rPr>
            <b/>
            <sz val="9"/>
            <color indexed="81"/>
            <rFont val="Tahoma"/>
            <family val="2"/>
          </rPr>
          <t>TL-</t>
        </r>
        <r>
          <rPr>
            <sz val="9"/>
            <color indexed="81"/>
            <rFont val="Tahoma"/>
            <family val="2"/>
          </rPr>
          <t xml:space="preserve"> Tåglängd 740 meter för godståg
</t>
        </r>
        <r>
          <rPr>
            <b/>
            <sz val="9"/>
            <color indexed="81"/>
            <rFont val="Tahoma"/>
            <family val="2"/>
          </rPr>
          <t>HG-</t>
        </r>
        <r>
          <rPr>
            <sz val="9"/>
            <color indexed="81"/>
            <rFont val="Tahoma"/>
            <family val="2"/>
          </rPr>
          <t xml:space="preserve"> Hastighet godståg 100 km/h stomnät
</t>
        </r>
        <r>
          <rPr>
            <b/>
            <sz val="9"/>
            <color indexed="81"/>
            <rFont val="Tahoma"/>
            <family val="2"/>
          </rPr>
          <t>HP-</t>
        </r>
        <r>
          <rPr>
            <sz val="9"/>
            <color indexed="81"/>
            <rFont val="Tahoma"/>
            <family val="2"/>
          </rPr>
          <t xml:space="preserve"> Hastighet persontåg 160 km/h stomnät
</t>
        </r>
        <r>
          <rPr>
            <b/>
            <sz val="9"/>
            <color indexed="81"/>
            <rFont val="Tahoma"/>
            <family val="2"/>
          </rPr>
          <t>ER-</t>
        </r>
        <r>
          <rPr>
            <sz val="9"/>
            <color indexed="81"/>
            <rFont val="Tahoma"/>
            <family val="2"/>
          </rPr>
          <t xml:space="preserve"> ERTMS
</t>
        </r>
        <r>
          <rPr>
            <b/>
            <sz val="9"/>
            <color indexed="81"/>
            <rFont val="Tahoma"/>
            <family val="2"/>
          </rPr>
          <t>MS-</t>
        </r>
        <r>
          <rPr>
            <sz val="9"/>
            <color indexed="81"/>
            <rFont val="Tahoma"/>
            <family val="2"/>
          </rPr>
          <t xml:space="preserve"> Mötesseparering stomnät väg 
</t>
        </r>
        <r>
          <rPr>
            <b/>
            <sz val="9"/>
            <color indexed="81"/>
            <rFont val="Tahoma"/>
            <family val="2"/>
          </rPr>
          <t xml:space="preserve">PS- </t>
        </r>
        <r>
          <rPr>
            <sz val="9"/>
            <color indexed="81"/>
            <rFont val="Tahoma"/>
            <family val="2"/>
          </rPr>
          <t>Planskilda korsningar stomnät väg</t>
        </r>
      </text>
    </comment>
    <comment ref="V248" authorId="0" shapeId="0" xr:uid="{FB70DEFB-023C-4FFF-B931-6D2525301C0E}">
      <text>
        <r>
          <rPr>
            <sz val="9"/>
            <color indexed="81"/>
            <rFont val="Tahoma"/>
            <family val="2"/>
          </rPr>
          <t xml:space="preserve">
fel delsummering justerat</t>
        </r>
      </text>
    </comment>
    <comment ref="W248" authorId="0" shapeId="0" xr:uid="{36F80624-69A4-4F2B-8C9D-E8714D7E011A}">
      <text>
        <r>
          <rPr>
            <sz val="9"/>
            <color indexed="81"/>
            <rFont val="Tahoma"/>
            <family val="2"/>
          </rPr>
          <t xml:space="preserve">
fel delsummering justerat</t>
        </r>
      </text>
    </comment>
    <comment ref="K250" authorId="0" shapeId="0" xr:uid="{8FA4BD29-E73D-4DD0-975F-4AF792683B98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54" authorId="0" shapeId="0" xr:uid="{9E8B8B7C-B12F-43A8-BD00-ACC661BA203C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68" authorId="0" shapeId="0" xr:uid="{E5EE52CC-F94F-43E5-9353-F6049619E295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71" authorId="0" shapeId="0" xr:uid="{B7530B6B-F73B-4D83-985D-9F7C07495EE7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77" authorId="0" shapeId="0" xr:uid="{7114C86F-720C-46FE-81A0-94EF7CACA966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79" authorId="0" shapeId="0" xr:uid="{5E40670F-9C3F-451B-9877-7ACCF16B0ECD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  <comment ref="K290" authorId="0" shapeId="0" xr:uid="{8BB9FEB3-0F65-4E3B-AE68-0C57509E2ECD}">
      <text>
        <r>
          <rPr>
            <sz val="9"/>
            <color indexed="81"/>
            <rFont val="Tahoma"/>
            <family val="2"/>
          </rPr>
          <t>Behov av finansiering under planperioden</t>
        </r>
      </text>
    </comment>
  </commentList>
</comments>
</file>

<file path=xl/sharedStrings.xml><?xml version="1.0" encoding="utf-8"?>
<sst xmlns="http://schemas.openxmlformats.org/spreadsheetml/2006/main" count="3784" uniqueCount="767">
  <si>
    <t>Belopp i mnkr - Fastpris 202502 från år 2026</t>
  </si>
  <si>
    <t>Kostnad Nationell plan</t>
  </si>
  <si>
    <t>Tillkommande finansieringar utöver planeringsram</t>
  </si>
  <si>
    <t>Total objektkostnad inklusive tillkommande finansieringar utöver planeringsram</t>
  </si>
  <si>
    <t>Osäkerhetsintervall kostnad</t>
  </si>
  <si>
    <t>Lönsamhet och osäkerhetsintervall</t>
  </si>
  <si>
    <t>Total objektkostnad enligt plan 2022-2033 (prisnivå 2025)</t>
  </si>
  <si>
    <t>Objektbenämning i plan 2022-2033</t>
  </si>
  <si>
    <t>Trängselskatt anslag</t>
  </si>
  <si>
    <t>Lån/ Trängselsk. o infra.avgift</t>
  </si>
  <si>
    <t>Medfinans</t>
  </si>
  <si>
    <t>Samfinans övr.</t>
  </si>
  <si>
    <t>Extern del</t>
  </si>
  <si>
    <t>Kategori</t>
  </si>
  <si>
    <t>Byggstart status</t>
  </si>
  <si>
    <t>Fasindelning i Planerings-process</t>
  </si>
  <si>
    <t>prioriterings-kategori</t>
  </si>
  <si>
    <t>Trafik-slag</t>
  </si>
  <si>
    <t>Län</t>
  </si>
  <si>
    <t>Järnvägsstråk / Vägnummer / Farled</t>
  </si>
  <si>
    <t>Objekt ID</t>
  </si>
  <si>
    <t>Objekt</t>
  </si>
  <si>
    <t>Osäkerhet
(+/- %)</t>
  </si>
  <si>
    <t>Min (15% sannolikhet)</t>
  </si>
  <si>
    <t>Max (85% sannolikhet)</t>
  </si>
  <si>
    <t>NNV</t>
  </si>
  <si>
    <t>NNK</t>
  </si>
  <si>
    <t>NNK 85%</t>
  </si>
  <si>
    <t>Ej beräknade effekter</t>
  </si>
  <si>
    <t>Samhällsekon. Lönsamhet</t>
  </si>
  <si>
    <t>Kalkyl-Skede</t>
  </si>
  <si>
    <t>Kalkyl-typ</t>
  </si>
  <si>
    <t>TEN-T tillhörighet</t>
  </si>
  <si>
    <t>Bidrag till 
TEN-T-krav</t>
  </si>
  <si>
    <t>Länkar SEB</t>
  </si>
  <si>
    <t>System SEB / PM SEB</t>
  </si>
  <si>
    <t>2026-2037</t>
  </si>
  <si>
    <t>Total</t>
  </si>
  <si>
    <t>Vidmakthållande</t>
  </si>
  <si>
    <t xml:space="preserve"> </t>
  </si>
  <si>
    <t>Väg</t>
  </si>
  <si>
    <t xml:space="preserve"> Hela Landet</t>
  </si>
  <si>
    <t>Hela landet</t>
  </si>
  <si>
    <t>UHV001</t>
  </si>
  <si>
    <t>Vidmakthållande väg</t>
  </si>
  <si>
    <t>UHV001a</t>
  </si>
  <si>
    <t>Vidmakthållande större reinvestering väg (&gt;300 mnkr)</t>
  </si>
  <si>
    <t>UHV003</t>
  </si>
  <si>
    <t>Vidmakthållande bärighet (investeringskaraktär)</t>
  </si>
  <si>
    <t>Vidmakthållande bärighet (övriga)</t>
  </si>
  <si>
    <t>UHV004</t>
  </si>
  <si>
    <t>Statlig medfinansiering av enskilda vägar</t>
  </si>
  <si>
    <t>Järnväg</t>
  </si>
  <si>
    <t>UHJ001</t>
  </si>
  <si>
    <t>Vidmakthållande järnväg</t>
  </si>
  <si>
    <t>UHJ004a</t>
  </si>
  <si>
    <t>Vidmakthållande större reinvestering järnväg (&gt;300 mnkr)</t>
  </si>
  <si>
    <t>Alla</t>
  </si>
  <si>
    <t>UHJ005</t>
  </si>
  <si>
    <t>Vidmakthållande, signalåtgärder</t>
  </si>
  <si>
    <t>JTR204b</t>
  </si>
  <si>
    <t>Bidrag till Inlandsbanan</t>
  </si>
  <si>
    <t>Övrig verksamhet</t>
  </si>
  <si>
    <t>SC012</t>
  </si>
  <si>
    <t>Räntor och amortering för investering, väg</t>
  </si>
  <si>
    <t>BVNA006</t>
  </si>
  <si>
    <t>Ränta, Avskrivning och Hyra, järnväg</t>
  </si>
  <si>
    <t>JTR204a</t>
  </si>
  <si>
    <t>Ersättning till Öresundsbro Konsortiet</t>
  </si>
  <si>
    <t>TTR203</t>
  </si>
  <si>
    <t>Forskning och innovation utveckling</t>
  </si>
  <si>
    <t>Luftfart</t>
  </si>
  <si>
    <t>LUFT001</t>
  </si>
  <si>
    <t>Övriga investeringar</t>
  </si>
  <si>
    <t>TTR1823</t>
  </si>
  <si>
    <t>TTR1823a</t>
  </si>
  <si>
    <t>Ultunalänken, kollektivtrafiksatsning (stadsmiljöavtal)</t>
  </si>
  <si>
    <t>varav övriga investeringar (&lt;150 mnkr)</t>
  </si>
  <si>
    <t>TTR1820</t>
  </si>
  <si>
    <t>Trimning / tillgänglighetsåtgärder</t>
  </si>
  <si>
    <t>TTR1821</t>
  </si>
  <si>
    <t>Säkerhetsåtgärder</t>
  </si>
  <si>
    <t>TTR1822</t>
  </si>
  <si>
    <t>Miljöåtgärder</t>
  </si>
  <si>
    <t>JTR2605</t>
  </si>
  <si>
    <t>ERTMS, ombordsutrustning</t>
  </si>
  <si>
    <t>Investeringar i regional plan</t>
  </si>
  <si>
    <t>R-999x</t>
  </si>
  <si>
    <t>Regionala planer övriga</t>
  </si>
  <si>
    <t>Skåne</t>
  </si>
  <si>
    <t>SVF1811a</t>
  </si>
  <si>
    <t>Malmö, Stadsbusslinje (EL-MEX-och EL-bussar), samfinans</t>
  </si>
  <si>
    <t>Malmö närområde</t>
  </si>
  <si>
    <t>SVF1812a</t>
  </si>
  <si>
    <t>Malmöpendeln Lommabanan - etapp 2, samfinans</t>
  </si>
  <si>
    <t>Stockholm</t>
  </si>
  <si>
    <t>Stockholms närområde</t>
  </si>
  <si>
    <t>SVF1801a</t>
  </si>
  <si>
    <t>Älvsjö-Fridhemsplan, tunnelbana och nya stationer, samfinans</t>
  </si>
  <si>
    <t>SVF1803a</t>
  </si>
  <si>
    <t>Roslagsbanan till City, förlängning och nya stationer, samfinans</t>
  </si>
  <si>
    <t>SVF1802a</t>
  </si>
  <si>
    <t>Stockholm, Spårväg syd, kapacitetsutökning för kollektivtrafik, samfinans</t>
  </si>
  <si>
    <t>Västra Götaland</t>
  </si>
  <si>
    <t>SVF1808a</t>
  </si>
  <si>
    <t>Göteborg, Citybuss Backastråket, samfinans</t>
  </si>
  <si>
    <t>SVF1809a</t>
  </si>
  <si>
    <t>Göteborg, Spårväg och citybuss Norra Älvstranden (västra delen), samfinans</t>
  </si>
  <si>
    <t>Göteborg, Citybuss Norra Älvstranden (västra delen), samfinans</t>
  </si>
  <si>
    <t>SVF1806a</t>
  </si>
  <si>
    <t>Göteborg, Spårväg Brunnsbo-Linné (Älvstranden, centrala delen), samf.</t>
  </si>
  <si>
    <t>Större investeringar i nationell plan (&gt;150 mnkr)</t>
  </si>
  <si>
    <t>04-Avslut med smärre reståtgärder/kostnader</t>
  </si>
  <si>
    <t>Öppet för trafik</t>
  </si>
  <si>
    <t>Prio. kat. 1</t>
  </si>
  <si>
    <t>JTR203</t>
  </si>
  <si>
    <t>Avslutade namngivna järnvägsobjekt med restarbete eller utbetalningar under planperiod</t>
  </si>
  <si>
    <t>4-TEN-Delvis</t>
  </si>
  <si>
    <t>VTR200</t>
  </si>
  <si>
    <t>Avslutade namngivna vägobjekt med restarbete eller utbetalningar under planperiod</t>
  </si>
  <si>
    <t>05-Pågående</t>
  </si>
  <si>
    <t>Pågående</t>
  </si>
  <si>
    <t>JTR200</t>
  </si>
  <si>
    <t>Fjärrstyrning av järnväg</t>
  </si>
  <si>
    <t>ER</t>
  </si>
  <si>
    <t>TRV011</t>
  </si>
  <si>
    <t xml:space="preserve">Kraftförsörjning </t>
  </si>
  <si>
    <t>-</t>
  </si>
  <si>
    <t>JTR1803</t>
  </si>
  <si>
    <t>LTS; Hallsberg-Malmö/Göteborg, åtgärder för långa godståg</t>
  </si>
  <si>
    <t>1-TEN-ETC</t>
  </si>
  <si>
    <t>TL</t>
  </si>
  <si>
    <t>JTR202</t>
  </si>
  <si>
    <t>Nationellt tågledningssystem</t>
  </si>
  <si>
    <t>Prio. kat. 3</t>
  </si>
  <si>
    <t>VTR1802</t>
  </si>
  <si>
    <t>Ny optoanläggning för ökad kapacitet i kommunikationsnät inkl. vägklassifisering</t>
  </si>
  <si>
    <t>JTR1809</t>
  </si>
  <si>
    <t>Teletransmissionsanläggning</t>
  </si>
  <si>
    <t>VTR1801b</t>
  </si>
  <si>
    <t>FRMCS (Järnvägskommunikationssystem) tunnel</t>
  </si>
  <si>
    <t>VTR1801a</t>
  </si>
  <si>
    <t>Förtätning av GSM-R (Järnvägskommunikationssystem)</t>
  </si>
  <si>
    <t>07-Obundna</t>
  </si>
  <si>
    <t>2029-2031</t>
  </si>
  <si>
    <t>Förberedelse för byggstart</t>
  </si>
  <si>
    <t>VTR1801</t>
  </si>
  <si>
    <t>Införande av FRMCS (Järnvägskommunikationssystem)</t>
  </si>
  <si>
    <t>FU</t>
  </si>
  <si>
    <t>ULK</t>
  </si>
  <si>
    <t>SEB.pdf</t>
  </si>
  <si>
    <t>2026-2028</t>
  </si>
  <si>
    <t>Byggstart</t>
  </si>
  <si>
    <t>Prio. kat. 4</t>
  </si>
  <si>
    <t>Blekinge</t>
  </si>
  <si>
    <t>Blekinge kustbana</t>
  </si>
  <si>
    <t>JSY1801</t>
  </si>
  <si>
    <t>Blekinge kustbana, mötesspår och hastighetshöjning</t>
  </si>
  <si>
    <t>Försumbart</t>
  </si>
  <si>
    <t>Robust lönsam</t>
  </si>
  <si>
    <t>Plgr</t>
  </si>
  <si>
    <t>FKS</t>
  </si>
  <si>
    <t>Prio. kat. 2</t>
  </si>
  <si>
    <t>Blekinge Kronoberg Skåne</t>
  </si>
  <si>
    <t>(Älmhult) - Olofström</t>
  </si>
  <si>
    <t>JSY202</t>
  </si>
  <si>
    <t>Förbättring</t>
  </si>
  <si>
    <t>Robust olönsam</t>
  </si>
  <si>
    <t>Plalt</t>
  </si>
  <si>
    <t>Dalarna</t>
  </si>
  <si>
    <t>Dalabanan</t>
  </si>
  <si>
    <t>BVST016</t>
  </si>
  <si>
    <t>Uppsala-Borlänge, hastighetshöjande åtgärder och ökad kapacitet etapp 1</t>
  </si>
  <si>
    <t>E16</t>
  </si>
  <si>
    <t>VM066</t>
  </si>
  <si>
    <t>E16 Borlänge-Djurås</t>
  </si>
  <si>
    <t>Bergslagsbanan</t>
  </si>
  <si>
    <t>JM1812</t>
  </si>
  <si>
    <t>Borlänge-Falun, Kapacitets- och hastighetshöjande åtgärder</t>
  </si>
  <si>
    <t>&lt; 0</t>
  </si>
  <si>
    <t>Osäker lönsamhet</t>
  </si>
  <si>
    <t>BH</t>
  </si>
  <si>
    <t>JM1806</t>
  </si>
  <si>
    <t>Lönsam</t>
  </si>
  <si>
    <t>E45</t>
  </si>
  <si>
    <t>VM001</t>
  </si>
  <si>
    <t>E45 Vattnäs-Trunna</t>
  </si>
  <si>
    <t>Försämring</t>
  </si>
  <si>
    <t>3-TEN-Överg</t>
  </si>
  <si>
    <t>Gävleborg</t>
  </si>
  <si>
    <t>Ostkustbanan</t>
  </si>
  <si>
    <t>XSM300c</t>
  </si>
  <si>
    <t>Ostkustbanan, etapp Gävle-Kringlan, kapacitetshöjning</t>
  </si>
  <si>
    <t>TL HP</t>
  </si>
  <si>
    <t>E4</t>
  </si>
  <si>
    <t>VM034</t>
  </si>
  <si>
    <t>E4 Kongberget-Gnarp</t>
  </si>
  <si>
    <t>Nära noll</t>
  </si>
  <si>
    <t>Plfh</t>
  </si>
  <si>
    <t>MS PS</t>
  </si>
  <si>
    <t>Gävleborg Dalarna</t>
  </si>
  <si>
    <t>Godsstråket genom Bergslagen</t>
  </si>
  <si>
    <t>JM1808</t>
  </si>
  <si>
    <t>Olönsam</t>
  </si>
  <si>
    <t>Halland</t>
  </si>
  <si>
    <t>Västkustbanan</t>
  </si>
  <si>
    <t>BVGB015</t>
  </si>
  <si>
    <t>Varberg, dubbelspår (tunnel) inklusive resecentrum</t>
  </si>
  <si>
    <t>JVA1801</t>
  </si>
  <si>
    <t>Halmstad C/bangård</t>
  </si>
  <si>
    <t>Plbmp</t>
  </si>
  <si>
    <t>Övrig-100% medf.</t>
  </si>
  <si>
    <t>JVA2206</t>
  </si>
  <si>
    <t>ÅVS</t>
  </si>
  <si>
    <t>Schablon</t>
  </si>
  <si>
    <t>Markarydsbanan</t>
  </si>
  <si>
    <t>JVA2222</t>
  </si>
  <si>
    <t>Markarydsbanan/Knäred mötesspår</t>
  </si>
  <si>
    <t>Jämtland</t>
  </si>
  <si>
    <t>VM051</t>
  </si>
  <si>
    <t>E45 Rengsjön-Älvros</t>
  </si>
  <si>
    <t xml:space="preserve">Västernorrland Jämtland </t>
  </si>
  <si>
    <t>Mittbanan</t>
  </si>
  <si>
    <t>JM1814</t>
  </si>
  <si>
    <t>Jönköping</t>
  </si>
  <si>
    <t>Rv 40</t>
  </si>
  <si>
    <t>VSO033</t>
  </si>
  <si>
    <t>Rv 40 förbi Eksjö</t>
  </si>
  <si>
    <t>Jönköping gbg - Vaggeryd</t>
  </si>
  <si>
    <t>JSY1802</t>
  </si>
  <si>
    <t>Värnamo – Jönköping/Nässjö, elektrifiering o höjd hast</t>
  </si>
  <si>
    <t>Flera</t>
  </si>
  <si>
    <t>AT TL</t>
  </si>
  <si>
    <t>Rv 26</t>
  </si>
  <si>
    <t>YSY007</t>
  </si>
  <si>
    <t>Rv 26 Mullsjö - Slättäng, delen Mullsjö-Mon</t>
  </si>
  <si>
    <t>Rv 26 Mullsjö - Slättäng</t>
  </si>
  <si>
    <t>VSY1803</t>
  </si>
  <si>
    <t>E4 Trafikplats Ljungarum, genomgående körfält</t>
  </si>
  <si>
    <t>VSY1807</t>
  </si>
  <si>
    <t>Rv 26 Hedenstorp - Månseryd</t>
  </si>
  <si>
    <t>Svårbedömd</t>
  </si>
  <si>
    <t>Kronoberg</t>
  </si>
  <si>
    <t>Rv 25</t>
  </si>
  <si>
    <t>VSO020</t>
  </si>
  <si>
    <t>Rv 25 Österleden i Växjö</t>
  </si>
  <si>
    <t>Norrbotten</t>
  </si>
  <si>
    <t>Malmbanan</t>
  </si>
  <si>
    <t>BVLU015b</t>
  </si>
  <si>
    <t>Malmbanan, bangårdsförlängningar m.m.</t>
  </si>
  <si>
    <t>Sjöfart</t>
  </si>
  <si>
    <t>XSN300</t>
  </si>
  <si>
    <t>Luleå hamn kapacitetsåtgärd farled</t>
  </si>
  <si>
    <t>E10</t>
  </si>
  <si>
    <t>VSN209</t>
  </si>
  <si>
    <t>E10, Avvakko–Lappeasuando</t>
  </si>
  <si>
    <t>MS</t>
  </si>
  <si>
    <t>06-Bundna</t>
  </si>
  <si>
    <t>VSN206</t>
  </si>
  <si>
    <t>E10, Morjärv - Svartbyn (etapp 1)</t>
  </si>
  <si>
    <t>XSN301c</t>
  </si>
  <si>
    <t>Malmbanan Nattavaara bangårdsförlängning</t>
  </si>
  <si>
    <t>XSN301f</t>
  </si>
  <si>
    <t>Stambanan genom övre Norrland</t>
  </si>
  <si>
    <t>JN1801</t>
  </si>
  <si>
    <t>Luleå C flytt av personvagnsuppställning (etapp 1)</t>
  </si>
  <si>
    <t>2032-2037</t>
  </si>
  <si>
    <t>Planering</t>
  </si>
  <si>
    <t>Norrbotniabanan</t>
  </si>
  <si>
    <t>JN2201</t>
  </si>
  <si>
    <t xml:space="preserve">Norrbotniabanan Skellefteå - Luleå ny järnväg </t>
  </si>
  <si>
    <t>NL AT TL HG HP</t>
  </si>
  <si>
    <t>JN2206</t>
  </si>
  <si>
    <t>SgöN Sävastklinten-Norra Sunderbyn ny mötesstation och partiellt dubbelspår</t>
  </si>
  <si>
    <t>JN1804a</t>
  </si>
  <si>
    <t>XSN301d</t>
  </si>
  <si>
    <t>Malmbanan Murjek förlängning av mötesstation</t>
  </si>
  <si>
    <t>JN2202</t>
  </si>
  <si>
    <t>JN2213</t>
  </si>
  <si>
    <t>JN2212</t>
  </si>
  <si>
    <t>Olönsam - endast bedömd</t>
  </si>
  <si>
    <t>E22</t>
  </si>
  <si>
    <t>VSK046</t>
  </si>
  <si>
    <t>E22 Hurva-Vä etapp Linderöd - Vä;  Sätaröd-Vä och förbi Linderöd</t>
  </si>
  <si>
    <t>VSY201</t>
  </si>
  <si>
    <t>Superbussar i Skåne, åtgärder i statlig infrastruktur</t>
  </si>
  <si>
    <t>VSK042</t>
  </si>
  <si>
    <t>SEB-PM</t>
  </si>
  <si>
    <t>VSK038</t>
  </si>
  <si>
    <t xml:space="preserve">E22 Trafikplats Lund S </t>
  </si>
  <si>
    <t>VSY202</t>
  </si>
  <si>
    <t>E22 Fjälkinge–Gualöv</t>
  </si>
  <si>
    <t>08-Obundna med nya förutsättningar</t>
  </si>
  <si>
    <t>E65</t>
  </si>
  <si>
    <t>VSK050</t>
  </si>
  <si>
    <t>E65 Svedala-Börringe</t>
  </si>
  <si>
    <t>Skånebanan</t>
  </si>
  <si>
    <t>JSY1810</t>
  </si>
  <si>
    <t>Hässleholm-Helsingborg, förlängt mötesspår och höjd hastighet</t>
  </si>
  <si>
    <t>Södra Stambanan</t>
  </si>
  <si>
    <t>JSY1812</t>
  </si>
  <si>
    <t>Malmö godsbangård, utbyggnad av spår 58</t>
  </si>
  <si>
    <t>Stockholm övrigt</t>
  </si>
  <si>
    <t>BVTH001</t>
  </si>
  <si>
    <t>Alvik-Ulvsunda-Solna station, snabbspårväg (statlig medfinansiering)</t>
  </si>
  <si>
    <t>E20</t>
  </si>
  <si>
    <t>VST003</t>
  </si>
  <si>
    <t>E20 Norra Länken</t>
  </si>
  <si>
    <t>JST1802</t>
  </si>
  <si>
    <t>Barkarby bytespunkt med anslutning till tunnelbana</t>
  </si>
  <si>
    <t>JST204</t>
  </si>
  <si>
    <t>Kollektivtrafik Stockholm, tunnelbaneutbyggnad (statlig medfinansiering)</t>
  </si>
  <si>
    <t>BVTH004</t>
  </si>
  <si>
    <t>Roslagsbanan, dubbelspår etapp 1+2 (statlig medfinansiering)</t>
  </si>
  <si>
    <t>JST1805</t>
  </si>
  <si>
    <t>Stockholm Central och Karlberg, funktionsanpassningar efter Citybanan</t>
  </si>
  <si>
    <t>Mälarbanan</t>
  </si>
  <si>
    <t>BVST014</t>
  </si>
  <si>
    <t>Tomteboda-Kallhäll, ökad kapacitet</t>
  </si>
  <si>
    <t>By</t>
  </si>
  <si>
    <t>BVTH003</t>
  </si>
  <si>
    <t>Tvärspårväg Ost/Saltsjöbanan (statlig medfinansiering)</t>
  </si>
  <si>
    <t>VST001</t>
  </si>
  <si>
    <t xml:space="preserve">E4 Förbifart Stockholm </t>
  </si>
  <si>
    <t>NL</t>
  </si>
  <si>
    <t>JST1811</t>
  </si>
  <si>
    <t xml:space="preserve">Årstaberg-Flemingsberg, signalåtgärder optimering </t>
  </si>
  <si>
    <t>E4/Lv 259</t>
  </si>
  <si>
    <t>VST005</t>
  </si>
  <si>
    <t>E4/Lv 259 Tvärförbindelse Södertörn</t>
  </si>
  <si>
    <t>JST201</t>
  </si>
  <si>
    <t>Hagalund, bangårdsombyggnad</t>
  </si>
  <si>
    <t>Lönsam - endast bedömd</t>
  </si>
  <si>
    <t>Västra stambanan</t>
  </si>
  <si>
    <t>JST1810</t>
  </si>
  <si>
    <t>Västra stambanan, Flemingsberg-Järna, upprustning tunnlar</t>
  </si>
  <si>
    <t>XST301</t>
  </si>
  <si>
    <t>Farled Södertälje-Landsort</t>
  </si>
  <si>
    <t>E4/E20</t>
  </si>
  <si>
    <t>VST001ba</t>
  </si>
  <si>
    <t>E4/E20 Hallunda-Vårby, Kapacitetsförstärkning till följd av Förbifart Stockholm</t>
  </si>
  <si>
    <t xml:space="preserve">Södermanland Västmanland Stockholm </t>
  </si>
  <si>
    <t>SJOV004</t>
  </si>
  <si>
    <t>Södertälje Sluss, Mälaren</t>
  </si>
  <si>
    <t>2-TEN-Stom</t>
  </si>
  <si>
    <t>Södermanland</t>
  </si>
  <si>
    <t>Rv 56</t>
  </si>
  <si>
    <t>VMN142</t>
  </si>
  <si>
    <t>Väg 56 Bie- St Sundby (Alberga), Räta linjen</t>
  </si>
  <si>
    <t>JO1809</t>
  </si>
  <si>
    <t>Högsjö västra, förbigångsspår</t>
  </si>
  <si>
    <t>JO1810</t>
  </si>
  <si>
    <t>Uppsala</t>
  </si>
  <si>
    <t>JSO201</t>
  </si>
  <si>
    <t>Uppsala, Plankorsningar</t>
  </si>
  <si>
    <t>JO1802</t>
  </si>
  <si>
    <t>Heby Mötesspår</t>
  </si>
  <si>
    <t>JO1807</t>
  </si>
  <si>
    <t xml:space="preserve">Ostkustbanan, fyrspår (Uppsala – länsgränsen Uppsala/Stockholm) </t>
  </si>
  <si>
    <t>VO2271</t>
  </si>
  <si>
    <t>Uppsala Västmanland</t>
  </si>
  <si>
    <t>VO1802</t>
  </si>
  <si>
    <t>Värmland</t>
  </si>
  <si>
    <t>Värmlandsbanan</t>
  </si>
  <si>
    <t>JVA204</t>
  </si>
  <si>
    <t>Laxå – Arvika, ökad kapacitet</t>
  </si>
  <si>
    <t>Västerbotten</t>
  </si>
  <si>
    <t>YSN001b</t>
  </si>
  <si>
    <t>Norrbotniabanan Umeå-Dåva ny järnväg</t>
  </si>
  <si>
    <t>NL TL HG HP</t>
  </si>
  <si>
    <t>YSN001a</t>
  </si>
  <si>
    <t>VN1803</t>
  </si>
  <si>
    <t>VN1804</t>
  </si>
  <si>
    <t>E4 Broänge-Daglösten mötesseparering</t>
  </si>
  <si>
    <t>VN1805</t>
  </si>
  <si>
    <t>E4 Daglösten-Ljusvattnet mötesseparering</t>
  </si>
  <si>
    <t>Västernorrland</t>
  </si>
  <si>
    <t>JSM215</t>
  </si>
  <si>
    <t>Sundsvall C-Dingersjö, dubbelspårsutbyggnad</t>
  </si>
  <si>
    <t>BVGV007</t>
  </si>
  <si>
    <t>Sundsvall resecentrum, tillgänglighet och plattformar m.m.</t>
  </si>
  <si>
    <t>Ådalsbanan</t>
  </si>
  <si>
    <t>JM2209</t>
  </si>
  <si>
    <t>Ådalsbanan, Västeraspby vändslinga</t>
  </si>
  <si>
    <t>JM1807</t>
  </si>
  <si>
    <t>Västmanland</t>
  </si>
  <si>
    <t>E18</t>
  </si>
  <si>
    <t>XSO302</t>
  </si>
  <si>
    <t>E18 Köping-Västjädra, kapacitetsbrister</t>
  </si>
  <si>
    <t>Västra Stambanan</t>
  </si>
  <si>
    <t>BVGB009</t>
  </si>
  <si>
    <t>Västra stambanan, Göteborg-Skövde, kapacitetsförstärkning.</t>
  </si>
  <si>
    <t>Göteborgs närområde</t>
  </si>
  <si>
    <t>VVA119</t>
  </si>
  <si>
    <t>Västsvenska paketet järnväg</t>
  </si>
  <si>
    <t>E6</t>
  </si>
  <si>
    <t>VVA012A</t>
  </si>
  <si>
    <t>E6.21 Göteborgs hamn/Lundbyleden</t>
  </si>
  <si>
    <t>VVA119b</t>
  </si>
  <si>
    <t>Västsvenska paketet väg</t>
  </si>
  <si>
    <t>VVA1816</t>
  </si>
  <si>
    <t>E45 Tösse-Åmål</t>
  </si>
  <si>
    <t>VVA204</t>
  </si>
  <si>
    <t>E20 Förbi Mariestad</t>
  </si>
  <si>
    <t>VVA015</t>
  </si>
  <si>
    <t>E20 Götene - Mariestad</t>
  </si>
  <si>
    <t>Norge/Vänerbanan Västkustbanan</t>
  </si>
  <si>
    <t>JVA1808</t>
  </si>
  <si>
    <t>Göteborg och Västsverige Omloppsnära uppställningsspår, delen Lärje</t>
  </si>
  <si>
    <t>Göteborg och Västsverige Omloppsnära uppställningsspår</t>
  </si>
  <si>
    <t>SVA1801</t>
  </si>
  <si>
    <t>XVA300</t>
  </si>
  <si>
    <t>Vänersjöfarten, Trollhätte kanal/Göta älv</t>
  </si>
  <si>
    <t>VVA1889</t>
  </si>
  <si>
    <t>Örebro</t>
  </si>
  <si>
    <t>BVST030c</t>
  </si>
  <si>
    <t>Godsstråket Hallsberg – Åsbro, dubbelspår</t>
  </si>
  <si>
    <t>JO1801</t>
  </si>
  <si>
    <t>Laxå, bangårdsombyggnad</t>
  </si>
  <si>
    <t>Gävleborg Örebro Dalarna Västmanland</t>
  </si>
  <si>
    <t>JSM208</t>
  </si>
  <si>
    <t xml:space="preserve">Godsstråket Storvik-Frövi, kapacitetspaket 1+2 samt Sandviken-Kungsgården mötesstation </t>
  </si>
  <si>
    <t>Örebro Östergötland</t>
  </si>
  <si>
    <t>Rv 50</t>
  </si>
  <si>
    <t>VMN096</t>
  </si>
  <si>
    <t>Rv 50 Medevi-Brattebro (inkl Nykyrka)</t>
  </si>
  <si>
    <t>Östergötland</t>
  </si>
  <si>
    <t>VSO004</t>
  </si>
  <si>
    <t>STR2201</t>
  </si>
  <si>
    <t>Sjöfartsverkets isbryttarflotta</t>
  </si>
  <si>
    <t>Ostlänken</t>
  </si>
  <si>
    <t>JO1811</t>
  </si>
  <si>
    <t>Ostlänken nytt dubbelspår Järna-Linköping, alt 2</t>
  </si>
  <si>
    <t>VST001bb</t>
  </si>
  <si>
    <t>E4/E20 Hallunda-Vårby, delen Hallunda–Fittja, Kap. till följd av Förbifart Stockholm</t>
  </si>
  <si>
    <t>JVA1808b</t>
  </si>
  <si>
    <t>Göteborg och Västsverige Omloppsnära uppställningsspår, delen Pilekrogen</t>
  </si>
  <si>
    <t>YVA003b</t>
  </si>
  <si>
    <t>E45 Säffle-Valnäs, delen Hammar-Valnäs</t>
  </si>
  <si>
    <t>Nära noll - endast bedömd</t>
  </si>
  <si>
    <t>VSO008a</t>
  </si>
  <si>
    <t>E22 Björketorp (Ronneby Ö)-Nättraby</t>
  </si>
  <si>
    <t>E22 Ronneby Ö - Nättraby</t>
  </si>
  <si>
    <t>JSY1825a</t>
  </si>
  <si>
    <t>Hässleholm-Lund, två nya spår</t>
  </si>
  <si>
    <t>Hässleholm-Lund, del av nya stambanor</t>
  </si>
  <si>
    <t>Kust till kustbanan</t>
  </si>
  <si>
    <t>JVA200d</t>
  </si>
  <si>
    <t>Göteborg-Borås, Ny järnväg och Bibana Mölnlycke</t>
  </si>
  <si>
    <t>Göteborg-Borås, del av nya stambanor</t>
  </si>
  <si>
    <t>JTR1804d</t>
  </si>
  <si>
    <t>LTS; Västkustbanan, framkomlighet för 750 m långa godståg</t>
  </si>
  <si>
    <t>LTS; Övrigt stomnät, åtgärder för långa godståg, etapp 1 - etapp 3</t>
  </si>
  <si>
    <t>SystemSEB</t>
  </si>
  <si>
    <t>Västra Götaland Örebro</t>
  </si>
  <si>
    <t>JTR1804e</t>
  </si>
  <si>
    <t>LTS; Västra stambanan (Laxå–Alingsås), framkomlighet för 750 m långa godståg</t>
  </si>
  <si>
    <t>JTR1804f</t>
  </si>
  <si>
    <t>LTS; Västra stambanan (Södertälje–Katrineholm), framkomlighet för 750 m långa godståg</t>
  </si>
  <si>
    <t>JTR1804g</t>
  </si>
  <si>
    <t>LTS; Värmlandsbanan, framkomlighet för 750 m långa godståg</t>
  </si>
  <si>
    <t>JTR1804h</t>
  </si>
  <si>
    <t>LTS; Godsstråket genom Bergslagen, framkomlighet för 750 m långa godståg</t>
  </si>
  <si>
    <t>Norra stambanan</t>
  </si>
  <si>
    <t>JTR1804i</t>
  </si>
  <si>
    <t>LTS; Norra stambanan, framkomlighet för 750 m långa godståg</t>
  </si>
  <si>
    <t>JTR1804j</t>
  </si>
  <si>
    <t>LTS; Ådalsbanan, framkomlighet för 750 m långa godståg</t>
  </si>
  <si>
    <t>10-NTP nya namngivna</t>
  </si>
  <si>
    <t>Godsstråket genom Skåne</t>
  </si>
  <si>
    <t>JSOR2606</t>
  </si>
  <si>
    <t>Lommabanan Söderåsbanan, bulleråtgärder</t>
  </si>
  <si>
    <t>Riskreserv enligt direktiv</t>
  </si>
  <si>
    <t>Övrigt</t>
  </si>
  <si>
    <t>TTR2601</t>
  </si>
  <si>
    <t>Riskreserv 10% på namngivna inv</t>
  </si>
  <si>
    <t>varav</t>
  </si>
  <si>
    <t>Utveckling</t>
  </si>
  <si>
    <t>BVNA002</t>
  </si>
  <si>
    <t>ERTMS utveckling</t>
  </si>
  <si>
    <t>JTR2209</t>
  </si>
  <si>
    <t>ERTMS vidareutveckling</t>
  </si>
  <si>
    <t>Annan U</t>
  </si>
  <si>
    <t>BVNA001</t>
  </si>
  <si>
    <t>ERTMS, TC Hallsberg Norrköping</t>
  </si>
  <si>
    <t>BVNA001a</t>
  </si>
  <si>
    <t>ERTMS, TC Malmö</t>
  </si>
  <si>
    <t>JTR201</t>
  </si>
  <si>
    <t>ERTMS, TC Göteborg</t>
  </si>
  <si>
    <t>JTR2213</t>
  </si>
  <si>
    <t>ERTMS, TC Stockholm Gävle</t>
  </si>
  <si>
    <t>BVLU014</t>
  </si>
  <si>
    <t>ERTMS, Nord, Malmbanan</t>
  </si>
  <si>
    <t>JTR2212</t>
  </si>
  <si>
    <t>ERTMS, TC Boden Ånge</t>
  </si>
  <si>
    <t>JTR2603</t>
  </si>
  <si>
    <t>Signalkostnadernas särredovisning</t>
  </si>
  <si>
    <t>- Storstadsförhandling</t>
  </si>
  <si>
    <t>SVF1816</t>
  </si>
  <si>
    <t>Spårväg Lund C - ESS</t>
  </si>
  <si>
    <t>SVF1815</t>
  </si>
  <si>
    <t>Helsingborg cykelobjekt</t>
  </si>
  <si>
    <t>SVF1814</t>
  </si>
  <si>
    <t>Helsingborg, Kollektivtrafik</t>
  </si>
  <si>
    <t>SVF1817</t>
  </si>
  <si>
    <t>Lund cykelobjekt (cykelbanor och cykelgarage)</t>
  </si>
  <si>
    <t>SVF1813</t>
  </si>
  <si>
    <t>Malmö cykelobjekt</t>
  </si>
  <si>
    <t>SVF1811</t>
  </si>
  <si>
    <t>Malmö, Stadsbusslinje (EL-MEX-och EL-bussar)</t>
  </si>
  <si>
    <t>SVF1812</t>
  </si>
  <si>
    <t>Malmöpendeln Lommabanan - etapp 2</t>
  </si>
  <si>
    <t>SVF1804</t>
  </si>
  <si>
    <t>Hagalund, tunnelbanestation</t>
  </si>
  <si>
    <t>SVF1805</t>
  </si>
  <si>
    <t>Stockholm, cykelobjekt</t>
  </si>
  <si>
    <t>SVF1801</t>
  </si>
  <si>
    <t>Älvsjö-Fridhemsplan, tunnelbana och nya stationer</t>
  </si>
  <si>
    <t>SVF1803</t>
  </si>
  <si>
    <t>Roslagsbanan till City, förlängning och nya stationer</t>
  </si>
  <si>
    <t>SVF1802</t>
  </si>
  <si>
    <t>Stockholm, Spårväg syd, kapacitetsutökning för kollektivtrafik</t>
  </si>
  <si>
    <t>SVF1810</t>
  </si>
  <si>
    <t>Göteborg cykelobjekt</t>
  </si>
  <si>
    <t>SVF1808</t>
  </si>
  <si>
    <t>Göteborg, Citybuss Backastråket</t>
  </si>
  <si>
    <t>SVF1809</t>
  </si>
  <si>
    <t>Göteborg, Spårväg och citybuss Norra Älvstranden (västra delen)</t>
  </si>
  <si>
    <t>Göteborg, Citybuss Norra Älvstranden (västra delen)</t>
  </si>
  <si>
    <t>SVF1806</t>
  </si>
  <si>
    <t>Göteborg, Spårväg Brunnsbo-Linné (Norra Älvstranden, centrala delen)</t>
  </si>
  <si>
    <t>Utredning</t>
  </si>
  <si>
    <t>JTR2620</t>
  </si>
  <si>
    <t>Utredningar för namngivna järnvägsobjekt i beslutad plan (tidigt skede)</t>
  </si>
  <si>
    <t>VTR2620</t>
  </si>
  <si>
    <t>Utredningar för namngivna vägobjekt i beslutad plan (tidigt skede)</t>
  </si>
  <si>
    <t>STR2620</t>
  </si>
  <si>
    <t>Utredningar för namngivna sjöfartsobjekt i beslutad plan (tidigt skede)</t>
  </si>
  <si>
    <t>JM1815</t>
  </si>
  <si>
    <t>Östersund-Storlien, Hastighetshöjande åtgärder</t>
  </si>
  <si>
    <t>Kalmar</t>
  </si>
  <si>
    <t>YSY004</t>
  </si>
  <si>
    <t>E22 Förbi Bergkvara</t>
  </si>
  <si>
    <t>VSY2203</t>
  </si>
  <si>
    <t>Rv 25 Nybro, trafikplats Glasporten</t>
  </si>
  <si>
    <t>JSY1820</t>
  </si>
  <si>
    <t>Alvesta, triangelspår</t>
  </si>
  <si>
    <t>JN1802</t>
  </si>
  <si>
    <t>Luleå C ombyggnad av personbangård (etapp 2)</t>
  </si>
  <si>
    <t>JN2203</t>
  </si>
  <si>
    <t>Malmbanan Kiruna-Riksgränsen Stax 32.5 ton</t>
  </si>
  <si>
    <t>JN2204</t>
  </si>
  <si>
    <t>Malmbanan Svappavaara-Kiruna Stax 32.5 ton</t>
  </si>
  <si>
    <t>E4/E18</t>
  </si>
  <si>
    <t>VST001d</t>
  </si>
  <si>
    <t>E4/E18 Hjulsta-Jakobsberg, Kapacitetsförstärkning till följd av Förbifart Stockholm</t>
  </si>
  <si>
    <t>VST2207</t>
  </si>
  <si>
    <t xml:space="preserve">E20 trafikplats Hovsjö </t>
  </si>
  <si>
    <t>Mälaren/Rv 55</t>
  </si>
  <si>
    <t>JO1806</t>
  </si>
  <si>
    <t>Hjulsta ny- eller ombyggnad av bro</t>
  </si>
  <si>
    <t>VN1801</t>
  </si>
  <si>
    <t>E4 förbifart Skellefteå</t>
  </si>
  <si>
    <t>Norge/Vänerbanan</t>
  </si>
  <si>
    <t>JVA1805</t>
  </si>
  <si>
    <t xml:space="preserve">Norge-Vänerbanan, vändspår i Älvängen </t>
  </si>
  <si>
    <t>JVA1810</t>
  </si>
  <si>
    <t>Västra stambanan Laxå-Alingsås högre kapacitet</t>
  </si>
  <si>
    <t>JSY2207</t>
  </si>
  <si>
    <t>Teckomatorp-Kävlinge, mötesspår</t>
  </si>
  <si>
    <t>Skåne Kronoberg</t>
  </si>
  <si>
    <t>JSY2217</t>
  </si>
  <si>
    <t>Slätthult (Älmhult), kapacitet, förbigångsspår på upp- och nedspår</t>
  </si>
  <si>
    <t>JSY2209</t>
  </si>
  <si>
    <t>Malmö C, fler plattformsspår</t>
  </si>
  <si>
    <t>JSY2220</t>
  </si>
  <si>
    <t>Malmö C - Östervärn, dubbelspår</t>
  </si>
  <si>
    <t>JSY2208</t>
  </si>
  <si>
    <t>Malmö bangård, planskild spårkorsning</t>
  </si>
  <si>
    <t>Södra stambanan</t>
  </si>
  <si>
    <t>JSY2206</t>
  </si>
  <si>
    <t>Hässleholm, kapacitet, förbigångsspår på upp- och nedspår</t>
  </si>
  <si>
    <t>JMR2608</t>
  </si>
  <si>
    <t xml:space="preserve">Knivsta plankorsning </t>
  </si>
  <si>
    <t>Värmland/Västra Götaland</t>
  </si>
  <si>
    <t>JVA2227</t>
  </si>
  <si>
    <t>Norge-Vänerbanan, Kil-Skälebol, mötesspår</t>
  </si>
  <si>
    <t>JVA2217</t>
  </si>
  <si>
    <t xml:space="preserve">Värmlandsbanan, Kil-Charlottenberg, mötesspår </t>
  </si>
  <si>
    <t>JTR2201c</t>
  </si>
  <si>
    <t>Befintliga banor, hastighetsh. 250 km/h Öxnered - Lund</t>
  </si>
  <si>
    <t>JN1803</t>
  </si>
  <si>
    <t xml:space="preserve">SgöN Umeå C-Umeå Ö dubbelspår </t>
  </si>
  <si>
    <t>JSYR2601</t>
  </si>
  <si>
    <t>Kalmar C, spår och plattformar</t>
  </si>
  <si>
    <t>JSYR2606</t>
  </si>
  <si>
    <t>Ostlänken, Uppställningsspår Linköping, följdinv</t>
  </si>
  <si>
    <t>JSYR2605</t>
  </si>
  <si>
    <t>Ostlänken, Uppställningsspår Norrköping, följdinv</t>
  </si>
  <si>
    <t>Skånebanan/Västkustbanan</t>
  </si>
  <si>
    <t>JSY2214</t>
  </si>
  <si>
    <t>Helsingborg C-Helsingborgs gbg/Ramlösa station, kapacitetsåtgärder</t>
  </si>
  <si>
    <t>AT</t>
  </si>
  <si>
    <t>Ystadbanan</t>
  </si>
  <si>
    <t>JSY2216</t>
  </si>
  <si>
    <t>Ystadbanan, Skurup-Rydsgård, dubbelspår</t>
  </si>
  <si>
    <t>JVA2201a</t>
  </si>
  <si>
    <t>JVA2207</t>
  </si>
  <si>
    <t>Västkustbanan, Halmstad C, kapacitet (del 2), uppställningsspår</t>
  </si>
  <si>
    <t>JVR2601</t>
  </si>
  <si>
    <t>Västkustbanan, Tyllered, förbigångsspår</t>
  </si>
  <si>
    <t>JST1803</t>
  </si>
  <si>
    <t>Märsta station och bangårdsombyggnad</t>
  </si>
  <si>
    <t>JST2205</t>
  </si>
  <si>
    <t xml:space="preserve">Ostkustbanan Solna-Skavstaby, Signaloptimering </t>
  </si>
  <si>
    <t>JST2206a</t>
  </si>
  <si>
    <t>VSY1802</t>
  </si>
  <si>
    <t>E4 Trafikplats Ekhagen</t>
  </si>
  <si>
    <t>Rv 26, 40</t>
  </si>
  <si>
    <t>VSYR2602</t>
  </si>
  <si>
    <t>Rv 26,40 Trafikplats Hedenstorp</t>
  </si>
  <si>
    <t>VSOR2605</t>
  </si>
  <si>
    <t>E4 Trafikplats  Ättekulla</t>
  </si>
  <si>
    <t>VSY2202</t>
  </si>
  <si>
    <t>E6 Trafikplats Alnarp - Trafikplats Lomma, additionskörfält</t>
  </si>
  <si>
    <t>VVA1806a</t>
  </si>
  <si>
    <t>E45 Vänersborg - Mellerud, deletapp Liden – Frändefors, ombyggnad 2+1</t>
  </si>
  <si>
    <t>VST001e</t>
  </si>
  <si>
    <t>E4 trafikplats Glädjen- trafikplats Arlanda, Kapacitetsförstärkning till följd av Förbifart Stockholm</t>
  </si>
  <si>
    <t>VST2204</t>
  </si>
  <si>
    <t>E4 trafikplats Häggvik- trafikplats Rotebro, kapacitetsförstärkning till följd av Förbifart Stockholm</t>
  </si>
  <si>
    <t>VST001c</t>
  </si>
  <si>
    <t>E4/E20 Södertäljebron, Kapacitetsförstärkning till följd av Förbifart Stockholm</t>
  </si>
  <si>
    <t>VOR2602</t>
  </si>
  <si>
    <t>Väg 75, Brandbekämpningssystem i Södra länken</t>
  </si>
  <si>
    <t>JSOR2612</t>
  </si>
  <si>
    <t>Maria - Helsingborg, utredning</t>
  </si>
  <si>
    <t>Summa Planeringsram</t>
  </si>
  <si>
    <t>Namngivna investeringar motsvarande en ökning av medlen med 10 procent</t>
  </si>
  <si>
    <t>JMR2606</t>
  </si>
  <si>
    <t>JO2204</t>
  </si>
  <si>
    <t xml:space="preserve">Arboga - Jädersbruk, Dubbelspår </t>
  </si>
  <si>
    <t>JO2206</t>
  </si>
  <si>
    <t xml:space="preserve">Hovsta, Förbigångsspår </t>
  </si>
  <si>
    <t>JM2205</t>
  </si>
  <si>
    <t xml:space="preserve">Ockelbo-Mo grindar dubbelspår, inkl Ockelbo bangård </t>
  </si>
  <si>
    <t>JO2203</t>
  </si>
  <si>
    <t>Värmlandsbanans anslutning till Västra stambanan, högre kapacitet</t>
  </si>
  <si>
    <t>JO2209</t>
  </si>
  <si>
    <t>Örebro C förlängda plattformslängder</t>
  </si>
  <si>
    <t>JNR2605</t>
  </si>
  <si>
    <t>Luleå resecentrum, statlig medfinansiering</t>
  </si>
  <si>
    <t>JNR2601</t>
  </si>
  <si>
    <t>Mittbanan Stöde-Nedansjö, ny mötesstation</t>
  </si>
  <si>
    <t>JNR2603</t>
  </si>
  <si>
    <t>Norrbotniabanan, Robertsfors resecentrum, statlig medfinansiering</t>
  </si>
  <si>
    <t>JNR2604</t>
  </si>
  <si>
    <t>Norrbotniabanan, Skellefteå resecentrum, statlig medfinansiering</t>
  </si>
  <si>
    <t>JN2211a</t>
  </si>
  <si>
    <t>SgöN Boden-Luleå dubbelspår, etapp Gammelstad-Notviken</t>
  </si>
  <si>
    <t>&lt;-1</t>
  </si>
  <si>
    <t>JN2208</t>
  </si>
  <si>
    <t>SgöN Umeå C förlängning plattform</t>
  </si>
  <si>
    <t>JSYR2603</t>
  </si>
  <si>
    <t xml:space="preserve">Boxholm nedspår, förbigångsspår </t>
  </si>
  <si>
    <t>JSOR2602</t>
  </si>
  <si>
    <t xml:space="preserve">Blädinge (Alvesta-Hässleholm), förbigångsspår </t>
  </si>
  <si>
    <t>JSOR2603</t>
  </si>
  <si>
    <t xml:space="preserve">Grevaryd (N-Alvesta), förbigångsspår </t>
  </si>
  <si>
    <t>JSOR2604</t>
  </si>
  <si>
    <t xml:space="preserve">Moheda uppspår (N-Alvesta), förbigångsspår </t>
  </si>
  <si>
    <t>JSOR2601</t>
  </si>
  <si>
    <t xml:space="preserve">Mölleryd (Alvesta-Hässleholm), förbigångsspår </t>
  </si>
  <si>
    <t>JSY1822</t>
  </si>
  <si>
    <t>Älmhults bangård, kapacitet</t>
  </si>
  <si>
    <t>JVA2601</t>
  </si>
  <si>
    <t>Norge-Vänerbanan, Kornsjö-Skälebol, högre kapacitet</t>
  </si>
  <si>
    <t>JVR2603</t>
  </si>
  <si>
    <t>Västra stambanan, Sävenäs personbangård, omloppsnära uppställningsspår</t>
  </si>
  <si>
    <t>JST2206</t>
  </si>
  <si>
    <t>JOR2602</t>
  </si>
  <si>
    <t>Östertälje-Flemingsberg, hastighetshöjande kurvrätningar</t>
  </si>
  <si>
    <t>JST2207</t>
  </si>
  <si>
    <t>Årstabergs bytespunkt</t>
  </si>
  <si>
    <t>Farled 955</t>
  </si>
  <si>
    <t>SVR2601</t>
  </si>
  <si>
    <t>Slussarna i Trollhättan, följdinvesteringar</t>
  </si>
  <si>
    <t>STR2601</t>
  </si>
  <si>
    <t>Sjöfartsverkets isbrytare, två nya</t>
  </si>
  <si>
    <t>VM2212</t>
  </si>
  <si>
    <t>E16 Lönnemossa - Klingvägen, mötesseparering</t>
  </si>
  <si>
    <t>VO2209</t>
  </si>
  <si>
    <t>E20 Trafikplats Gröndal - Eskilstuna 2+2</t>
  </si>
  <si>
    <t>YM001</t>
  </si>
  <si>
    <t>E12</t>
  </si>
  <si>
    <t>VN1810</t>
  </si>
  <si>
    <t>E12 Kulla-Norrfors mötesseparering</t>
  </si>
  <si>
    <t>E14</t>
  </si>
  <si>
    <t>VM1801</t>
  </si>
  <si>
    <t>VM2605</t>
  </si>
  <si>
    <t>E14 Stöde-Matfors,mitträckesseparering</t>
  </si>
  <si>
    <t>VNR2603</t>
  </si>
  <si>
    <t>E4 Anumark-Täfteböle, trafikplats samt gång- och cykelväg</t>
  </si>
  <si>
    <t>PS</t>
  </si>
  <si>
    <t>VM1804</t>
  </si>
  <si>
    <t>VN2202</t>
  </si>
  <si>
    <t>VN012</t>
  </si>
  <si>
    <t>VSYR2601</t>
  </si>
  <si>
    <t>Rv 26 Smålandsstenar - Isberga</t>
  </si>
  <si>
    <t>VSY2201</t>
  </si>
  <si>
    <t>Rv 25 Norrleden i Växjö inkl. trafikplats</t>
  </si>
  <si>
    <t>E6.20</t>
  </si>
  <si>
    <t>VVR2602</t>
  </si>
  <si>
    <t>E6.20 Västerleden, delsträcka Metrobuss, inkl framtidssäkring</t>
  </si>
  <si>
    <t>VVA2604</t>
  </si>
  <si>
    <t>Väg 25 Halmstad - Simlångsdalen, 2+1</t>
  </si>
  <si>
    <t>VVA1808</t>
  </si>
  <si>
    <t>Väg 26 Halmstad - Oskarström, 2+1-väg</t>
  </si>
  <si>
    <t>E6/Rv40</t>
  </si>
  <si>
    <t>VVA2208</t>
  </si>
  <si>
    <t>Väg E6/väg 40 Kallebäcksmotet, kapacitet och tillgänglighet</t>
  </si>
  <si>
    <r>
      <rPr>
        <b/>
        <sz val="9"/>
        <rFont val="Arial Narrow"/>
        <family val="2"/>
      </rPr>
      <t>(1):</t>
    </r>
    <r>
      <rPr>
        <sz val="9"/>
        <rFont val="Arial Narrow"/>
        <family val="2"/>
      </rPr>
      <t xml:space="preserve"> I redovisade driftbidrag till icke statliga flygplatser ingår inte beredskapsflygplatser och flygtrafiktjänster.</t>
    </r>
  </si>
  <si>
    <r>
      <rPr>
        <b/>
        <sz val="9"/>
        <rFont val="Arial Narrow"/>
        <family val="2"/>
      </rPr>
      <t>(2):</t>
    </r>
    <r>
      <rPr>
        <sz val="9"/>
        <rFont val="Arial Narrow"/>
        <family val="2"/>
      </rPr>
      <t xml:space="preserve"> Kollektivtrafiksatsning (Stadsmiljöavtal) avser åtgärder med bundna avtal varav Ultunalänken med större totalkostnad redovisas för sig.</t>
    </r>
  </si>
  <si>
    <r>
      <rPr>
        <b/>
        <sz val="9"/>
        <rFont val="Arial Narrow"/>
        <family val="2"/>
      </rPr>
      <t>(3):</t>
    </r>
    <r>
      <rPr>
        <sz val="9"/>
        <rFont val="Arial Narrow"/>
        <family val="2"/>
      </rPr>
      <t xml:space="preserve"> Förutsätter full finansiering av andra aktörer</t>
    </r>
  </si>
  <si>
    <r>
      <rPr>
        <b/>
        <sz val="9"/>
        <rFont val="Arial Narrow"/>
        <family val="2"/>
      </rPr>
      <t>(5):</t>
    </r>
    <r>
      <rPr>
        <sz val="9"/>
        <rFont val="Arial Narrow"/>
        <family val="2"/>
      </rPr>
      <t xml:space="preserve"> Omfördelning av medel för ERTMS utgår från "masterplan för signal". Här ingår även särredovisning av signalåtgärder från berörda namngivna objekt. </t>
    </r>
  </si>
  <si>
    <r>
      <rPr>
        <b/>
        <sz val="9"/>
        <rFont val="Arial Narrow"/>
        <family val="2"/>
      </rPr>
      <t>(6):</t>
    </r>
    <r>
      <rPr>
        <sz val="9"/>
        <rFont val="Arial Narrow"/>
        <family val="2"/>
      </rPr>
      <t xml:space="preserve"> Samlad effektbedömning (SEB) och kalkylsammanställning till redovisad totalkostnad kompletteras senare.</t>
    </r>
  </si>
  <si>
    <t>Ej pågående</t>
  </si>
  <si>
    <r>
      <rPr>
        <b/>
        <sz val="9"/>
        <rFont val="Arial Narrow"/>
        <family val="2"/>
      </rPr>
      <t>(7):</t>
    </r>
    <r>
      <rPr>
        <sz val="9"/>
        <rFont val="Arial Narrow"/>
        <family val="2"/>
      </rPr>
      <t xml:space="preserve"> Samlad effektbedömning (SEB) utgår från tidigare förutsättning innan april 2024.</t>
    </r>
  </si>
  <si>
    <r>
      <t xml:space="preserve">Driftbidrag Icke statlig flygplatser </t>
    </r>
    <r>
      <rPr>
        <vertAlign val="superscript"/>
        <sz val="10"/>
        <rFont val="Arial"/>
        <family val="2"/>
      </rPr>
      <t>(1)</t>
    </r>
  </si>
  <si>
    <r>
      <t xml:space="preserve">Kollektivtrafiksatsning (Stadsmiljöavtal) </t>
    </r>
    <r>
      <rPr>
        <vertAlign val="superscript"/>
        <sz val="10"/>
        <rFont val="Arial"/>
        <family val="2"/>
      </rPr>
      <t>(2)</t>
    </r>
  </si>
  <si>
    <r>
      <t xml:space="preserve">Sydostlänken (Älmhult-Olofström-Karlshamn), elektrifiering och ny bana </t>
    </r>
    <r>
      <rPr>
        <vertAlign val="superscript"/>
        <sz val="10"/>
        <rFont val="Arial"/>
        <family val="2"/>
      </rPr>
      <t>(6)</t>
    </r>
  </si>
  <si>
    <r>
      <t xml:space="preserve">Godsstråket, Kapacitetshöjande åtgärder </t>
    </r>
    <r>
      <rPr>
        <vertAlign val="superscript"/>
        <sz val="10"/>
        <rFont val="Arial"/>
        <family val="2"/>
      </rPr>
      <t>(7)</t>
    </r>
  </si>
  <si>
    <r>
      <t xml:space="preserve">Väröbacka station </t>
    </r>
    <r>
      <rPr>
        <vertAlign val="superscript"/>
        <sz val="10"/>
        <rFont val="Arial"/>
        <family val="2"/>
      </rPr>
      <t>(3)</t>
    </r>
  </si>
  <si>
    <r>
      <t xml:space="preserve">Kiruna ny järnvägsstation, alt Väst till nya centrum </t>
    </r>
    <r>
      <rPr>
        <vertAlign val="superscript"/>
        <sz val="10"/>
        <rFont val="Arial"/>
        <family val="2"/>
      </rPr>
      <t>(3)</t>
    </r>
    <r>
      <rPr>
        <sz val="9"/>
        <rFont val="Arial"/>
        <family val="2"/>
      </rPr>
      <t xml:space="preserve">, </t>
    </r>
    <r>
      <rPr>
        <vertAlign val="superscript"/>
        <sz val="10"/>
        <rFont val="Arial"/>
        <family val="2"/>
      </rPr>
      <t>(7)</t>
    </r>
  </si>
  <si>
    <r>
      <t xml:space="preserve">Malmbanan Harrträsk, förlängning av mötesstation </t>
    </r>
    <r>
      <rPr>
        <vertAlign val="superscript"/>
        <sz val="10"/>
        <rFont val="Arial"/>
        <family val="2"/>
      </rPr>
      <t>(7)</t>
    </r>
  </si>
  <si>
    <r>
      <t xml:space="preserve">Malmbanan Näsberg, förlängning av mötesstation </t>
    </r>
    <r>
      <rPr>
        <vertAlign val="superscript"/>
        <sz val="10"/>
        <rFont val="Arial"/>
        <family val="2"/>
      </rPr>
      <t>(7)</t>
    </r>
  </si>
  <si>
    <r>
      <t xml:space="preserve">Malmbanan Nuortikon, förlängning av mötesstation </t>
    </r>
    <r>
      <rPr>
        <vertAlign val="superscript"/>
        <sz val="10"/>
        <rFont val="Arial"/>
        <family val="2"/>
      </rPr>
      <t>(7)</t>
    </r>
  </si>
  <si>
    <r>
      <t xml:space="preserve">E4/E20 Hallunda-Vårby, delen Fittja–Vårby, Kapacitetsförstärkning </t>
    </r>
    <r>
      <rPr>
        <vertAlign val="superscript"/>
        <sz val="10"/>
        <rFont val="Arial"/>
        <family val="2"/>
      </rPr>
      <t>(6)</t>
    </r>
  </si>
  <si>
    <r>
      <t xml:space="preserve">Katrineholm, förbigångsspår </t>
    </r>
    <r>
      <rPr>
        <vertAlign val="superscript"/>
        <sz val="10"/>
        <rFont val="Arial"/>
        <family val="2"/>
      </rPr>
      <t>(6)</t>
    </r>
  </si>
  <si>
    <r>
      <t xml:space="preserve">E4 Trafikplats Bergsbrunna/Knivsta </t>
    </r>
    <r>
      <rPr>
        <vertAlign val="superscript"/>
        <sz val="10"/>
        <rFont val="Arial"/>
        <family val="2"/>
      </rPr>
      <t>(3)</t>
    </r>
  </si>
  <si>
    <r>
      <t xml:space="preserve">Sundsvall-Ånge, kapacitets- och hastighetshöjande åtgärder - inkl säkerhetshöjande åtg </t>
    </r>
    <r>
      <rPr>
        <vertAlign val="superscript"/>
        <sz val="10"/>
        <rFont val="Arial"/>
        <family val="2"/>
      </rPr>
      <t>(7)</t>
    </r>
  </si>
  <si>
    <r>
      <t xml:space="preserve">Ånge-Östersund, Kapacitets- och hastighetshöjande åtgärder </t>
    </r>
    <r>
      <rPr>
        <vertAlign val="superscript"/>
        <sz val="10"/>
        <rFont val="Arial"/>
        <family val="2"/>
      </rPr>
      <t>(7)</t>
    </r>
  </si>
  <si>
    <r>
      <t xml:space="preserve">Farleden i Göteborgs hamn, Kapacitetsåtgärd farled </t>
    </r>
    <r>
      <rPr>
        <vertAlign val="superscript"/>
        <sz val="10"/>
        <rFont val="Arial"/>
        <family val="2"/>
      </rPr>
      <t>(7)</t>
    </r>
  </si>
  <si>
    <r>
      <t xml:space="preserve">- ERTMS införande och utveckling inklusive signal </t>
    </r>
    <r>
      <rPr>
        <vertAlign val="superscript"/>
        <sz val="10"/>
        <rFont val="Arial"/>
        <family val="2"/>
      </rPr>
      <t>(5)</t>
    </r>
  </si>
  <si>
    <r>
      <t xml:space="preserve">Signalkostnadernas särredovisning för objekt med +10% utökad medel </t>
    </r>
    <r>
      <rPr>
        <vertAlign val="superscript"/>
        <sz val="10"/>
        <rFont val="Arial"/>
        <family val="2"/>
      </rPr>
      <t>(4)</t>
    </r>
  </si>
  <si>
    <r>
      <t xml:space="preserve">Väg 56 Hedesunda-Valbo/Gävle, Räta linjen </t>
    </r>
    <r>
      <rPr>
        <vertAlign val="superscript"/>
        <sz val="10"/>
        <rFont val="Arial"/>
        <family val="2"/>
      </rPr>
      <t>(4)</t>
    </r>
  </si>
  <si>
    <r>
      <t xml:space="preserve">Stockholm C och Tomteboda bangård, kapacitet mm </t>
    </r>
    <r>
      <rPr>
        <vertAlign val="superscript"/>
        <sz val="10"/>
        <rFont val="Arial"/>
        <family val="2"/>
      </rPr>
      <t>(4)</t>
    </r>
  </si>
  <si>
    <r>
      <t xml:space="preserve">E4 Ljusvattnet-Yttervik mötesseparering </t>
    </r>
    <r>
      <rPr>
        <vertAlign val="superscript"/>
        <sz val="10"/>
        <rFont val="Arial"/>
        <family val="2"/>
      </rPr>
      <t>(4)</t>
    </r>
  </si>
  <si>
    <r>
      <t xml:space="preserve">E4 Grimsmark-Broänge mötesseparering </t>
    </r>
    <r>
      <rPr>
        <vertAlign val="superscript"/>
        <sz val="10"/>
        <rFont val="Arial"/>
        <family val="2"/>
      </rPr>
      <t>(4)</t>
    </r>
  </si>
  <si>
    <r>
      <t xml:space="preserve">E4 Förbi Örnsköldsvik </t>
    </r>
    <r>
      <rPr>
        <vertAlign val="superscript"/>
        <sz val="10"/>
        <rFont val="Arial"/>
        <family val="2"/>
      </rPr>
      <t>(4)</t>
    </r>
  </si>
  <si>
    <r>
      <t xml:space="preserve">E14 Blåberget-Matfors </t>
    </r>
    <r>
      <rPr>
        <vertAlign val="superscript"/>
        <sz val="10"/>
        <rFont val="Arial"/>
        <family val="2"/>
      </rPr>
      <t>(4)</t>
    </r>
  </si>
  <si>
    <r>
      <t xml:space="preserve">Frövi, kapacitetshöjande åtgärder </t>
    </r>
    <r>
      <rPr>
        <vertAlign val="superscript"/>
        <sz val="10"/>
        <rFont val="Arial"/>
        <family val="2"/>
      </rPr>
      <t>(4)</t>
    </r>
  </si>
  <si>
    <t>Bilaga 1 Förslag till nationell plan för transportinfrastrukturen 2026-2037</t>
  </si>
  <si>
    <r>
      <t xml:space="preserve">Järnvågen med överdäckning av E45 </t>
    </r>
    <r>
      <rPr>
        <vertAlign val="superscript"/>
        <sz val="10"/>
        <rFont val="Arial"/>
        <family val="2"/>
      </rPr>
      <t>(3)</t>
    </r>
  </si>
  <si>
    <t>Stockholm  C och Tomteboda bangård, delen Tomteboda bangård</t>
  </si>
  <si>
    <t>Göteborg-Alingsås, högre kap., etapp Olskroken-Partille</t>
  </si>
  <si>
    <r>
      <rPr>
        <b/>
        <sz val="9"/>
        <rFont val="Arial Narrow"/>
        <family val="2"/>
      </rPr>
      <t>(4):</t>
    </r>
    <r>
      <rPr>
        <sz val="9"/>
        <rFont val="Arial Narrow"/>
        <family val="2"/>
      </rPr>
      <t xml:space="preserve"> Indikation för behovet under planperioden handlar om del av finansiering. NNK baseras på hela totalkostnaden inklusive tillkommande finansiering. </t>
    </r>
  </si>
  <si>
    <r>
      <t xml:space="preserve">- objekt i tidigt skede under utredning </t>
    </r>
    <r>
      <rPr>
        <vertAlign val="superscript"/>
        <sz val="10"/>
        <rFont val="Arial"/>
        <family val="2"/>
      </rPr>
      <t>(8)</t>
    </r>
  </si>
  <si>
    <r>
      <rPr>
        <b/>
        <sz val="9"/>
        <rFont val="Arial Narrow"/>
        <family val="2"/>
      </rPr>
      <t>(8):</t>
    </r>
    <r>
      <rPr>
        <sz val="9"/>
        <rFont val="Arial Narrow"/>
        <family val="2"/>
      </rPr>
      <t xml:space="preserve"> Behov under planperioden som belastar objekt för utredningar för namngivna investeringsobjekt handlar om del av finansiering eller endast utredning.</t>
    </r>
  </si>
  <si>
    <r>
      <t xml:space="preserve">Dalabanan, åtgärder för ökad turtäthet och kortare restid </t>
    </r>
    <r>
      <rPr>
        <vertAlign val="superscript"/>
        <sz val="10"/>
        <rFont val="Arial"/>
        <family val="2"/>
      </rPr>
      <t>(7)</t>
    </r>
  </si>
  <si>
    <r>
      <t xml:space="preserve">Rv 56 Sala - Heby 2+1 </t>
    </r>
    <r>
      <rPr>
        <vertAlign val="superscript"/>
        <sz val="10"/>
        <rFont val="Arial"/>
        <family val="2"/>
      </rPr>
      <t>(7)</t>
    </r>
  </si>
  <si>
    <r>
      <t xml:space="preserve">E22 Trafikplats Ideon </t>
    </r>
    <r>
      <rPr>
        <vertAlign val="superscript"/>
        <sz val="10"/>
        <rFont val="Arial"/>
        <family val="2"/>
      </rPr>
      <t>(7)</t>
    </r>
  </si>
  <si>
    <r>
      <t xml:space="preserve">Norrbotniabanan (Umeå) Dåva-Skellefteå ny järnväg </t>
    </r>
    <r>
      <rPr>
        <vertAlign val="superscript"/>
        <sz val="10"/>
        <rFont val="Arial"/>
        <family val="2"/>
      </rPr>
      <t>(7)</t>
    </r>
  </si>
  <si>
    <r>
      <t xml:space="preserve">E4 Gumboda-Grimsmark mötesseparering </t>
    </r>
    <r>
      <rPr>
        <vertAlign val="superscript"/>
        <sz val="10"/>
        <rFont val="Arial"/>
        <family val="2"/>
      </rPr>
      <t>(7)</t>
    </r>
  </si>
  <si>
    <r>
      <t xml:space="preserve">Sundsvall C–Dingersjö, dubbelspårsutbyggnad, etappen Sundsvall C – Kubikenborg </t>
    </r>
    <r>
      <rPr>
        <vertAlign val="superscript"/>
        <sz val="10"/>
        <rFont val="Arial"/>
        <family val="2"/>
      </rPr>
      <t>(7)</t>
    </r>
  </si>
  <si>
    <r>
      <t xml:space="preserve">E22 Förbi Söderköping </t>
    </r>
    <r>
      <rPr>
        <vertAlign val="superscript"/>
        <sz val="10"/>
        <rFont val="Arial"/>
        <family val="2"/>
      </rPr>
      <t>(7)</t>
    </r>
  </si>
  <si>
    <r>
      <t xml:space="preserve">Malmbanan Sikträsk bangårdsförlängning </t>
    </r>
    <r>
      <rPr>
        <vertAlign val="superscript"/>
        <sz val="10"/>
        <rFont val="Arial"/>
        <family val="2"/>
      </rPr>
      <t>(7)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</si>
</sst>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u/>
      <sz val="10"/>
      <color theme="10"/>
      <name val="MS Sans Serif"/>
      <family val="2"/>
    </font>
    <font>
      <sz val="8"/>
      <name val="Calibri"/>
      <family val="2"/>
    </font>
    <font>
      <u/>
      <sz val="9"/>
      <color theme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theme="5" tint="-0.49998474074526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vertAlign val="superscript"/>
      <sz val="1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auto="1"/>
      </patternFill>
    </fill>
  </fills>
  <borders count="3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9"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11" fillId="0" borderId="5" xfId="2" applyNumberFormat="1" applyFont="1" applyBorder="1" applyAlignment="1">
      <alignment horizontal="center" vertical="center"/>
    </xf>
    <xf numFmtId="3" fontId="11" fillId="0" borderId="6" xfId="2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26" xfId="0" applyNumberFormat="1" applyFont="1" applyFill="1" applyBorder="1" applyAlignment="1">
      <alignment horizontal="right" vertical="center"/>
    </xf>
    <xf numFmtId="3" fontId="5" fillId="3" borderId="4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center" vertical="center"/>
    </xf>
    <xf numFmtId="3" fontId="5" fillId="3" borderId="29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9" fontId="7" fillId="4" borderId="5" xfId="2" applyNumberFormat="1" applyFont="1" applyFill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7" fillId="0" borderId="6" xfId="2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 wrapText="1"/>
    </xf>
    <xf numFmtId="3" fontId="7" fillId="0" borderId="29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horizontal="center" vertical="center"/>
    </xf>
    <xf numFmtId="3" fontId="7" fillId="3" borderId="29" xfId="0" applyNumberFormat="1" applyFont="1" applyFill="1" applyBorder="1" applyAlignment="1">
      <alignment vertical="center"/>
    </xf>
    <xf numFmtId="3" fontId="7" fillId="3" borderId="29" xfId="0" applyNumberFormat="1" applyFont="1" applyFill="1" applyBorder="1" applyAlignment="1">
      <alignment vertical="center" wrapText="1"/>
    </xf>
    <xf numFmtId="3" fontId="3" fillId="3" borderId="29" xfId="0" applyNumberFormat="1" applyFont="1" applyFill="1" applyBorder="1" applyAlignment="1">
      <alignment horizontal="right" vertical="center"/>
    </xf>
    <xf numFmtId="0" fontId="7" fillId="0" borderId="5" xfId="1" applyFont="1" applyBorder="1" applyAlignment="1" applyProtection="1">
      <alignment vertical="center" wrapText="1"/>
    </xf>
    <xf numFmtId="0" fontId="13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3" fontId="7" fillId="0" borderId="29" xfId="2" applyNumberFormat="1" applyFont="1" applyBorder="1" applyAlignment="1">
      <alignment vertical="center"/>
    </xf>
    <xf numFmtId="0" fontId="7" fillId="0" borderId="4" xfId="2" applyFont="1" applyBorder="1" applyAlignment="1">
      <alignment vertical="center" wrapText="1"/>
    </xf>
    <xf numFmtId="0" fontId="7" fillId="0" borderId="30" xfId="2" applyFont="1" applyBorder="1" applyAlignment="1">
      <alignment horizontal="center" vertical="center" wrapText="1"/>
    </xf>
    <xf numFmtId="3" fontId="7" fillId="0" borderId="29" xfId="2" applyNumberFormat="1" applyFont="1" applyBorder="1" applyAlignment="1">
      <alignment vertical="center" wrapText="1"/>
    </xf>
    <xf numFmtId="0" fontId="7" fillId="0" borderId="4" xfId="2" applyFont="1" applyBorder="1" applyAlignment="1">
      <alignment vertical="center"/>
    </xf>
    <xf numFmtId="0" fontId="16" fillId="0" borderId="6" xfId="2" applyFont="1" applyBorder="1" applyAlignment="1">
      <alignment vertical="center"/>
    </xf>
    <xf numFmtId="3" fontId="7" fillId="0" borderId="29" xfId="1" applyNumberFormat="1" applyFont="1" applyFill="1" applyBorder="1" applyAlignment="1" applyProtection="1">
      <alignment vertic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30" xfId="1" applyFont="1" applyFill="1" applyBorder="1" applyAlignment="1" applyProtection="1">
      <alignment horizontal="center" vertical="center" wrapText="1"/>
    </xf>
    <xf numFmtId="3" fontId="7" fillId="0" borderId="29" xfId="1" applyNumberFormat="1" applyFont="1" applyFill="1" applyBorder="1" applyAlignment="1" applyProtection="1">
      <alignment vertical="center" wrapText="1"/>
    </xf>
    <xf numFmtId="0" fontId="17" fillId="0" borderId="4" xfId="1" applyFont="1" applyFill="1" applyBorder="1" applyAlignment="1" applyProtection="1">
      <alignment vertical="center"/>
    </xf>
    <xf numFmtId="0" fontId="17" fillId="4" borderId="20" xfId="1" applyFont="1" applyFill="1" applyBorder="1" applyAlignment="1" applyProtection="1">
      <alignment vertical="center"/>
    </xf>
    <xf numFmtId="0" fontId="17" fillId="0" borderId="6" xfId="1" applyFont="1" applyFill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left" vertical="center" wrapText="1"/>
    </xf>
    <xf numFmtId="3" fontId="7" fillId="0" borderId="7" xfId="1" applyNumberFormat="1" applyFont="1" applyFill="1" applyBorder="1" applyAlignment="1" applyProtection="1">
      <alignment vertical="center"/>
    </xf>
    <xf numFmtId="0" fontId="7" fillId="0" borderId="10" xfId="1" applyFont="1" applyFill="1" applyBorder="1" applyAlignment="1" applyProtection="1">
      <alignment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3" fontId="7" fillId="0" borderId="7" xfId="1" applyNumberFormat="1" applyFont="1" applyFill="1" applyBorder="1" applyAlignment="1" applyProtection="1">
      <alignment vertical="center" wrapText="1"/>
    </xf>
    <xf numFmtId="0" fontId="17" fillId="0" borderId="20" xfId="1" applyFont="1" applyFill="1" applyBorder="1" applyAlignment="1" applyProtection="1">
      <alignment vertical="center"/>
    </xf>
    <xf numFmtId="9" fontId="7" fillId="0" borderId="5" xfId="2" applyNumberFormat="1" applyFont="1" applyBorder="1" applyAlignment="1">
      <alignment horizontal="center" vertical="center"/>
    </xf>
    <xf numFmtId="0" fontId="17" fillId="4" borderId="4" xfId="1" applyFont="1" applyFill="1" applyBorder="1" applyAlignment="1" applyProtection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6" fillId="0" borderId="6" xfId="2" applyFont="1" applyBorder="1" applyAlignment="1">
      <alignment vertical="top"/>
    </xf>
    <xf numFmtId="0" fontId="17" fillId="0" borderId="30" xfId="1" applyFont="1" applyFill="1" applyBorder="1" applyAlignment="1" applyProtection="1">
      <alignment vertical="center"/>
    </xf>
    <xf numFmtId="0" fontId="13" fillId="3" borderId="5" xfId="0" quotePrefix="1" applyFont="1" applyFill="1" applyBorder="1" applyAlignment="1">
      <alignment horizontal="left" vertical="center" indent="2"/>
    </xf>
    <xf numFmtId="0" fontId="5" fillId="0" borderId="30" xfId="0" applyFont="1" applyBorder="1" applyAlignment="1">
      <alignment horizontal="center" vertical="center"/>
    </xf>
    <xf numFmtId="3" fontId="7" fillId="4" borderId="29" xfId="1" applyNumberFormat="1" applyFont="1" applyFill="1" applyBorder="1" applyAlignment="1" applyProtection="1">
      <alignment vertical="center"/>
    </xf>
    <xf numFmtId="0" fontId="7" fillId="4" borderId="4" xfId="1" applyFont="1" applyFill="1" applyBorder="1" applyAlignment="1" applyProtection="1">
      <alignment vertical="center" wrapText="1"/>
    </xf>
    <xf numFmtId="0" fontId="7" fillId="4" borderId="30" xfId="1" applyFont="1" applyFill="1" applyBorder="1" applyAlignment="1" applyProtection="1">
      <alignment horizontal="center" vertical="center" wrapText="1"/>
    </xf>
    <xf numFmtId="3" fontId="7" fillId="4" borderId="29" xfId="1" applyNumberFormat="1" applyFont="1" applyFill="1" applyBorder="1" applyAlignment="1" applyProtection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3" fontId="3" fillId="2" borderId="31" xfId="0" applyNumberFormat="1" applyFont="1" applyFill="1" applyBorder="1" applyAlignment="1">
      <alignment vertical="center"/>
    </xf>
    <xf numFmtId="3" fontId="3" fillId="6" borderId="31" xfId="0" applyNumberFormat="1" applyFont="1" applyFill="1" applyBorder="1" applyAlignment="1">
      <alignment vertical="center"/>
    </xf>
    <xf numFmtId="3" fontId="3" fillId="6" borderId="32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vertical="center"/>
    </xf>
    <xf numFmtId="3" fontId="5" fillId="6" borderId="35" xfId="0" applyNumberFormat="1" applyFont="1" applyFill="1" applyBorder="1" applyAlignment="1">
      <alignment vertical="center"/>
    </xf>
    <xf numFmtId="3" fontId="5" fillId="6" borderId="31" xfId="0" applyNumberFormat="1" applyFont="1" applyFill="1" applyBorder="1" applyAlignment="1">
      <alignment vertical="center"/>
    </xf>
    <xf numFmtId="3" fontId="5" fillId="6" borderId="36" xfId="0" applyNumberFormat="1" applyFont="1" applyFill="1" applyBorder="1" applyAlignment="1">
      <alignment vertical="center"/>
    </xf>
    <xf numFmtId="3" fontId="5" fillId="6" borderId="33" xfId="0" applyNumberFormat="1" applyFont="1" applyFill="1" applyBorder="1" applyAlignment="1">
      <alignment vertical="center"/>
    </xf>
    <xf numFmtId="164" fontId="5" fillId="6" borderId="36" xfId="0" applyNumberFormat="1" applyFont="1" applyFill="1" applyBorder="1" applyAlignment="1">
      <alignment horizontal="center" vertical="center"/>
    </xf>
    <xf numFmtId="2" fontId="5" fillId="6" borderId="33" xfId="0" applyNumberFormat="1" applyFont="1" applyFill="1" applyBorder="1" applyAlignment="1">
      <alignment vertical="center"/>
    </xf>
    <xf numFmtId="3" fontId="5" fillId="6" borderId="36" xfId="0" applyNumberFormat="1" applyFont="1" applyFill="1" applyBorder="1" applyAlignment="1">
      <alignment vertical="center" wrapText="1"/>
    </xf>
    <xf numFmtId="2" fontId="5" fillId="6" borderId="33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 vertical="center"/>
    </xf>
    <xf numFmtId="3" fontId="7" fillId="6" borderId="37" xfId="0" applyNumberFormat="1" applyFont="1" applyFill="1" applyBorder="1" applyAlignment="1">
      <alignment vertical="center"/>
    </xf>
    <xf numFmtId="3" fontId="7" fillId="6" borderId="33" xfId="0" applyNumberFormat="1" applyFont="1" applyFill="1" applyBorder="1" applyAlignment="1">
      <alignment vertical="center" wrapText="1"/>
    </xf>
    <xf numFmtId="3" fontId="7" fillId="6" borderId="38" xfId="0" applyNumberFormat="1" applyFont="1" applyFill="1" applyBorder="1" applyAlignment="1">
      <alignment horizontal="center" vertical="center" wrapText="1"/>
    </xf>
    <xf numFmtId="3" fontId="3" fillId="2" borderId="37" xfId="0" applyNumberFormat="1" applyFont="1" applyFill="1" applyBorder="1" applyAlignment="1">
      <alignment vertical="center"/>
    </xf>
    <xf numFmtId="3" fontId="5" fillId="6" borderId="38" xfId="0" applyNumberFormat="1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3" fontId="5" fillId="3" borderId="5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0" borderId="6" xfId="0" applyNumberFormat="1" applyFont="1" applyBorder="1" applyAlignment="1">
      <alignment horizontal="left" vertical="center"/>
    </xf>
    <xf numFmtId="3" fontId="9" fillId="6" borderId="31" xfId="0" applyNumberFormat="1" applyFont="1" applyFill="1" applyBorder="1" applyAlignment="1">
      <alignment vertical="center"/>
    </xf>
    <xf numFmtId="3" fontId="9" fillId="6" borderId="31" xfId="0" applyNumberFormat="1" applyFont="1" applyFill="1" applyBorder="1" applyAlignment="1">
      <alignment horizontal="left" vertical="center"/>
    </xf>
    <xf numFmtId="3" fontId="5" fillId="6" borderId="32" xfId="0" applyNumberFormat="1" applyFont="1" applyFill="1" applyBorder="1" applyAlignment="1">
      <alignment vertical="center"/>
    </xf>
    <xf numFmtId="3" fontId="7" fillId="6" borderId="36" xfId="0" applyNumberFormat="1" applyFont="1" applyFill="1" applyBorder="1" applyAlignment="1">
      <alignment horizontal="center" vertical="center" wrapText="1"/>
    </xf>
    <xf numFmtId="3" fontId="5" fillId="6" borderId="37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6" fillId="0" borderId="30" xfId="2" applyFont="1" applyBorder="1" applyAlignment="1">
      <alignment vertical="top"/>
    </xf>
    <xf numFmtId="3" fontId="7" fillId="4" borderId="7" xfId="1" applyNumberFormat="1" applyFont="1" applyFill="1" applyBorder="1" applyAlignment="1" applyProtection="1">
      <alignment vertical="center" wrapText="1"/>
    </xf>
    <xf numFmtId="0" fontId="7" fillId="4" borderId="8" xfId="1" applyFont="1" applyFill="1" applyBorder="1" applyAlignment="1" applyProtection="1">
      <alignment horizontal="center" vertical="center" wrapText="1"/>
    </xf>
    <xf numFmtId="0" fontId="7" fillId="4" borderId="10" xfId="1" applyFont="1" applyFill="1" applyBorder="1" applyAlignment="1" applyProtection="1">
      <alignment vertical="center" wrapText="1"/>
    </xf>
    <xf numFmtId="0" fontId="14" fillId="0" borderId="0" xfId="0" applyFont="1" applyAlignment="1">
      <alignment horizontal="center"/>
    </xf>
    <xf numFmtId="0" fontId="5" fillId="3" borderId="30" xfId="0" applyFont="1" applyFill="1" applyBorder="1"/>
    <xf numFmtId="0" fontId="5" fillId="3" borderId="4" xfId="0" applyFont="1" applyFill="1" applyBorder="1"/>
    <xf numFmtId="3" fontId="7" fillId="3" borderId="29" xfId="0" applyNumberFormat="1" applyFont="1" applyFill="1" applyBorder="1" applyAlignment="1">
      <alignment wrapText="1"/>
    </xf>
    <xf numFmtId="0" fontId="7" fillId="3" borderId="30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wrapText="1"/>
    </xf>
    <xf numFmtId="3" fontId="7" fillId="3" borderId="29" xfId="0" applyNumberFormat="1" applyFont="1" applyFill="1" applyBorder="1"/>
    <xf numFmtId="3" fontId="5" fillId="3" borderId="6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right" wrapText="1"/>
    </xf>
    <xf numFmtId="2" fontId="5" fillId="3" borderId="4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right"/>
    </xf>
    <xf numFmtId="0" fontId="5" fillId="3" borderId="6" xfId="0" applyFont="1" applyFill="1" applyBorder="1"/>
    <xf numFmtId="0" fontId="5" fillId="3" borderId="5" xfId="0" applyFont="1" applyFill="1" applyBorder="1"/>
    <xf numFmtId="3" fontId="5" fillId="3" borderId="6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15" xfId="0" applyNumberFormat="1" applyFont="1" applyFill="1" applyBorder="1" applyAlignment="1">
      <alignment horizontal="right"/>
    </xf>
    <xf numFmtId="3" fontId="3" fillId="3" borderId="26" xfId="0" applyNumberFormat="1" applyFont="1" applyFill="1" applyBorder="1" applyAlignment="1">
      <alignment horizontal="right"/>
    </xf>
    <xf numFmtId="3" fontId="3" fillId="3" borderId="5" xfId="0" applyNumberFormat="1" applyFont="1" applyFill="1" applyBorder="1" applyAlignment="1">
      <alignment horizontal="right"/>
    </xf>
    <xf numFmtId="0" fontId="7" fillId="3" borderId="5" xfId="0" applyFont="1" applyFill="1" applyBorder="1"/>
    <xf numFmtId="0" fontId="13" fillId="3" borderId="5" xfId="0" applyFont="1" applyFill="1" applyBorder="1"/>
    <xf numFmtId="0" fontId="13" fillId="3" borderId="5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wrapText="1"/>
    </xf>
    <xf numFmtId="0" fontId="25" fillId="0" borderId="4" xfId="1" applyFont="1" applyFill="1" applyBorder="1" applyAlignment="1" applyProtection="1">
      <alignment vertical="center"/>
    </xf>
    <xf numFmtId="3" fontId="7" fillId="0" borderId="7" xfId="2" applyNumberFormat="1" applyFont="1" applyBorder="1" applyAlignment="1">
      <alignment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0" xfId="2" applyFont="1" applyBorder="1" applyAlignment="1">
      <alignment vertical="center" wrapText="1"/>
    </xf>
    <xf numFmtId="3" fontId="7" fillId="0" borderId="7" xfId="2" applyNumberFormat="1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right" vertical="center"/>
    </xf>
    <xf numFmtId="164" fontId="26" fillId="0" borderId="6" xfId="0" applyNumberFormat="1" applyFont="1" applyBorder="1" applyAlignment="1">
      <alignment horizontal="center" vertical="center"/>
    </xf>
    <xf numFmtId="0" fontId="13" fillId="3" borderId="5" xfId="1" quotePrefix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2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5" xfId="2" applyBorder="1" applyAlignment="1">
      <alignment horizontal="center" vertical="center" textRotation="90" wrapText="1"/>
    </xf>
    <xf numFmtId="0" fontId="9" fillId="0" borderId="6" xfId="2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4" xfId="2" applyBorder="1" applyAlignment="1">
      <alignment horizontal="center" vertical="center" textRotation="90" wrapText="1"/>
    </xf>
    <xf numFmtId="0" fontId="9" fillId="0" borderId="15" xfId="2" applyBorder="1" applyAlignment="1">
      <alignment horizontal="center" vertical="center" textRotation="90" wrapText="1"/>
    </xf>
    <xf numFmtId="0" fontId="9" fillId="0" borderId="16" xfId="2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textRotation="90" wrapText="1"/>
    </xf>
    <xf numFmtId="3" fontId="6" fillId="0" borderId="14" xfId="0" applyNumberFormat="1" applyFont="1" applyBorder="1" applyAlignment="1">
      <alignment horizontal="center" vertical="center" textRotation="90" wrapText="1"/>
    </xf>
    <xf numFmtId="3" fontId="6" fillId="0" borderId="17" xfId="0" applyNumberFormat="1" applyFont="1" applyBorder="1" applyAlignment="1">
      <alignment horizontal="center" vertical="center" textRotation="90" wrapText="1"/>
    </xf>
    <xf numFmtId="3" fontId="6" fillId="0" borderId="7" xfId="0" applyNumberFormat="1" applyFont="1" applyBorder="1" applyAlignment="1">
      <alignment horizontal="center" vertical="center" textRotation="90" wrapText="1"/>
    </xf>
    <xf numFmtId="3" fontId="6" fillId="0" borderId="0" xfId="0" applyNumberFormat="1" applyFont="1" applyAlignment="1">
      <alignment horizontal="center" vertical="center" textRotation="90" wrapText="1"/>
    </xf>
    <xf numFmtId="3" fontId="6" fillId="0" borderId="12" xfId="0" applyNumberFormat="1" applyFont="1" applyBorder="1" applyAlignment="1">
      <alignment horizontal="center" vertical="center" textRotation="90" wrapText="1"/>
    </xf>
    <xf numFmtId="0" fontId="6" fillId="0" borderId="2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2" fontId="6" fillId="0" borderId="10" xfId="2" applyNumberFormat="1" applyFont="1" applyBorder="1" applyAlignment="1">
      <alignment horizontal="center" vertical="center" textRotation="90" wrapText="1"/>
    </xf>
    <xf numFmtId="2" fontId="6" fillId="0" borderId="28" xfId="2" applyNumberFormat="1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textRotation="90" wrapText="1"/>
    </xf>
    <xf numFmtId="0" fontId="6" fillId="0" borderId="22" xfId="2" applyFont="1" applyBorder="1" applyAlignment="1">
      <alignment horizontal="center" vertical="center" textRotation="90" wrapText="1"/>
    </xf>
    <xf numFmtId="0" fontId="6" fillId="0" borderId="23" xfId="2" applyFont="1" applyBorder="1" applyAlignment="1">
      <alignment horizontal="center" vertical="center" textRotation="90" wrapText="1"/>
    </xf>
    <xf numFmtId="0" fontId="6" fillId="0" borderId="27" xfId="2" applyFont="1" applyBorder="1" applyAlignment="1">
      <alignment horizontal="center" vertical="center" textRotation="90" wrapText="1"/>
    </xf>
    <xf numFmtId="2" fontId="6" fillId="0" borderId="10" xfId="2" applyNumberFormat="1" applyFont="1" applyBorder="1" applyAlignment="1">
      <alignment horizontal="center" vertical="center" wrapText="1"/>
    </xf>
    <xf numFmtId="2" fontId="6" fillId="0" borderId="28" xfId="2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</cellXfs>
  <cellStyles count="3">
    <cellStyle name="Hyperlänk" xfId="1" builtinId="8"/>
    <cellStyle name="Normal" xfId="0" builtinId="0"/>
    <cellStyle name="Normal 2 2" xfId="2" xr:uid="{07F83861-14A8-44D7-AA3D-F8C2781FB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ransch.trafikverket.se/TrvSeFiler/Samhallsekonomiskt_beslutsunderlag/Mellersta/Mellersta%20regionen/1.%20Investering/JO1801%20Lax%C3%A5,%20Bang%C3%A5rdsomb/SEB_med_SEK_bd31dcdd-d3ac-4430-9c14-377c8cbc562b.pdf" TargetMode="External"/><Relationship Id="rId21" Type="http://schemas.openxmlformats.org/officeDocument/2006/relationships/hyperlink" Target="https://bransch.trafikverket.se/TrvSeFiler/Samhallsekonomiskt_beslutsunderlag/Norra/Norra%20regionen/1.%20Investering/VN2202%20E4%20Grimsmark-Bro%C3%A4nge%20m%C3%B6tesseparering/SEB_med_SEK_tidigt_planeringsskede_4eaf6bea-b092-4ca3-9a54-355564bb5d96.pdf" TargetMode="External"/><Relationship Id="rId42" Type="http://schemas.openxmlformats.org/officeDocument/2006/relationships/hyperlink" Target="https://bransch.trafikverket.se/TrvSeFiler/Samhallsekonomiskt_beslutsunderlag/Sodra/S%C3%B6dra%20regionen/1.%20Investering/JSY2208%20Malm%C3%B6%20bang%C3%A5rd%20sp%C3%A5rkorsning/SEB_med_SEK_tidigt_planeringsskede_19c33e38-45ee-46c1-a771-e3d8c55e9e63.pdf" TargetMode="External"/><Relationship Id="rId63" Type="http://schemas.openxmlformats.org/officeDocument/2006/relationships/hyperlink" Target="https://bransch.trafikverket.se/TrvSeFiler/Samhallsekonomiskt_beslutsunderlag/Sodra/S%C3%B6dra%20regionen/1.%20Investering/JSY1801%20Blekinge%20kustbana%20m%C3%B6tessp%C3%A5r/SEB_med_SEK_99aa9e84-859a-4091-8301-31413b2acfac.pdf" TargetMode="External"/><Relationship Id="rId84" Type="http://schemas.openxmlformats.org/officeDocument/2006/relationships/hyperlink" Target="https://bransch.trafikverket.se/TrvSeFiler/Samhallsekonomiskt_beslutsunderlag/Norra/Norra%20regionen/1.%20Investering/JN2212%20Malmbanan,%20Nuortikon/jn2212_malmbanan_nuortikon,_forlangning_av_motesstation.pdf" TargetMode="External"/><Relationship Id="rId138" Type="http://schemas.openxmlformats.org/officeDocument/2006/relationships/hyperlink" Target="https://bransch.trafikverket.se/TrvSeFiler/Samhallsekonomiskt_beslutsunderlag/Nationellt/Regions%C3%B6verskridande/1%20Investering/JTR1804j%20LTS%20%C3%85dalsbanan,%20Framkomlighet%20750%20m%20l%C3%A5nga%20godst%C3%A5g/JTR1804j%20%C3%85dalsbanan,%20750%20m%20l%C3%A5nga%20godst%C3%A5g,%202025-03-28.pdf" TargetMode="External"/><Relationship Id="rId159" Type="http://schemas.openxmlformats.org/officeDocument/2006/relationships/hyperlink" Target="https://bransch.trafikverket.se/TrvSeFiler/Samhallsekonomiskt_beslutsunderlag/Sodra/S%C3%B6dra%20regionen/1.%20Investering/JSOR2602%20Bl%C3%A4dinge%20(Alvesta-H%C3%A4ssleholm)/SEB_med_SEK_OS%C3%84KER_cf66903d-ae9e-4245-b37a-a7c6a2f80cfe.pdf" TargetMode="External"/><Relationship Id="rId170" Type="http://schemas.openxmlformats.org/officeDocument/2006/relationships/printerSettings" Target="../printerSettings/printerSettings1.bin"/><Relationship Id="rId107" Type="http://schemas.openxmlformats.org/officeDocument/2006/relationships/hyperlink" Target="https://bransch.trafikverket.se/TrvSeFiler/Samhallsekonomiskt_beslutsunderlag/Region_Nord/Region%20Nord/3%20Investering/YSN001a%20Norrbotniabanan%20Ume%C3%A5%20D%C3%A5va%20Skellefte%C3%A5/220131_ysn001a_norrbotniabanan_(umea)_dava-skelleftea_ny_jvg.pdf" TargetMode="External"/><Relationship Id="rId11" Type="http://schemas.openxmlformats.org/officeDocument/2006/relationships/hyperlink" Target="https://bransch.trafikverket.se/TrvSeFiler/Samhallsekonomiskt_beslutsunderlag/Sodra/S%C3%B6dra%20regionen/1.%20Investering/JSY1822%20%C3%84lmhults%20bang%C3%A5rd/SEB_med_SEK_tidigt_planeringsskede_277da755-fb0e-4f3e-a1f1-f167890b6bf1.pdf" TargetMode="External"/><Relationship Id="rId32" Type="http://schemas.openxmlformats.org/officeDocument/2006/relationships/hyperlink" Target="https://bransch.trafikverket.se/TrvSeFiler/Samhallsekonomiskt_beslutsunderlag/Nationellt/Regions%C3%B6verskridande/1%20Investering/JTR2212%20ERTMS,%20TC%20Boden%20%C3%85nge/Beskrivning_och_kostnad__OS%C3%84KER_98dd4ad0-5cfd-4239-b500-e9be35ae4f27.pdf" TargetMode="External"/><Relationship Id="rId53" Type="http://schemas.openxmlformats.org/officeDocument/2006/relationships/hyperlink" Target="https://bransch.trafikverket.se/TrvSeFiler/Samhallsekonomiskt_beslutsunderlag/Sydostra/Syd%C3%B6stra%20regionen/1.%20Investering/VSY1802%20E4%20Trafikplats%20Ekhagen/SEB_med_SEK_tidigt_planeringsskede_b9484cce-e92a-403c-a125-b33eada283a8.pdf" TargetMode="External"/><Relationship Id="rId74" Type="http://schemas.openxmlformats.org/officeDocument/2006/relationships/hyperlink" Target="https://bransch.trafikverket.se/TrvSeFiler/Samhallsekonomiskt_beslutsunderlag/Sydostra/Syd%C3%B6stra%20regionen/1.%20Investering/VSY1803%20E4%20Trafikplats%20Ljungarum/SEB_med_SEK_3b8999b8-b479-444e-8242-f2370e34f889.pdf" TargetMode="External"/><Relationship Id="rId128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49" Type="http://schemas.openxmlformats.org/officeDocument/2006/relationships/hyperlink" Target="https://bransch.trafikverket.se/TrvSeFiler/Samhallsekonomiskt_beslutsunderlag/Vastra/V%C3%A4stra%20regionen/1.%20Investering/JVR2601%20V%C3%A4stkustbanan,%20Tyllered/SEB_med_SEK_OS%C3%84KER_402f2fee-d34f-460e-9d9a-72d931dedb0c.pdf" TargetMode="External"/><Relationship Id="rId5" Type="http://schemas.openxmlformats.org/officeDocument/2006/relationships/hyperlink" Target="https://bransch.trafikverket.se/TrvSeFiler/Samhallsekonomiskt_beslutsunderlag/Mellersta/Mellersta%20regionen/1.%20Investering/JM2205%20Ockelbo-Mo%20grindar%20dubbelsp%C3%A5r/SEB_med_SEK_OS%C3%84KER_ef7b6852-17a6-4cfb-9239-271262b37a52.pdf" TargetMode="External"/><Relationship Id="rId95" Type="http://schemas.openxmlformats.org/officeDocument/2006/relationships/hyperlink" Target="https://bransch.trafikverket.se/TrvSeFiler/Samhallsekonomiskt_beslutsunderlag/Ostra/%C3%96stra%20regionen/1.%20Investering/VST005%20E4Lv%20259%20Tv%C3%A4rf%C3%B6rbindelse%20S%C3%B6dert%C3%B6rn/SEB_med_SEK_OS%C3%84KER_e2fce691-senaste.pdf" TargetMode="External"/><Relationship Id="rId160" Type="http://schemas.openxmlformats.org/officeDocument/2006/relationships/hyperlink" Target="https://bransch.trafikverket.se/TrvSeFiler/Samhallsekonomiskt_beslutsunderlag/Sodra/S%C3%B6dra%20regionen/1.%20Investering/JSOR2604%20Moheda%20uppsp%C3%A5r/SEB_med_SEK_OS%C3%84KER_14534a08-bd1a-4ebe-aad5-a4eaf0f340cf.pdf" TargetMode="External"/><Relationship Id="rId22" Type="http://schemas.openxmlformats.org/officeDocument/2006/relationships/hyperlink" Target="https://bransch.trafikverket.se/TrvSeFiler/Samhallsekonomiskt_beslutsunderlag/Norra/Norra%20regionen/1.%20Investering/VM2605%20E14%20St%C3%B6de-Matfors,%20mittr%C3%A4ckesseparering/SEB_med_SEK_tidigt_planeringsskede_e2ae385f-65ba-4d66-b9b8-0b84985df465.pdf" TargetMode="External"/><Relationship Id="rId43" Type="http://schemas.openxmlformats.org/officeDocument/2006/relationships/hyperlink" Target="https://bransch.trafikverket.se/TrvSeFiler/Samhallsekonomiskt_beslutsunderlag/Sodra/S%C3%B6dra%20regionen/1.%20Investering/JSY2220%20Malm%C3%B6%20C-%20%C3%96sterv%C3%A4rn%20dubbelsp%C3%A5r/SEB_med_SEK_tidigt_planeringsskede_fc234e53-4d18-4cdf-829d-1dad0d7b511b.pdf" TargetMode="External"/><Relationship Id="rId64" Type="http://schemas.openxmlformats.org/officeDocument/2006/relationships/hyperlink" Target="https://bransch.trafikverket.se/TrvSeFiler/Samhallsekonomiskt_beslutsunderlag/Sodra/S%C3%B6dra%20regionen/1.%20Investering/JSY202%20Sydostl%C3%A4nken/SEB_med_SEK_OS%C3%84KER_bc0e0120-7833-4eb8-a8ba-8adcd7f8f629.pdf" TargetMode="External"/><Relationship Id="rId118" Type="http://schemas.openxmlformats.org/officeDocument/2006/relationships/hyperlink" Target="https://bransch.trafikverket.se/TrvSeFiler/Samhallsekonomiskt_beslutsunderlag/Region_Ost/Region%20%C3%96st/3%20Investering/VSO004%20E22%20f%C3%B6rbi%20S%C3%B6derk%C3%B6ping/vso004_e22_forbi_soderkoping.pdf" TargetMode="External"/><Relationship Id="rId139" Type="http://schemas.openxmlformats.org/officeDocument/2006/relationships/hyperlink" Target="https://bransch.trafikverket.se/TrvSeFiler/Samhallsekonomiskt_beslutsunderlag/Sodra/S%C3%B6dra%20regionen/1.%20Investering/JSOR2606%20Lommabanan%20S%C3%B6der%C3%A5sbanan/SEB_utan_SEK_tidigt_planeringsskede_6642e8ed-087a-43ef-b845-d8789c78cf5b.pdf" TargetMode="External"/><Relationship Id="rId85" Type="http://schemas.openxmlformats.org/officeDocument/2006/relationships/hyperlink" Target="https://bransch.trafikverket.se/TrvSeFiler/Samhallsekonomiskt_beslutsunderlag/Norra/Norra%20regionen/1.%20Investering/XSN301d%20Malmbanan%20Murjek/SEB_med_SEK_5d9f8d06-fefe-470a-a382-2032e78d7751.pdf" TargetMode="External"/><Relationship Id="rId150" Type="http://schemas.openxmlformats.org/officeDocument/2006/relationships/hyperlink" Target="https://bransch.trafikverket.se/TrvSeFiler/Samhallsekonomiskt_beslutsunderlag/Sodra/S%C3%B6dra%20regionen/1.%20Investering/JSY2216%20Ystadbanan%20Skurup-Rydsg%C3%A5rd/SEB_med_SEK_OS%C3%84KER_3dc8e168-3698-49a9-9e89-251f341d95d7.pdf" TargetMode="External"/><Relationship Id="rId171" Type="http://schemas.openxmlformats.org/officeDocument/2006/relationships/vmlDrawing" Target="../drawings/vmlDrawing1.vml"/><Relationship Id="rId12" Type="http://schemas.openxmlformats.org/officeDocument/2006/relationships/hyperlink" Target="https://bransch.trafikverket.se/TrvSeFiler/Samhallsekonomiskt_beslutsunderlag/Vastra/V%C3%A4stra%20regionen/1.%20Investering/JVR2603%20V%C3%A4stra%20stambanan,%20S%C3%A4ven%C3%A4s%20personbang%C3%A5rd/SEB_utan_SEK_tidigt_planeringsskede_7bb9ac82-8133-4905-a9be-452ae5ae850d.pdf" TargetMode="External"/><Relationship Id="rId33" Type="http://schemas.openxmlformats.org/officeDocument/2006/relationships/hyperlink" Target="https://bransch.trafikverket.se/TrvSeFiler/Samhallsekonomiskt_beslutsunderlag/Sydostra/Syd%C3%B6stra%20regionen/1.%20Investering/YSY004%20E22%20f%C3%B6rbi%20Bergkvara/SEB_med_SEK_496ea22d-6d76-4bf3-91a7-b2ea61a209f5.pdf" TargetMode="External"/><Relationship Id="rId108" Type="http://schemas.openxmlformats.org/officeDocument/2006/relationships/hyperlink" Target="https://bransch.trafikverket.se/TrvSeFiler/Samhallsekonomiskt_beslutsunderlag/Norra/Norra%20regionen/1.%20Investering/VN1803%20E4%20Gumboda-Grimsmark/vn1803_e4%20gumboda-grimsmark_250320.pdf" TargetMode="External"/><Relationship Id="rId129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54" Type="http://schemas.openxmlformats.org/officeDocument/2006/relationships/hyperlink" Target="https://bransch.trafikverket.se/TrvSeFiler/Samhallsekonomiskt_beslutsunderlag/Sodra/S%C3%B6dra%20regionen/1.%20Investering/VSY2202%20E6%20Tpl%20Alnarp%20-%20Tpl%20Lomma/SEB_med_SEK_tidigt_planeringsskede_131df448-4a78-4c72-ac54-61084d790c03.pdf" TargetMode="External"/><Relationship Id="rId70" Type="http://schemas.openxmlformats.org/officeDocument/2006/relationships/hyperlink" Target="https://bransch.trafikverket.se/TrvSeFiler/Samhallsekonomiskt_beslutsunderlag/Mellersta/Mellersta%20regionen/1.%20Investering/JM1808%20Godsst%C3%A5ket,%20kapacitetsh%C3%B6jande%20%C3%A5tg/jm1808_godsstraket,_kapacitetshojande_atgarder_alt_2.pdf" TargetMode="External"/><Relationship Id="rId75" Type="http://schemas.openxmlformats.org/officeDocument/2006/relationships/hyperlink" Target="https://bransch.trafikverket.se/TrvSeFiler/Samhallsekonomiskt_beslutsunderlag/Sydostra/Syd%C3%B6stra%20regionen/1.%20Investering/YSY007%20Rv%2026%20Mullsj%C3%B6%20-%20Sl%C3%A4tt%C3%A4ng/SEB_med_SEK_OS%C3%84KER_7229d81e-f79f-4cec-8f0e-f5f5f20952da.pdf" TargetMode="External"/><Relationship Id="rId91" Type="http://schemas.openxmlformats.org/officeDocument/2006/relationships/hyperlink" Target="https://bransch.trafikverket.se/TrvSeFiler/Samhallsekonomiskt_beslutsunderlag/Sodra/S%C3%B6dra%20regionen/1.%20Investering/VSK050%20E65%20Svedala%20-%20B%C3%B6rringe/SEB_med_SEK_OS%C3%84KER_415e6ae8-1243-4384-a490-3691620cea53.pdf" TargetMode="External"/><Relationship Id="rId96" Type="http://schemas.openxmlformats.org/officeDocument/2006/relationships/hyperlink" Target="https://bransch.trafikverket.se/TrvSeFiler/Samhallsekonomiskt_beslutsunderlag/Ostra/%C3%96stra%20regionen/1.%20Investering/VST001ba%20E4E20%20Hallunda-V%C3%A5rby/SEB_utan_SEK_OS%C3%84KER_15fdc0b4-0b47-4649-90da-47a2c3c42cc7.pdf" TargetMode="External"/><Relationship Id="rId140" Type="http://schemas.openxmlformats.org/officeDocument/2006/relationships/hyperlink" Target="https://bransch.trafikverket.se/TrvSeFiler/Samhallsekonomiskt_beslutsunderlag/Norra/Norra%20regionen/1.%20Investering/JN1801%20Lule%C3%A5%20C%20personvagnsuppst%C3%A4llning/SEB_med_SEK_b9d96f33-5567-4f0a-a243-b3c4b5be1b9b.pdf" TargetMode="External"/><Relationship Id="rId145" Type="http://schemas.openxmlformats.org/officeDocument/2006/relationships/hyperlink" Target="https://bransch.trafikverket.se/TrvSeFiler/Samhallsekonomiskt_beslutsunderlag/Norra/Norra%20regionen/1.%20Investering/JN2204%20Malmbanan%20Svappavaara-Kiruna/SEB_med_SEK_OS%C3%84KER_a14baffc-8ca4-4fe1-b656-b74aa07d4266.pdf" TargetMode="External"/><Relationship Id="rId161" Type="http://schemas.openxmlformats.org/officeDocument/2006/relationships/hyperlink" Target="https://bransch.trafikverket.se/TrvSeFiler/Samhallsekonomiskt_beslutsunderlag/Ostra/%C3%96stra%20regionen/1.%20Investering/JOR2602%20%C3%96stert%C3%A4lje-Flemingsberg/SEB_med_SEK_OS%C3%84KER_b3c91b7e-cc79-4398-b718-f439da876f12.pdf" TargetMode="External"/><Relationship Id="rId166" Type="http://schemas.openxmlformats.org/officeDocument/2006/relationships/hyperlink" Target="https://bransch.trafikverket.se/TrvSeFiler/Samhallsekonomiskt_beslutsunderlag/Vastra/V%C3%A4stra%20regionen/1.%20Investering/JVA2601%20Norge-V%C3%A4nerbanan,%20Kornsj%C3%B6-Sk%C3%A4lebol/SEB_med_SEK_OS%C3%84KER_f2c4dd98-c80e-436f-bbf4-ca5ae66875d3.pdf" TargetMode="External"/><Relationship Id="rId1" Type="http://schemas.openxmlformats.org/officeDocument/2006/relationships/hyperlink" Target="https://bransch.trafikverket.se/TrvSeFiler/Samhallsekonomiskt_beslutsunderlag/Nationellt/Regions%C3%B6verskridande/1%20Investering/JTR2209%20ERTMS%20vidareutveckling/Beskrivning_och_kostnad_90820fc7.pdf" TargetMode="External"/><Relationship Id="rId6" Type="http://schemas.openxmlformats.org/officeDocument/2006/relationships/hyperlink" Target="https://bransch.trafikverket.se/TrvSeFiler/Samhallsekonomiskt_beslutsunderlag/Mellersta/Mellersta%20regionen/1.%20Investering/JO2209%20%C3%96rebro%20central%20plattform/SEB_med_SEK_OS%C3%84KER_f9afe7f9-65a9.pdf" TargetMode="External"/><Relationship Id="rId23" Type="http://schemas.openxmlformats.org/officeDocument/2006/relationships/hyperlink" Target="https://bransch.trafikverket.se/TrvSeFiler/Samhallsekonomiskt_beslutsunderlag/Norra/Norra%20regionen/1.%20Investering/VNR2603%20E4%20Anumark%20%E2%80%93%20T%C3%A4fteb%C3%B6le/SEB_med_SEK_tidigt_planeringsskede_714b5c1b-b0cc-465c-94a7-3f444f6c342c.pdf" TargetMode="External"/><Relationship Id="rId28" Type="http://schemas.openxmlformats.org/officeDocument/2006/relationships/hyperlink" Target="https://bransch.trafikverket.se/TrvSeFiler/Samhallsekonomiskt_beslutsunderlag/Vastra/V%C3%A4stra%20regionen/1.%20Investering/VVA1808%20V%C3%A4g%2026%20Halmstad-Oskarstr%C3%B6m,%202_1-v%C3%A4g/SEB_med_SEK_tidigt_planeringsskede_ec144cee-d893-4774-b15e-57156ae71a86.pdf" TargetMode="External"/><Relationship Id="rId49" Type="http://schemas.openxmlformats.org/officeDocument/2006/relationships/hyperlink" Target="https://bransch.trafikverket.se/TrvSeFiler/Samhallsekonomiskt_beslutsunderlag/Sodra/S%C3%B6dra%20regionen/1.%20Investering/JSY2214%20Helsingborg%20C-gbg%20Raml%C3%B6sa/SEB_utan_SEK_tidigt_planeringsskede_d8752b1b-e951-4705-9ada-e4c768e2ca68.pdf" TargetMode="External"/><Relationship Id="rId114" Type="http://schemas.openxmlformats.org/officeDocument/2006/relationships/hyperlink" Target="https://bransch.trafikverket.se/TrvSeFiler/Samhallsekonomiskt_beslutsunderlag/Norra/Norra%20regionen/1.%20Investering/JSM215%20Sundsvall%20C%E2%80%93Dingersj%C3%B6/JSM215%20Sundsvall%20C%E2%80%93Dingersj%C3%B6.pdf" TargetMode="External"/><Relationship Id="rId119" Type="http://schemas.openxmlformats.org/officeDocument/2006/relationships/hyperlink" Target="https://bransch.trafikverket.se/TrvSeFiler/Samhallsekonomiskt_beslutsunderlag/Ostra/%C3%96stra%20regionen/1.%20Investering/VST001bb%20E4_E20%20Hallunda-V%C3%A5rby,%20delen%20Hallunda%E2%80%93Fittja/SEB_utan_SEK_908db696-05cb-43c8-8bf2-4ee0868b89fd.pdf" TargetMode="External"/><Relationship Id="rId44" Type="http://schemas.openxmlformats.org/officeDocument/2006/relationships/hyperlink" Target="https://bransch.trafikverket.se/TrvSeFiler/Samhallsekonomiskt_beslutsunderlag/Sodra/S%C3%B6dra%20regionen/1.%20Investering/JSY2207%20Teckomatorp%20%E2%80%93%20K%C3%A4vlinge/SEB_med_SEK_OS%C3%84KER_be0d0267-74b5-4a28-af1e-4a879e56d6c7.pdf" TargetMode="External"/><Relationship Id="rId60" Type="http://schemas.openxmlformats.org/officeDocument/2006/relationships/hyperlink" Target="https://bransch.trafikverket.se/TrvSeFiler/Samhallsekonomiskt_beslutsunderlag/Ostra/%C3%96stra%20regionen/1.%20Investering/VST2204%20E4%20Trafikplats%20H%C3%A4ggvik-%20Trafikplats%20Rotebro/SEB_med_SEK_tidigt_planeringsskede_ff3a9b61-78a3-4337-964d-2d84f2f99dcf.pdf" TargetMode="External"/><Relationship Id="rId65" Type="http://schemas.openxmlformats.org/officeDocument/2006/relationships/hyperlink" Target="https://bransch.trafikverket.se/TrvSeFiler/Samhallsekonomiskt_beslutsunderlag/Mellersta/Mellersta%20regionen/1.%20Investering/VM001%20E45%20Vattn%C3%A4s-Trunna/SEB_med_SEK_OS%C3%84KER_a329f1e1-0f6a-418c-abb3-e5537a690371.pdf" TargetMode="External"/><Relationship Id="rId81" Type="http://schemas.openxmlformats.org/officeDocument/2006/relationships/hyperlink" Target="https://bransch.trafikverket.se/TrvSeFiler/Samhallsekonomiskt_beslutsunderlag/Region_Nord/Region%20Nord/3%20Investering/XSN301f%20Malmbanan-Siktr%C3%A4sk/xsn301f_malmbanan_siktrask_bangardsforlangning_220627.pdf" TargetMode="External"/><Relationship Id="rId86" Type="http://schemas.openxmlformats.org/officeDocument/2006/relationships/hyperlink" Target="https://bransch.trafikverket.se/TrvSeFiler/Samhallsekonomiskt_beslutsunderlag/Norra/Norra%20regionen/1.%20Investering/JN2202%20Malmbanan,%20Harrtr%C3%A4sk/jn2202_malmbanan_harrtrask,_forlangning_av_motesstation.pdf" TargetMode="External"/><Relationship Id="rId130" Type="http://schemas.openxmlformats.org/officeDocument/2006/relationships/hyperlink" Target="https://bransch.trafikverket.se/TrvSeFiler/Samhallsekonomiskt_beslutsunderlag/Nationellt/Regions%C3%B6verskridande/1%20Investering/JTR1804k%20LTS,%20Norge-V%C3%A4nerbanan%20och%20Bergslagsbanan/SEB_med_SEK_tidigt_planeringsskede_c92a831d-d305-4bab-848a-5bc9c61733e5.pdf" TargetMode="External"/><Relationship Id="rId135" Type="http://schemas.openxmlformats.org/officeDocument/2006/relationships/hyperlink" Target="https://bransch.trafikverket.se/TrvSeFiler/Samhallsekonomiskt_beslutsunderlag/Nationellt/Regions%C3%B6verskridande/1%20Investering/JTR1804g%20LTS%20V%C3%A4rmlandsbanan/Objektsbeskrivning_och_investeringskostnad_tidigt_b150e48b-ed1f-4934-9df5-578e9fb2579c.pdf" TargetMode="External"/><Relationship Id="rId151" Type="http://schemas.openxmlformats.org/officeDocument/2006/relationships/hyperlink" Target="https://bransch.trafikverket.se/TrvSeFiler/Samhallsekonomiskt_beslutsunderlag/Ostra/%C3%96stra%20regionen/1.%20Investering/JST2205%20Ostkustbanan%20Solna-Skavstaby,%20Signaloptimering/SEB_med_SEK_OS%C3%84KER_3a7dfe01-cf72-4bb0-be8f-7bb617bde434.pdf" TargetMode="External"/><Relationship Id="rId156" Type="http://schemas.openxmlformats.org/officeDocument/2006/relationships/hyperlink" Target="https://bransch.trafikverket.se/TrvSeFiler/Samhallsekonomiskt_beslutsunderlag/Sydostra/Syd%C3%B6stra%20regionen/1.%20Investering/JSYR2605%20Ostl%C3%A4nken,%20Uppst%C3%A4llningssp%C3%A5r%20Norrk%C3%B6ping/SEB_med_SEK_OS%C3%84KER_6bac6f62-aebe-4a5d-b196-b8ca4c7e0ec4.pdf" TargetMode="External"/><Relationship Id="rId172" Type="http://schemas.openxmlformats.org/officeDocument/2006/relationships/comments" Target="../comments1.xml"/><Relationship Id="rId13" Type="http://schemas.openxmlformats.org/officeDocument/2006/relationships/hyperlink" Target="https://bransch.trafikverket.se/TrvSeFiler/Samhallsekonomiskt_beslutsunderlag/Ostra/%C3%96stra%20regionen/1.%20Investering/JST2206%20Stockholm%20C%20och%20Tomteboda%20bang%C3%A5rd/SEB_utan_SEK_tidigt_planeringsskede_bada09c1-cca5-4636-a809-8dc86c54a7b5.pdf" TargetMode="External"/><Relationship Id="rId18" Type="http://schemas.openxmlformats.org/officeDocument/2006/relationships/hyperlink" Target="https://bransch.trafikverket.se/TrvSeFiler/Samhallsekonomiskt_beslutsunderlag/Norra/Norra%20regionen/1.%20Investering/VM1801%20E14%20Bl%C3%A5berget-Matfors/SEB_med_SEK_tidigt_planeringsskede_88a78cd0-e479-41d7-b8e4-132db0c97170.pdf" TargetMode="External"/><Relationship Id="rId39" Type="http://schemas.openxmlformats.org/officeDocument/2006/relationships/hyperlink" Target="https://bransch.trafikverket.se/TrvSeFiler/Samhallsekonomiskt_beslutsunderlag/Norra/Norra%20regionen/1.%20Investering/VN1801%20E4%20f%C3%B6rbifart%20Skellefte%C3%A5/SEB_med_SEK_OS%C3%84KER_eaf2b999-63d5-4209-9e75-41d456c15935.pdf" TargetMode="External"/><Relationship Id="rId109" Type="http://schemas.openxmlformats.org/officeDocument/2006/relationships/hyperlink" Target="https://bransch.trafikverket.se/TrvSeFiler/Samhallsekonomiskt_beslutsunderlag/Norra/Norra%20regionen/1.%20Investering/YSN001a%20Norrbotniabanan%20(Ume%C3%A5)%20D%C3%A5va%20%E2%80%93%20Skellefte%C3%A5/bilaga_1a_pm_uppdaterad_justerad_seb_nbb_d%C3%A5va-skellefte%C3%A5_ny_j%C3%A4rnv%C3%A4g.pdf" TargetMode="External"/><Relationship Id="rId34" Type="http://schemas.openxmlformats.org/officeDocument/2006/relationships/hyperlink" Target="https://bransch.trafikverket.se/TrvSeFiler/Samhallsekonomiskt_beslutsunderlag/Sydostra/Syd%C3%B6stra%20regionen/1.%20Investering/VSY2203%20Rv%2025%20Nybro,%20trafikplats%20Glasporten/SEB_med_SEK_tidigt_planeringsskede_5a473848-75e1-49ad-b94c-88f37c4e919f.pdf" TargetMode="External"/><Relationship Id="rId50" Type="http://schemas.openxmlformats.org/officeDocument/2006/relationships/hyperlink" Target="https://bransch.trafikverket.se/TrvSeFiler/Samhallsekonomiskt_beslutsunderlag/Vastra/V%C3%A4stra%20regionen/1.%20Investering/JVA2207%20V%C3%A4stkustbanan%20Halmstad%20C/SEB_med_SEK_OS%C3%84KER_cc8794f5-a56f-4128-a483-11351820f5e0.pdf" TargetMode="External"/><Relationship Id="rId55" Type="http://schemas.openxmlformats.org/officeDocument/2006/relationships/hyperlink" Target="https://bransch.trafikverket.se/TrvSeFiler/Samhallsekonomiskt_beslutsunderlag/Sydostra/Syd%C3%B6stra%20regionen/1.%20Investering/VSYR2602%20Rv%2026,40%20Trafikplats%20Hedenstorp/SEB_med_SEK_tidigt_planeringsskede_1a45d207-fce4-48fb-b876-5314c394b49a.pdf" TargetMode="External"/><Relationship Id="rId76" Type="http://schemas.openxmlformats.org/officeDocument/2006/relationships/hyperlink" Target="https://bransch.trafikverket.se/TrvSeFiler/Samhallsekonomiskt_beslutsunderlag/Sydostra/Syd%C3%B6stra%20regionen/1.%20Investering/VSO033%20Rv%2040%20f%C3%B6rbi%20Eksj%C3%B6/SEB_med_SEK_OS%C3%84KER_c0f1713b-b1fc-40b2-8b4e-8832a9a5f023.pdf" TargetMode="External"/><Relationship Id="rId97" Type="http://schemas.openxmlformats.org/officeDocument/2006/relationships/hyperlink" Target="https://bransch.trafikverket.se/TrvSeFiler/Samhallsekonomiskt_beslutsunderlag/Ostra/%C3%96stra%20regionen/1.%20Investering/XST301%20Farled%20S%C3%B6dert%C3%A4je-Landsort/SEB_med_SEK_6de802dd-1c74-43d4-95d8-f668a7c9003e.pdf" TargetMode="External"/><Relationship Id="rId104" Type="http://schemas.openxmlformats.org/officeDocument/2006/relationships/hyperlink" Target="https://bransch.trafikverket.se/TrvSeFiler/Samhallsekonomiskt_beslutsunderlag/Region_Nord/Region%20Nord/3%20Investering/VN1803%20E4%20Gumboda-Grimsmark/vn1803_e4_gumboda-grimsmark_motesseparering.pdf" TargetMode="External"/><Relationship Id="rId120" Type="http://schemas.openxmlformats.org/officeDocument/2006/relationships/hyperlink" Target="https://bransch.trafikverket.se/TrvSeFiler/Samhallsekonomiskt_beslutsunderlag/Vastra/V%C3%A4stra%20regionen/1.%20Investering/JVA1808b%20G%C3%B6teborg%20och%20V%C3%A4stsverige%20Omloppsn%C3%A4ra/SEB_utan_SEK_5e9d1480.pdf" TargetMode="External"/><Relationship Id="rId125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41" Type="http://schemas.openxmlformats.org/officeDocument/2006/relationships/hyperlink" Target="https://bransch.trafikverket.se/TrvSeFiler/Samhallsekonomiskt_beslutsunderlag/Norra/Norra%20regionen/1.%20Investering/JN1802%20Lule%C3%A5%20C%20ombyggnad%20av%20personbang%C3%A5rd%20(etapp%202)/SEB_med_SEK_OS%C3%84KER_278e8d8a-f028-4a49-b9b9-5d72898e0378.pdf" TargetMode="External"/><Relationship Id="rId146" Type="http://schemas.openxmlformats.org/officeDocument/2006/relationships/hyperlink" Target="https://bransch.trafikverket.se/TrvSeFiler/Samhallsekonomiskt_beslutsunderlag/Sodra/S%C3%B6dra%20regionen/1.%20Investering/JSY2206%20H%C3%A4ssleholm%20kapacitet/SEB_med_SEK_OS%C3%84KER_54aa3a65-0d8b-49e2-8249-beee36b24dcb.pdf" TargetMode="External"/><Relationship Id="rId167" Type="http://schemas.openxmlformats.org/officeDocument/2006/relationships/hyperlink" Target="https://bransch.trafikverket.se/TrvSeFiler/Samhallsekonomiskt_beslutsunderlag/Mellersta/Mellersta%20regionen/1.%20Investering/JO2203%20V%C3%A4rmlandsbanans%20anslutning%20till%20VSB,%20h%C3%B6gre%20kapacitet/SEB_med_SEK_OS%C3%84KER_f732bfd6-2cae-4418-96eb-841e2aa0defe.pdf" TargetMode="External"/><Relationship Id="rId7" Type="http://schemas.openxmlformats.org/officeDocument/2006/relationships/hyperlink" Target="https://bransch.trafikverket.se/TrvSeFiler/Samhallsekonomiskt_beslutsunderlag/Norra/Norra%20regionen/1.%20Investering/JNR2605%20Lule%C3%A5%20resecentrum,%20statlig%20medfinansiering/SEB_utan_SEK_tidigt_planeringsskede_2c9f8f55-05f3-4571-a083-94e6b6f0d6f1.pdf" TargetMode="External"/><Relationship Id="rId71" Type="http://schemas.openxmlformats.org/officeDocument/2006/relationships/hyperlink" Target="https://bransch.trafikverket.se/TrvSeFiler/Samhallsekonomiskt_beslutsunderlag/Mellersta/Mellersta%20regionen/1.%20Investering/XSM300c%20Ostkustbanan,%20etapp%20G%C3%A4vle-Kringlan/SEB_med_SEK_OS%C3%84KER_404c1f49-3746-43db-8c6a.pdf" TargetMode="External"/><Relationship Id="rId92" Type="http://schemas.openxmlformats.org/officeDocument/2006/relationships/hyperlink" Target="https://bransch.trafikverket.se/TrvSeFiler/Samhallsekonomiskt_beslutsunderlag/Sodra/S%C3%B6dra%20regionen/1.%20Investering/JSY1810%20H%C3%A4ssleholm-Helsingborg/SEB_med_SEK_ca8e6e58-4396-4879-a6e7-f590b6bebb92.pdf" TargetMode="External"/><Relationship Id="rId162" Type="http://schemas.openxmlformats.org/officeDocument/2006/relationships/hyperlink" Target="https://bransch.trafikverket.se/TrvSeFiler/Samhallsekonomiskt_beslutsunderlag/Ostra/%C3%96stra%20regionen/1.%20Investering/JST2207%20%C3%85rstabergs%20bytespunkt/SEB_med_SEK_OS%C3%84KER_6ce38349-084d-4aeb-bb48-3cda0a4e0416.pdf" TargetMode="External"/><Relationship Id="rId2" Type="http://schemas.openxmlformats.org/officeDocument/2006/relationships/hyperlink" Target="https://bransch.trafikverket.se/TrvSeFiler/Samhallsekonomiskt_beslutsunderlag/Mellersta/Mellersta%20regionen/1.%20Investering/JMR2606%20Fr%C3%B6vi,%20kapacitetsh%C3%B6jande%20%C3%A5tg%C3%A4rder/SEB_utan_SEK_OS%C3%84KER_b24042a8.pdf" TargetMode="External"/><Relationship Id="rId29" Type="http://schemas.openxmlformats.org/officeDocument/2006/relationships/hyperlink" Target="https://bransch.trafikverket.se/TrvSeFiler/Samhallsekonomiskt_beslutsunderlag/Vastra/V%C3%A4stra%20regionen/1.%20Investering/VVA2208%20V%C3%A4g%20E6v%C3%A4g%2040%20Kalleb%C3%A4cksmotet/SEB_med_SEK_tidigt_planeringsskede_ad688989-a244-4924-8f7a-32e490616580.pdf" TargetMode="External"/><Relationship Id="rId24" Type="http://schemas.openxmlformats.org/officeDocument/2006/relationships/hyperlink" Target="https://bransch.trafikverket.se/TrvSeFiler/Samhallsekonomiskt_beslutsunderlag/Sydostra/Syd%C3%B6stra%20regionen/1.%20Investering/VSYR2601%20Rv%2026%20Sm%C3%A5landsstenar%20%E2%80%93%20Isberga/SEB_med_SEK_tidigt_planeringsskede_6d3f00c5-1d66-478a-838d-0212eb2aa672.pdf" TargetMode="External"/><Relationship Id="rId40" Type="http://schemas.openxmlformats.org/officeDocument/2006/relationships/hyperlink" Target="https://bransch.trafikverket.se/TrvSeFiler/Samhallsekonomiskt_beslutsunderlag/Vastra/V%C3%A4stra%20regionen/1.%20Investering/JVA1810%20V%C3%A4stra%20stambanan%20Lax%C3%A5-Alings%C3%A5s/SEB_med_SEK_OS%C3%84KER_ca7305c3-0c46-4a68-8761-368d490adeba.pdf" TargetMode="External"/><Relationship Id="rId45" Type="http://schemas.openxmlformats.org/officeDocument/2006/relationships/hyperlink" Target="https://bransch.trafikverket.se/TrvSeFiler/Samhallsekonomiskt_beslutsunderlag/Mellersta/Mellersta%20regionen/1.%20Investering/JMR2608%20Knivsta%20plankorsning/SEB_med_SEK_tidigt_planeringsskede_74873243-10bc-4fcf-a0d9-90a7371e13ff.pdf" TargetMode="External"/><Relationship Id="rId66" Type="http://schemas.openxmlformats.org/officeDocument/2006/relationships/hyperlink" Target="https://bransch.trafikverket.se/TrvSeFiler/Samhallsekonomiskt_beslutsunderlag/Mellersta/Mellersta%20regionen/1.%20Investering/JM1806%20Dalabanan/jm1806_dalabanan,_atgarder_for_okad_turtathet_och_kortare_restid.pdf" TargetMode="External"/><Relationship Id="rId87" Type="http://schemas.openxmlformats.org/officeDocument/2006/relationships/hyperlink" Target="https://bransch.trafikverket.se/TrvSeFiler/Samhallsekonomiskt_beslutsunderlag/Norra/Norra%20regionen/1.%20Investering/JN1804a%20Kiruna,%20ny%20j%C3%A4rnv%C3%A4gsstation/jn1804a_kiruna_ny_jarnvagsstation,_alt_vast_till_nya_centrum.pdf" TargetMode="External"/><Relationship Id="rId110" Type="http://schemas.openxmlformats.org/officeDocument/2006/relationships/hyperlink" Target="https://bransch.trafikverket.se/TrvSeFiler/Samhallsekonomiskt_beslutsunderlag/Region_Mitt/Region%20Mitt/3%20Investering/JSM215%20SundsvallC-%20Dingersj%C3%B6%20dubbelsp%C3%A5rsutbyggnad/jsm215_suc%E2%80%93dingersjo_dsp_del_suc%E2%80%93kubikenb_230225.pdf" TargetMode="External"/><Relationship Id="rId115" Type="http://schemas.openxmlformats.org/officeDocument/2006/relationships/hyperlink" Target="https://bransch.trafikverket.se/TrvSeFiler/Samhallsekonomiskt_beslutsunderlag/Region_Vast/Region%20V%C3%A4st/3%20Investering/SVA1801%20Farleden%20G%C3%B6teborgs%20hamn/sva1801_farleden_i_goteborgs_hamn,_kapac_farled_230904.pdf" TargetMode="External"/><Relationship Id="rId131" Type="http://schemas.openxmlformats.org/officeDocument/2006/relationships/hyperlink" Target="https://bransch.trafikverket.se/TrvSeFiler/Samhallsekonomiskt_beslutsunderlag/Nationellt/Regions%C3%B6verskridande/1%20Investering/JTR1804k%20LTS,%20Norge-V%C3%A4nerbanan%20och%20Bergslagsbanan/SEB_med_SEK_tidigt_planeringsskede_c92a831d-d305-4bab-848a-5bc9c61733e5.pdf" TargetMode="External"/><Relationship Id="rId136" Type="http://schemas.openxmlformats.org/officeDocument/2006/relationships/hyperlink" Target="https://bransch.trafikverket.se/TrvSeFiler/Samhallsekonomiskt_beslutsunderlag/Nationellt/Regions%C3%B6verskridande/1%20Investering/JTR1804h%20LTS%20Godsstr%C3%A5ket%20genom%20Bergslagen/Objektsbeskrivning_och_investeringskostnad_tidigt_f5b80c71-3da9-4d8a-8d6c-0d193d4a3568.pdf" TargetMode="External"/><Relationship Id="rId157" Type="http://schemas.openxmlformats.org/officeDocument/2006/relationships/hyperlink" Target="https://bransch.trafikverket.se/TrvSeFiler/Samhallsekonomiskt_beslutsunderlag/Sodra/S%C3%B6dra%20regionen/1.%20Investering/JSOR2601%20M%C3%B6lleryd%20(Alvesta-H%C3%A4ssleholm)/SEB_med_SEK_OS%C3%84KER_0ab9f0b4-4cde-4e46-8aa8-895e1699dc57.pdf" TargetMode="External"/><Relationship Id="rId61" Type="http://schemas.openxmlformats.org/officeDocument/2006/relationships/hyperlink" Target="https://bransch.trafikverket.se/TrvSeFiler/Samhallsekonomiskt_beslutsunderlag/Ostra/%C3%96stra%20regionen/1.%20Investering/VOR2602%20V%C3%A4g%2075,%20Brandbek%C3%A4mpningssystem%20i%20S%C3%B6dra%20l%C3%A4nken/SEB_med_SEK_tidigt_planeringsskede_22eed68f-1b34-4187-86cf-72c2292caf51.pdf" TargetMode="External"/><Relationship Id="rId82" Type="http://schemas.openxmlformats.org/officeDocument/2006/relationships/hyperlink" Target="https://bransch.trafikverket.se/TrvSeFiler/Samhallsekonomiskt_beslutsunderlag/Norra/Norra%20regionen/1.%20Investering/XSN301f%20Malmbanan%20Siktr%C3%A4sk/XSN301f%20Malmbanan%20Siktr%C3%A4sk%20bang%C3%A5rdsf%C3%B6rl%C3%A4ngning,%202025-03-21.pdf" TargetMode="External"/><Relationship Id="rId152" Type="http://schemas.openxmlformats.org/officeDocument/2006/relationships/hyperlink" Target="https://bransch.trafikverket.se/TrvSeFiler/Samhallsekonomiskt_beslutsunderlag/Mellersta/Mellersta%20regionen/1.%20Investering/JVA2227%20Norge-V%C3%A4nerbanan,%20Kil-Sk%C3%A4lebol/SEB_med_SEK_OS%C3%84KER_b337164f-3a07-455e-9def-7088d50ec5d1.pdf" TargetMode="External"/><Relationship Id="rId19" Type="http://schemas.openxmlformats.org/officeDocument/2006/relationships/hyperlink" Target="https://bransch.trafikverket.se/TrvSeFiler/Samhallsekonomiskt_beslutsunderlag/Norra/Norra%20regionen/1.%20Investering/VN1810%20E12%20Kulla-Norrfors%20m%C3%B6tesseparering/SEB_med_SEK_tidigt_planeringsskede_c2218a34-2b6c-4d78-94e3-f5b671e76861.pdf" TargetMode="External"/><Relationship Id="rId14" Type="http://schemas.openxmlformats.org/officeDocument/2006/relationships/hyperlink" Target="https://bransch.trafikverket.se/TrvSeFiler/Samhallsekonomiskt_beslutsunderlag/Mellersta/Mellersta%20regionen/1.%20Investering/VM2212%20E16%20L%C3%B6nnemossa%20-%20Klingv%C3%A4gen,%20m%C3%B6tesseparering/SEB_med_SEK_tidigt_planeringsskede_0bed5cc9-33ac-45d6-9bf3-9b87541fd42b.pdf" TargetMode="External"/><Relationship Id="rId30" Type="http://schemas.openxmlformats.org/officeDocument/2006/relationships/hyperlink" Target="https://bransch.trafikverket.se/TrvSeFiler/Samhallsekonomiskt_beslutsunderlag/Nationellt/Regions%C3%B6verskridande/1%20Investering/JTR201%20ERTMS,%20TC%20G%C3%B6teborg/Beskrivning_och_kostnad__OS%C3%84KER_ce7cacdb-c590-4db7-ab59-d99336717010.pdf" TargetMode="External"/><Relationship Id="rId35" Type="http://schemas.openxmlformats.org/officeDocument/2006/relationships/hyperlink" Target="https://bransch.trafikverket.se/TrvSeFiler/Samhallsekonomiskt_beslutsunderlag/Sodra/S%C3%B6dra%20regionen/1.%20Investering/JSY1820%20Alvesta%20triangelsp%C3%A5r/SEB_med_SEK_OS%C3%84KER_cf6cbc96-176b-4163-9f39-e0da27a9a1c6.pdf" TargetMode="External"/><Relationship Id="rId56" Type="http://schemas.openxmlformats.org/officeDocument/2006/relationships/hyperlink" Target="https://bransch.trafikverket.se/TrvSeFiler/Samhallsekonomiskt_beslutsunderlag/Sodra/S%C3%B6dra%20regionen/1.%20Investering/VSOR2605%20E4%20Tpl%20%C3%84ttekulla/SEB_med_SEK_tidigt_planeringsskede_530aff0d-a23e-4474-98cf-628cd191c866.pdf" TargetMode="External"/><Relationship Id="rId77" Type="http://schemas.openxmlformats.org/officeDocument/2006/relationships/hyperlink" Target="https://bransch.trafikverket.se/TrvSeFiler/Samhallsekonomiskt_beslutsunderlag/Sydostra/Syd%C3%B6stra%20regionen/1.%20Investering/VSY1807%20Rv%2026%20Hedenstorp%20-%20M%C3%A5nseryd/SEB_med_SEK_0b7303fe-13d2-4f97-95f2-376c74a205b5.pdf" TargetMode="External"/><Relationship Id="rId100" Type="http://schemas.openxmlformats.org/officeDocument/2006/relationships/hyperlink" Target="https://bransch.trafikverket.se/TrvSeFiler/Samhallsekonomiskt_beslutsunderlag/Mellersta/Mellersta%20regionen/1.%20Investering/JO1810%20Katrineholm,%20f%C3%B6rbig%C3%A5ngssp%C3%A5r/jo1810_katrineholm,_forbigangsspar_kort.pdf" TargetMode="External"/><Relationship Id="rId105" Type="http://schemas.openxmlformats.org/officeDocument/2006/relationships/hyperlink" Target="https://bransch.trafikverket.se/TrvSeFiler/Samhallsekonomiskt_beslutsunderlag/Norra/Norra%20regionen/1.%20Investering/VN1805%20E4%20Dagl%C3%B6sten%20%E2%80%93%20Ljusvattnet%20m%C3%B6tesseparering/SEB_med_SEK_3f4cfdba-c7fd-41c6-bc60-8265b1db05d5.pdf" TargetMode="External"/><Relationship Id="rId126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47" Type="http://schemas.openxmlformats.org/officeDocument/2006/relationships/hyperlink" Target="https://bransch.trafikverket.se/TrvSeFiler/Samhallsekonomiskt_beslutsunderlag/Sodra/S%C3%B6dra%20regionen/1.%20Investering/JSY2217%20Sl%C3%A4tthult%20kapacitet/SEB_med_SEK_OS%C3%84KER_6c334ce4-fc0a-4199-8bb3-7ce6cf121535.pdf" TargetMode="External"/><Relationship Id="rId168" Type="http://schemas.openxmlformats.org/officeDocument/2006/relationships/hyperlink" Target="https://bransch.trafikverket.se/TrvSeFiler/Samhallsekonomiskt_beslutsunderlag/Sydostra/Syd%C3%B6stra%20regionen/1.%20Investering/JSYR2603%20Boxholm%20nedsp%C3%A5r,%20f%C3%B6rbig%C3%A5ngssp%C3%A5r/SEB_med_SEK_OS%C3%84KER_9b73e580-55cd-40d1-a10c-d998beebf196.pdf" TargetMode="External"/><Relationship Id="rId8" Type="http://schemas.openxmlformats.org/officeDocument/2006/relationships/hyperlink" Target="https://bransch.trafikverket.se/TrvSeFiler/Samhallsekonomiskt_beslutsunderlag/Norra/Norra%20regionen/1.%20Investering/JNR2603%20Norrbotniabanan,%20RC%20Robertsfors,%20statlig%20medfinans/SEB_utan_SEK_tidigt_planeringsskede_976ca3d8-d93b-4c1e-b43c-5bdb7b6dd842.pdf" TargetMode="External"/><Relationship Id="rId51" Type="http://schemas.openxmlformats.org/officeDocument/2006/relationships/hyperlink" Target="https://bransch.trafikverket.se/TrvSeFiler/Samhallsekonomiskt_beslutsunderlag/Ostra/%C3%96stra%20regionen/1.%20Investering/JST1803%20M%C3%A4rsta%20station%20och%20bang%C3%A5rdsombyggnad/SEB_med_SEK_OS%C3%84KER_104f5ac1-488e.pdf" TargetMode="External"/><Relationship Id="rId72" Type="http://schemas.openxmlformats.org/officeDocument/2006/relationships/hyperlink" Target="https://bransch.trafikverket.se/TrvSeFiler/Samhallsekonomiskt_beslutsunderlag/Vastra/V%C3%A4stra%20regionen/1.%20Investering/JVA2222%20MarkarydsbananKn%C3%A4red%20m%C3%B6tessp%C3%A5r/SEB_med_SEK_OS%C3%84KER_26981222-b5c2-47ea-885d-403152012336.pdf" TargetMode="External"/><Relationship Id="rId93" Type="http://schemas.openxmlformats.org/officeDocument/2006/relationships/hyperlink" Target="https://bransch.trafikverket.se/TrvSeFiler/Samhallsekonomiskt_beslutsunderlag/Sodra/S%C3%B6dra%20regionen/1.%20Investering/JSY1812%20Malm%C3%B6%20godsbang%C3%A5rd/SEB_med_SEK_9216ba82-9d3c-4ee2-973d-8ddbe5bf7506.pdf" TargetMode="External"/><Relationship Id="rId98" Type="http://schemas.openxmlformats.org/officeDocument/2006/relationships/hyperlink" Target="https://bransch.trafikverket.se/TrvSeFiler/Samhallsekonomiskt_beslutsunderlag/Ostra/%C3%96stra%20regionen/1.%20Investering/JST201%20Hagalund%20bang%C3%A5rd/SEB_utan_SEK_OS%C3%84KER_6e1ed2db-c236-4d92-a2ed-ffa0c005a9f6.pdf" TargetMode="External"/><Relationship Id="rId121" Type="http://schemas.openxmlformats.org/officeDocument/2006/relationships/hyperlink" Target="https://bransch.trafikverket.se/TrvSeFiler/Samhallsekonomiskt_beslutsunderlag/Sodra/S%C3%B6dra%20regionen/1.%20Investering/JSY1825a%20H%C3%A4ssleholm%20-%20Lund/SEB_med_SEK_OS%C3%84KER_9206b8ab-a1b4-431d-b29a-48bc0fb80e61.pdf" TargetMode="External"/><Relationship Id="rId142" Type="http://schemas.openxmlformats.org/officeDocument/2006/relationships/hyperlink" Target="https://bransch.trafikverket.se/TrvSeFiler/Samhallsekonomiskt_beslutsunderlag/Mellersta/Mellersta%20regionen/1.%20Investering/VMN096%20Rv%2050%20Medevi-Brattebro/SEB_med_SEK_OS%C3%84KER_c4279d8f-79b4-483e-8c8f-554594226256.pdf" TargetMode="External"/><Relationship Id="rId163" Type="http://schemas.openxmlformats.org/officeDocument/2006/relationships/hyperlink" Target="https://bransch.trafikverket.se/TrvSeFiler/Samhallsekonomiskt_beslutsunderlag/Norra/Norra%20regionen/1.%20Investering/JN2208%20Sg%C3%B6N%20Ume%C3%A5%20C%20f%C3%B6rl%C3%A4ngning%20av%20plattform/SEB_med_SEK_OS%C3%84KER_28391427-a1dc-4eb0-bb76-73d094921709.pdf" TargetMode="External"/><Relationship Id="rId3" Type="http://schemas.openxmlformats.org/officeDocument/2006/relationships/hyperlink" Target="https://bransch.trafikverket.se/TrvSeFiler/Samhallsekonomiskt_beslutsunderlag/Mellersta/Mellersta%20regionen/1.%20Investering/JO2204%20Arboga%20-%20J%C3%A4dersbruk,%20Dubbelsp%C3%A5r/SEB_med_SEK_OS%C3%84KER_391d1818-074e-48ba-82de-51cf864c8f1e.pdf" TargetMode="External"/><Relationship Id="rId25" Type="http://schemas.openxmlformats.org/officeDocument/2006/relationships/hyperlink" Target="https://bransch.trafikverket.se/TrvSeFiler/Samhallsekonomiskt_beslutsunderlag/Sodra/S%C3%B6dra%20regionen/1.%20Investering/VSY2201%20Rv25%20Norrleden%20i%20V%C3%A4xj%C3%B6/SEB_med_SEK_tidigt_planeringsskede_d521ed59-952b-408a-b9c3-06d574525d16.pdf" TargetMode="External"/><Relationship Id="rId46" Type="http://schemas.openxmlformats.org/officeDocument/2006/relationships/hyperlink" Target="https://bransch.trafikverket.se/TrvSeFiler/Samhallsekonomiskt_beslutsunderlag/Mellersta/Mellersta%20regionen/1.%20Investering/JVA2217%20V%C3%A4rmlandsbanan%20Kil-Charlottenberg/SEB_med_SEK_OS%C3%84KER_1ee4361d-0c8e-4406-891b-8dae2afd4c44.pdf" TargetMode="External"/><Relationship Id="rId67" Type="http://schemas.openxmlformats.org/officeDocument/2006/relationships/hyperlink" Target="https://bransch.trafikverket.se/TrvSeFiler/Samhallsekonomiskt_beslutsunderlag/Mellersta/Mellersta%20regionen/1.%20Investering/JM1806%20Dalabanan/JM1806%20Dalabanan,%20%C3%A5tg%C3%A4rder%20f%C3%B6r%20%C3%B6kad%20turt%C3%A4thet%20och%20kortare%20restid,%202025-03-28.pdf" TargetMode="External"/><Relationship Id="rId116" Type="http://schemas.openxmlformats.org/officeDocument/2006/relationships/hyperlink" Target="https://bransch.trafikverket.se/TrvSeFiler/Samhallsekonomiskt_beslutsunderlag/Vastra/V%C3%A4stra%20regionen/1.%20Investering/XVA300%20V%C3%A4nersj%C3%B6farten/SEB_med_SEK_ae208dce-a5bd-4ab8-b729-8a24bc5938a0%20(1).pdf" TargetMode="External"/><Relationship Id="rId137" Type="http://schemas.openxmlformats.org/officeDocument/2006/relationships/hyperlink" Target="https://bransch.trafikverket.se/TrvSeFiler/Samhallsekonomiskt_beslutsunderlag/Nationellt/Regions%C3%B6verskridande/1%20Investering/JTR1804i%20LTS%20Norra%20stambanan/Objektsbeskrivning_och_investeringskostnad_tidigt_e3ddf506-6951-4519-81e8-541f3c8d71ab.pdf" TargetMode="External"/><Relationship Id="rId158" Type="http://schemas.openxmlformats.org/officeDocument/2006/relationships/hyperlink" Target="https://bransch.trafikverket.se/TrvSeFiler/Samhallsekonomiskt_beslutsunderlag/Sodra/S%C3%B6dra%20regionen/1.%20Investering/JSOR2603%20Grevaryd%20(N-Alvesta)/SEB_med_SEK_OS%C3%84KER_7991aba0-0f6a-4fd0-8db2-a71520422ada.pdf" TargetMode="External"/><Relationship Id="rId20" Type="http://schemas.openxmlformats.org/officeDocument/2006/relationships/hyperlink" Target="https://bransch.trafikverket.se/TrvSeFiler/Samhallsekonomiskt_beslutsunderlag/Norra/Norra%20regionen/1.%20Investering/VN012%20E4%20Ljusvattnet-Yttervik%20m%C3%B6tesseparering/SEB_med_SEK_tidigt_planeringsskede_44522d1e-b6df-4614-9619-d8e56fe8b963.pdf" TargetMode="External"/><Relationship Id="rId41" Type="http://schemas.openxmlformats.org/officeDocument/2006/relationships/hyperlink" Target="https://bransch.trafikverket.se/TrvSeFiler/Samhallsekonomiskt_beslutsunderlag/Sodra/S%C3%B6dra%20regionen/1.%20Investering/JSY2209%20Malm%C3%B6%20C%20plattformssp%C3%A5r/SEB_med_SEK_tidigt_planeringsskede_c823b65e-3a58-4319-af4f-0c58ad745345.pdf" TargetMode="External"/><Relationship Id="rId62" Type="http://schemas.openxmlformats.org/officeDocument/2006/relationships/hyperlink" Target="https://bransch.trafikverket.se/TrvSeFiler/Samhallsekonomiskt_beslutsunderlag/Nationellt/Regions%C3%B6verskridande/1%20Investering/VTR1801%20Inf%C3%B6rande%20av%20FRMCS/Beskrivning_och_kostnad__OS%C3%84KER_0a146f86-6e7b-4b2e-ae12-b6127ddccffb.pdf" TargetMode="External"/><Relationship Id="rId83" Type="http://schemas.openxmlformats.org/officeDocument/2006/relationships/hyperlink" Target="https://bransch.trafikverket.se/TrvSeFiler/Samhallsekonomiskt_beslutsunderlag/Norra/Norra%20regionen/1.%20Investering/JN2213%20Malmbanan,%20N%C3%A4sberg/jn2213_malmbanan_nasberg,_forlangning_av_motesstation.pdf" TargetMode="External"/><Relationship Id="rId88" Type="http://schemas.openxmlformats.org/officeDocument/2006/relationships/hyperlink" Target="https://bransch.trafikverket.se/TrvSeFiler/Samhallsekonomiskt_beslutsunderlag/Norra/Norra%20regionen/1.%20Investering/JN2201%20Norrbotniabanan%20Skellefte%C3%A5-Lule%C3%A5/SEB_med_SEK_OS%C3%84KER_b96a2e5d-3a5e-4748-a353-4a5908d8a1a4.pdf" TargetMode="External"/><Relationship Id="rId111" Type="http://schemas.openxmlformats.org/officeDocument/2006/relationships/hyperlink" Target="https://bransch.trafikverket.se/TrvSeFiler/Samhallsekonomiskt_beslutsunderlag/Region_Mitt/Region%20Mitt/3%20Investering/JM1807%20Sundsvall-%C3%85nge/jm1807_sundsvall-ange,_kapacitets-_och_hastighetshojande_inkl_sakerhet_alt_2_230127.pdf" TargetMode="External"/><Relationship Id="rId132" Type="http://schemas.openxmlformats.org/officeDocument/2006/relationships/hyperlink" Target="https://bransch.trafikverket.se/TrvSeFiler/Samhallsekonomiskt_beslutsunderlag/Nationellt/Regions%C3%B6verskridande/1%20Investering/JTR1804e%20LTS%20V%C3%A4stra%20stambanan%20(Lax%C3%A5%20%E2%80%93%20Alings%C3%A5s)/Objektsbeskrivning_och_kostnadskalkyl_tidigt_fe90b2f7-9867-421f-905b-083d8eec438c.pdf" TargetMode="External"/><Relationship Id="rId153" Type="http://schemas.openxmlformats.org/officeDocument/2006/relationships/hyperlink" Target="https://bransch.trafikverket.se/TrvSeFiler/Samhallsekonomiskt_beslutsunderlag/Norra/Norra%20regionen/1.%20Investering/JN1803%20Sg%C3%B6N%20Ume%C3%A5%20C-Ume%C3%A5%20%C3%96%20dubbelsp%C3%A5r/SEB_med_SEK_OS%C3%84KER_a1ca2f56-8199-4ef7-98f6-9c5a7a2cf2c9.pdf" TargetMode="External"/><Relationship Id="rId15" Type="http://schemas.openxmlformats.org/officeDocument/2006/relationships/hyperlink" Target="https://bransch.trafikverket.se/TrvSeFiler/Samhallsekonomiskt_beslutsunderlag/Vastra/V%C3%A4stra%20regionen/1.%20Investering/SVR2601%20Slussarna%20i%20Trollh%C3%A4ttan,%20f%C3%B6ljdinvesteringar/SEB_med_SEK_tidigt_planeringsskede_c00641b3-8a2f-4b8f-80a6-ebe33138def9.pdf" TargetMode="External"/><Relationship Id="rId36" Type="http://schemas.openxmlformats.org/officeDocument/2006/relationships/hyperlink" Target="https://bransch.trafikverket.se/TrvSeFiler/Samhallsekonomiskt_beslutsunderlag/Ostra/%C3%96stra%20regionen/1.%20Investering/VST001d%20E4E18%20Hjulsta-Jakobsberg/SEB_med_SEK_OS%C3%84KER_7b83ed1b-d215-4530-a5b0-42e2f8ddf1a8.pdf" TargetMode="External"/><Relationship Id="rId57" Type="http://schemas.openxmlformats.org/officeDocument/2006/relationships/hyperlink" Target="https://bransch.trafikverket.se/TrvSeFiler/Samhallsekonomiskt_beslutsunderlag/Vastra/V%C3%A4stra%20regionen/1.%20Investering/VVA1806a%20E45%20V%C3%A4nersborg%20-%20Mellerud,%20deletapp/SEB_med_SEK_tidigt_planeringsskede_8b535865-4982-4d25-b5c8-1b348b9adc55.pdf" TargetMode="External"/><Relationship Id="rId106" Type="http://schemas.openxmlformats.org/officeDocument/2006/relationships/hyperlink" Target="https://bransch.trafikverket.se/TrvSeFiler/Samhallsekonomiskt_beslutsunderlag/Norra/Norra%20regionen/1.%20Investering/VN1804%20E4%20Bro%C3%A4nge%20%E2%80%93%20Dagl%C3%B6sten%20m%C3%B6tesseparering/SEB_med_SEK_51e0a89a-093a-4351-8b19-60b36381c552.pdf" TargetMode="External"/><Relationship Id="rId127" Type="http://schemas.openxmlformats.org/officeDocument/2006/relationships/hyperlink" Target="https://bransch.trafikverket.se/TrvSeFiler/Samhallsekonomiskt_beslutsunderlag/Nationellt/Regions%C3%B6verskridande/1%20Investering/JTR1804l%20LTS%20(750%20m%20l%C3%A5nga%20t%C3%A5g)%20TEN-T%20stomn%C3%A4t%20gods/SEB_med_SEK_tidigt_planeringsskede_453e552d-3686-4849-a98c-1fcb5b6b3cc9.pdf" TargetMode="External"/><Relationship Id="rId10" Type="http://schemas.openxmlformats.org/officeDocument/2006/relationships/hyperlink" Target="https://bransch.trafikverket.se/TrvSeFiler/Samhallsekonomiskt_beslutsunderlag/Norra/Norra%20regionen/1.%20Investering/JN2211a%20%20Sg%C3%B6N%20Boden-Lule%C3%A5/SEB_med_SEK_OS%C3%84KER_2db4dec4-fdd8-41b7-9d84-e3b13a94d0a5.pdf" TargetMode="External"/><Relationship Id="rId31" Type="http://schemas.openxmlformats.org/officeDocument/2006/relationships/hyperlink" Target="https://bransch.trafikverket.se/TrvSeFiler/Samhallsekonomiskt_beslutsunderlag/Nationellt/Regions%C3%B6verskridande/1%20Investering/JTR2213%20ERTMS,%20TC%20Stockholm%20G%C3%A4vle/Beskrivning_och_kostnad__OS%C3%84KER_25cdef9a-2aa5-44ab-a065-c1f8cb4ca0dc.pdf" TargetMode="External"/><Relationship Id="rId52" Type="http://schemas.openxmlformats.org/officeDocument/2006/relationships/hyperlink" Target="https://bransch.trafikverket.se/TrvSeFiler/Samhallsekonomiskt_beslutsunderlag/Ostra/%C3%96stra%20regionen/1.%20Investering/JST2206a%20Stockholm%20C%20och%20Tomteboda%20bang%C3%A5rd/SEB_utan_SEK_OS%C3%84KER_82874f25-9229-458c-9eec-18760d40d819.pdf" TargetMode="External"/><Relationship Id="rId73" Type="http://schemas.openxmlformats.org/officeDocument/2006/relationships/hyperlink" Target="https://bransch.trafikverket.se/TrvSeFiler/Samhallsekonomiskt_beslutsunderlag/Region_Mitt/Region%20Mitt/3%20Investering/JM1814%20%C3%85nge-%C3%96stersund/jm1814_ange-ostersund,_kapacitets-_och_hastighetshojande_atgarder,_alt_2_230127.pdf" TargetMode="External"/><Relationship Id="rId78" Type="http://schemas.openxmlformats.org/officeDocument/2006/relationships/hyperlink" Target="https://bransch.trafikverket.se/TrvSeFiler/Samhallsekonomiskt_beslutsunderlag/Sydostra/Syd%C3%B6stra%20regionen/1.%20Investering/JSY1802%20V%C3%A4rnamo%20-%20J%C3%B6nk%C3%B6ping-N%C3%A4ssj%C3%B6/SEB_med_SEK_a9928371-f0b8-4307-8d5e-71ddf39e0536.pdf" TargetMode="External"/><Relationship Id="rId94" Type="http://schemas.openxmlformats.org/officeDocument/2006/relationships/hyperlink" Target="https://bransch.trafikverket.se/TrvSeFiler/Samhallsekonomiskt_beslutsunderlag/Sodra/S%C3%B6dra%20regionen/1.%20Investering/VSK042%20E22%20Trafikplats%20Ideon/e22%20ideon%20rev%20250429_.pdf" TargetMode="External"/><Relationship Id="rId99" Type="http://schemas.openxmlformats.org/officeDocument/2006/relationships/hyperlink" Target="https://bransch.trafikverket.se/TrvSeFiler/Samhallsekonomiskt_beslutsunderlag/Mellersta/Mellersta%20regionen/1.%20Investering/JO1809%20H%C3%B6gsj%C3%B6%20v%C3%A4stra%20f%C3%B6rbig%C3%A5ngssp%C3%A5r/SEB_med_SEK_c12ca32b-fcb7-4059-99d2-0c35cdcd6492.pdf" TargetMode="External"/><Relationship Id="rId101" Type="http://schemas.openxmlformats.org/officeDocument/2006/relationships/hyperlink" Target="https://bransch.trafikverket.se/TrvSeFiler/Samhallsekonomiskt_beslutsunderlag/Mellersta/Mellersta%20regionen/1.%20Investering/JO1807%20Ostkustbanan/SEB_med_SEK_OS%C3%84KER_24ffae36-9d5a-4ad7-ab43-73002bdbcfc0.pdf" TargetMode="External"/><Relationship Id="rId122" Type="http://schemas.openxmlformats.org/officeDocument/2006/relationships/hyperlink" Target="https://bransch.trafikverket.se/TrvSeFiler/Samhallsekonomiskt_beslutsunderlag/Sodra/S%C3%B6dra%20regionen/1.%20Investering/VSO008a%20E22%20Bj%C3%B6rketorp%20(Ronneby%20%C3%96)-N%C3%A4ttraby/SEB_med_SEK_tidigt_planeringsskede_95f11975-be47-475e-b722-48c4c243bf79.pdf" TargetMode="External"/><Relationship Id="rId143" Type="http://schemas.openxmlformats.org/officeDocument/2006/relationships/hyperlink" Target="https://bransch.trafikverket.se/TrvSeFiler/Samhallsekonomiskt_beslutsunderlag/Norra/Norra%20regionen/1.%20Investering/JM1815%20%C3%96stersund-Storlien,%20Hastighetsh%C3%B6jande%20%C3%A5tg%C3%A4rder/SEB_med_SEK_OS%C3%84KER_229f030d-b9c0-4fb3-a78f-3556e1eba654.pdf" TargetMode="External"/><Relationship Id="rId148" Type="http://schemas.openxmlformats.org/officeDocument/2006/relationships/hyperlink" Target="https://bransch.trafikverket.se/TrvSeFiler/Samhallsekonomiskt_beslutsunderlag/Vastra/V%C3%A4stra%20regionen/1.%20Investering/JVA1805%20Norge-V%C3%A4nerbanan,%20v%C3%A4ndsp%C3%A5r%20i%20%C3%84lv%C3%A4ngen/SEB_med_SEK_OS%C3%84KER_2a6abf70-3146-4c35-a727-ea6463692044.pdf" TargetMode="External"/><Relationship Id="rId164" Type="http://schemas.openxmlformats.org/officeDocument/2006/relationships/hyperlink" Target="https://bransch.trafikverket.se/TrvSeFiler/Samhallsekonomiskt_beslutsunderlag/Norra/Norra%20regionen/1.%20Investering/VM1804%20E4%20F%C3%B6rbi%20%C3%96rnsk%C3%B6ldsvik/SEB_med_SEK_OS%C3%84KER_b45ff78a-62f5-4b33-92ae-b0f8151087c6%20(1).pdf" TargetMode="External"/><Relationship Id="rId169" Type="http://schemas.openxmlformats.org/officeDocument/2006/relationships/hyperlink" Target="https://bransch.trafikverket.se/TrvSeFiler/Samhallsekonomiskt_beslutsunderlag/Sydostra/Syd%C3%B6stra%20regionen/1.%20Investering/VSO004%20E22%20F%C3%B6rbi%20S%C3%B6derk%C3%B6ping/VSO004%20E22%20F%C3%B6rbi%20S%C3%B6derk%C3%B6ping,%202025-03-17_rev.pdf" TargetMode="External"/><Relationship Id="rId4" Type="http://schemas.openxmlformats.org/officeDocument/2006/relationships/hyperlink" Target="https://bransch.trafikverket.se/TrvSeFiler/Samhallsekonomiskt_beslutsunderlag/Mellersta/Mellersta%20regionen/1.%20Investering/JO2206%20Hovsta,%20F%C3%B6rbig%C3%A5ngssp%C3%A5r/SEB_med_SEK_OS%C3%84KER_2439b6ee-81f9-4a46-b5cb-93abf77ceca9.pdf" TargetMode="External"/><Relationship Id="rId9" Type="http://schemas.openxmlformats.org/officeDocument/2006/relationships/hyperlink" Target="https://bransch.trafikverket.se/TrvSeFiler/Samhallsekonomiskt_beslutsunderlag/Norra/Norra%20regionen/1.%20Investering/JNR2604%20Norrbotniabanan,%20Skellefte%C3%A5%20RC,%20statlig%20medfinans/SEB_utan_SEK_tidigt_planeringsskede_7a9f4874-d4f8-4aa9-9254-6d5ceb84520e.pdf" TargetMode="External"/><Relationship Id="rId26" Type="http://schemas.openxmlformats.org/officeDocument/2006/relationships/hyperlink" Target="https://bransch.trafikverket.se/TrvSeFiler/Samhallsekonomiskt_beslutsunderlag/Vastra/V%C3%A4stra%20regionen/1.%20Investering/VVR2602%20E6.20%20V%C3%A4sterleden,%20delstr%C3%A4cka%20Metrobuss/SEB_med_SEK_tidigt_planeringsskede_0d71a542-7057-48e7-a2d8-f237ade9ea58.pdf" TargetMode="External"/><Relationship Id="rId47" Type="http://schemas.openxmlformats.org/officeDocument/2006/relationships/hyperlink" Target="https://bransch.trafikverket.se/TrvSeFiler/Samhallsekonomiskt_beslutsunderlag/Nationellt/Regions%C3%B6verskridande/1%20Investering/JTR2201c%20Hastighetsh%C3%B6jning%20%C3%96xnered%20-%20Lund/SEB_med_SEK_OS%C3%84KER_ab654e94-31c7-4ca8-ade4-3b716956acdb.pdf" TargetMode="External"/><Relationship Id="rId68" Type="http://schemas.openxmlformats.org/officeDocument/2006/relationships/hyperlink" Target="https://bransch.trafikverket.se/TrvSeFiler/Samhallsekonomiskt_beslutsunderlag/Mellersta/Mellersta%20regionen/1.%20Investering/VM034%20E4%20Kongberget-Gnarp/SEB_med_SEK_eefbf5c7-c685-4817-ab2c-2dd8075ff51d.pdf" TargetMode="External"/><Relationship Id="rId89" Type="http://schemas.openxmlformats.org/officeDocument/2006/relationships/hyperlink" Target="https://bransch.trafikverket.se/TrvSeFiler/Samhallsekonomiskt_beslutsunderlag/Norra/Norra%20regionen/1.%20Investering/JN2206%20Sg%C3%B6N%20S%C3%A4vastklinten-Norra%20Sunderbyn/SEB_med_SEK_OS%C3%84KER_fbc91c99-e468-4d2b-801b-789cb21af65c.pdf" TargetMode="External"/><Relationship Id="rId112" Type="http://schemas.openxmlformats.org/officeDocument/2006/relationships/hyperlink" Target="https://bransch.trafikverket.se/TrvSeFiler/Samhallsekonomiskt_beslutsunderlag/Norra/Norra%20regionen/1.%20Investering/JM2209%20%C3%85dalsbanan,%20V%C3%A4steraspby%20v%C3%A4ndslinga/SEB_med_SEK_OS%C3%84KER_0efbe5e3.pdf" TargetMode="External"/><Relationship Id="rId133" Type="http://schemas.openxmlformats.org/officeDocument/2006/relationships/hyperlink" Target="https://bransch.trafikverket.se/TrvSeFiler/Samhallsekonomiskt_beslutsunderlag/Nationellt/Regions%C3%B6verskridande/1%20Investering/JTR1804d%20LTS%20V%C3%A4stkustbanan,%20framkomlighet%20f%C3%B6r%20750%20m%20l%C3%A5nga%20godst%C3%A5g/JTR1804d%20V%C3%A4stkustbanan,%20750%20m%20l%C3%A5nga%20godst%C3%A5g,%202025-03-28.pdf" TargetMode="External"/><Relationship Id="rId154" Type="http://schemas.openxmlformats.org/officeDocument/2006/relationships/hyperlink" Target="https://bransch.trafikverket.se/TrvSeFiler/Samhallsekonomiskt_beslutsunderlag/Vastra/V%C3%A4stra%20regionen/1.%20Investering/JVA2201a%20G%C3%B6teborg-Alings%C3%A5s,%20h%C3%B6gre%20kap.,%20etapp%20Olskroken-Partille/SEB_med_SEK_OS%C3%84KER_4f75163c-2ee3-4de1-85f5-5410250dbf05.pdf" TargetMode="External"/><Relationship Id="rId16" Type="http://schemas.openxmlformats.org/officeDocument/2006/relationships/hyperlink" Target="https://bransch.trafikverket.se/TrvSeFiler/Samhallsekonomiskt_beslutsunderlag/Mellersta/Mellersta%20regionen/1.%20Investering/YM001%20V%C3%A4g%2056%20Hedesunda-Valbo_G%C3%A4vle,%20R%C3%A4ta%20linjen/SEB_med_SEK_tidigt_planeringsskede_5611dd8d-ae00-4b65-af86-6d107e228d4e.pdf" TargetMode="External"/><Relationship Id="rId37" Type="http://schemas.openxmlformats.org/officeDocument/2006/relationships/hyperlink" Target="https://bransch.trafikverket.se/TrvSeFiler/Samhallsekonomiskt_beslutsunderlag/Ostra/%C3%96stra%20regionen/1.%20Investering/VST2207%20E20%20trafikplats%20Hovsj%C3%B6/SEB_med_SEK_tidigt_planeringsskede_8d4570e2-34d7-41c3-b03b-4699096b6e31.pdf" TargetMode="External"/><Relationship Id="rId58" Type="http://schemas.openxmlformats.org/officeDocument/2006/relationships/hyperlink" Target="https://bransch.trafikverket.se/TrvSeFiler/Samhallsekonomiskt_beslutsunderlag/Ostra/%C3%96stra%20regionen/1.%20Investering/VST001c%20E4_E20%20S%C3%B6dert%C3%A4ljebron/SEB_med_SEK_tidigt_planeringsskede_68a8e893-cb97-4acf-bf07-ac38a951c676.pdf" TargetMode="External"/><Relationship Id="rId79" Type="http://schemas.openxmlformats.org/officeDocument/2006/relationships/hyperlink" Target="https://bransch.trafikverket.se/TrvSeFiler/Samhallsekonomiskt_beslutsunderlag/Norra/Norra%20regionen/1.%20Investering/VSN206%20E10%20Morj%C3%A4rv%20-%20Svartbyn/SEB_med_SEK_OS%C3%84KER_e0619b73-8e6b-4746-b79c-e976b039412e.pdf" TargetMode="External"/><Relationship Id="rId102" Type="http://schemas.openxmlformats.org/officeDocument/2006/relationships/hyperlink" Target="https://bransch.trafikverket.se/TrvSeFiler/Samhallsekonomiskt_beslutsunderlag/Mellersta/Mellersta%20regionen/1.%20Investering/JO1802%20Heby%20m%C3%B6tessp%C3%A5r/SEB_med_SEK_4468e6bd-2089-4879-a92d-f169b21a3ba1.pdf" TargetMode="External"/><Relationship Id="rId123" Type="http://schemas.openxmlformats.org/officeDocument/2006/relationships/hyperlink" Target="https://bransch.trafikverket.se/TrvSeFiler/Samhallsekonomiskt_beslutsunderlag/Mellersta/Mellersta%20regionen/1.%20Investering/YVA003b%20E45%20S%C3%A4ffle-Valn%C3%A4s,%20delen%20Hammar-Valn%C3%A4s/SEB_med_SEK_4ca133eb-2242-41be-8acb-0b659590e652.pdf" TargetMode="External"/><Relationship Id="rId144" Type="http://schemas.openxmlformats.org/officeDocument/2006/relationships/hyperlink" Target="https://bransch.trafikverket.se/TrvSeFiler/Samhallsekonomiskt_beslutsunderlag/Norra/Norra%20regionen/1.%20Investering/JN2203%20Malmbanan%20Kiruna-Riksgr%C3%A4nsen/SEB_med_SEK_OS%C3%84KER_a55a8169-c822-4922-9da3-e74a8214a2cc.pdf" TargetMode="External"/><Relationship Id="rId90" Type="http://schemas.openxmlformats.org/officeDocument/2006/relationships/hyperlink" Target="https://bransch.trafikverket.se/TrvSeFiler/Samhallsekonomiskt_beslutsunderlag/Region_Syd/Region%20Syd/3%20Investering/VSK042%20Trafikplats%20Ideon/vsk042_e22_trafikplats_ideon.pdf" TargetMode="External"/><Relationship Id="rId165" Type="http://schemas.openxmlformats.org/officeDocument/2006/relationships/hyperlink" Target="https://bransch.trafikverket.se/TrvSeFiler/Samhallsekonomiskt_beslutsunderlag/Norra/Norra%20regionen/1.%20Investering/JNR2601%20Mittbanan%20St%C3%B6de-Nedansj%C3%B6,%20ny%20m%C3%B6tesstation/SEB_med_SEK_OS%C3%84KER_6873a5b7-c20d-48ae-9191-bf8ed2cb1e7e.pdf" TargetMode="External"/><Relationship Id="rId27" Type="http://schemas.openxmlformats.org/officeDocument/2006/relationships/hyperlink" Target="https://bransch.trafikverket.se/TrvSeFiler/Samhallsekonomiskt_beslutsunderlag/Vastra/V%C3%A4stra%20regionen/1.%20Investering/VVA2604%20V%C3%A4g%2025%20Halmstad%20-%20Siml%C3%A5ngsdalen,%202_1/SEB_med_SEK_tidigt_planeringsskede_219499a8-09d1-468d-844a-566ed0238b9f.pdf" TargetMode="External"/><Relationship Id="rId48" Type="http://schemas.openxmlformats.org/officeDocument/2006/relationships/hyperlink" Target="https://bransch.trafikverket.se/TrvSeFiler/Samhallsekonomiskt_beslutsunderlag/Sydostra/Syd%C3%B6stra%20regionen/1.%20Investering/JSYR2601%20Kalmar%20C,%20sp%C3%A5r%20och%20plattformar/SEB_utan_SEK_tidigt_planeringsskede_d972ce50-88b5-4553-b6d4-b2bbf8191c98.pdf" TargetMode="External"/><Relationship Id="rId69" Type="http://schemas.openxmlformats.org/officeDocument/2006/relationships/hyperlink" Target="https://bransch.trafikverket.se/TrvSeFiler/Samhallsekonomiskt_beslutsunderlag/Vastra/V%C3%A4stra%20regionen/1.%20Investering/JVA1801%20Halmstad%20Cbang%C3%A5rd/SEB_med_SEK_OS%C3%84KER_00646663-4760-4a29-9b7a-35da889bd00b.pdf" TargetMode="External"/><Relationship Id="rId113" Type="http://schemas.openxmlformats.org/officeDocument/2006/relationships/hyperlink" Target="https://bransch.trafikverket.se/TrvSeFiler/Samhallsekonomiskt_beslutsunderlag/Norra/Norra%20regionen/1.%20Investering/BVGV007%20Sundsvall%20rececentrum/SEB_utan_SEK_74d7d68f-9f06-46b9-a243-2b5a8e1cc254.pdf" TargetMode="External"/><Relationship Id="rId134" Type="http://schemas.openxmlformats.org/officeDocument/2006/relationships/hyperlink" Target="https://bransch.trafikverket.se/TrvSeFiler/Samhallsekonomiskt_beslutsunderlag/Nationellt/Regions%C3%B6verskridande/1%20Investering/JTR1804f%20LTS%20V%C3%A4stra%20stambanan/Objektsbeskrivning_och_kostnadskalkyl_tidigt_6840e3f6-4c50-45ab-aa79-3f0dda9c5cf0.pdf" TargetMode="External"/><Relationship Id="rId80" Type="http://schemas.openxmlformats.org/officeDocument/2006/relationships/hyperlink" Target="https://bransch.trafikverket.se/TrvSeFiler/Samhallsekonomiskt_beslutsunderlag/Norra/Norra%20regionen/1.%20Investering/XSN301c%20Malmbanan%20Nattavaara/SEB_med_SEK_e3bc1173-f846-4d28-a8df-fbf301844aab.pdf" TargetMode="External"/><Relationship Id="rId155" Type="http://schemas.openxmlformats.org/officeDocument/2006/relationships/hyperlink" Target="https://bransch.trafikverket.se/TrvSeFiler/Samhallsekonomiskt_beslutsunderlag/Sydostra/Syd%C3%B6stra%20regionen/1.%20Investering/JSYR2606%20Ostl%C3%A4nken,%20Uppst%C3%A4llningssp%C3%A5r%20Link%C3%B6ping/SEB_med_SEK_OS%C3%84KER_eb05d9de-8930-47f4-8ac4-cbf01a98fa45.pdf" TargetMode="External"/><Relationship Id="rId17" Type="http://schemas.openxmlformats.org/officeDocument/2006/relationships/hyperlink" Target="https://bransch.trafikverket.se/TrvSeFiler/Samhallsekonomiskt_beslutsunderlag/Mellersta/Mellersta%20regionen/1.%20Investering/VO2209%20E20%20Trafikplats%20Gr%C3%B6ndal-Eskilstuna/SEB_med_SEK_tidigt_00f42026.pdf" TargetMode="External"/><Relationship Id="rId38" Type="http://schemas.openxmlformats.org/officeDocument/2006/relationships/hyperlink" Target="https://bransch.trafikverket.se/TrvSeFiler/Samhallsekonomiskt_beslutsunderlag/Mellersta/Mellersta%20regionen/1.%20Investering/JO1806%20Hjulsta%20bro/SEB_med_SEK_OS%C3%84KER_a9cedf7b-74a4-4745-8507-b6cc03c83f59.pdf" TargetMode="External"/><Relationship Id="rId59" Type="http://schemas.openxmlformats.org/officeDocument/2006/relationships/hyperlink" Target="https://bransch.trafikverket.se/TrvSeFiler/Samhallsekonomiskt_beslutsunderlag/Ostra/%C3%96stra%20regionen/1.%20Investering/VST001e%20E4%20trafikplats%20Gl%C3%A4djen-%20trafikplats%20Arlanda/SEB_med_SEK_tidigt_planeringsskede_116092b6-be4b-44d2-8ee9-da571931ac15.pdf" TargetMode="External"/><Relationship Id="rId103" Type="http://schemas.openxmlformats.org/officeDocument/2006/relationships/hyperlink" Target="https://bransch.trafikverket.se/TrvSeFiler/Samhallsekonomiskt_beslutsunderlag/Region_Ost/Region%20&#214;st/3%20Investering/VO1802%20Rv%2056%20Sala-Heby%202plus1/vo1802_vag_56_sala_heby.pdf" TargetMode="External"/><Relationship Id="rId124" Type="http://schemas.openxmlformats.org/officeDocument/2006/relationships/hyperlink" Target="https://bransch.trafikverket.se/TrvSeFiler/Samhallsekonomiskt_beslutsunderlag/Vastra/V%C3%A4stra%20regionen/1.%20Investering/JVA200d%20G%C3%B6teborg%E2%80%93Bor%C3%A5s,%20Ny%20j%C3%A4rnv%C3%A4g%20och%20Bibana%20M%C3%B6lnlycke/SEB_med_SEK_d377822f-dae0-4942-baab-23c1b6c501e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C70A-3ED1-4CDA-B8C1-EC534B6D114B}">
  <dimension ref="A1:AN360"/>
  <sheetViews>
    <sheetView showGridLines="0" showZeros="0" tabSelected="1" zoomScale="90" zoomScaleNormal="90" workbookViewId="0">
      <pane xSplit="13" ySplit="7" topLeftCell="N8" activePane="bottomRight" state="frozen"/>
      <selection activeCell="AK258" sqref="AK258"/>
      <selection pane="topRight" activeCell="AK258" sqref="AK258"/>
      <selection pane="bottomLeft" activeCell="AK258" sqref="AK258"/>
      <selection pane="bottomRight" activeCell="X11" sqref="X11"/>
    </sheetView>
  </sheetViews>
  <sheetFormatPr defaultColWidth="9.1796875" defaultRowHeight="14" x14ac:dyDescent="0.35"/>
  <cols>
    <col min="1" max="1" width="10.81640625" style="159" customWidth="1"/>
    <col min="2" max="2" width="10.26953125" style="180" customWidth="1"/>
    <col min="3" max="3" width="11.54296875" style="180" customWidth="1"/>
    <col min="4" max="4" width="5.81640625" style="181" customWidth="1"/>
    <col min="5" max="5" width="6.453125" style="180" customWidth="1"/>
    <col min="6" max="6" width="11.7265625" style="180" customWidth="1"/>
    <col min="7" max="7" width="14" style="180" customWidth="1"/>
    <col min="8" max="8" width="9.453125" style="180" customWidth="1"/>
    <col min="9" max="9" width="23.26953125" style="180" customWidth="1"/>
    <col min="10" max="10" width="10.54296875" style="4" customWidth="1"/>
    <col min="11" max="11" width="9.7265625" style="4" customWidth="1"/>
    <col min="12" max="12" width="10.26953125" style="4" customWidth="1"/>
    <col min="13" max="13" width="10.1796875" style="4" customWidth="1"/>
    <col min="14" max="14" width="6.1796875" style="4" customWidth="1"/>
    <col min="15" max="15" width="7" style="4" customWidth="1"/>
    <col min="16" max="16" width="6.54296875" style="4" customWidth="1"/>
    <col min="17" max="17" width="5.453125" style="4" customWidth="1"/>
    <col min="18" max="18" width="7" style="4" customWidth="1"/>
    <col min="19" max="19" width="6.7265625" style="4" customWidth="1"/>
    <col min="20" max="21" width="6.54296875" style="4" customWidth="1"/>
    <col min="22" max="22" width="5.453125" style="4" customWidth="1"/>
    <col min="23" max="23" width="6" style="4" customWidth="1"/>
    <col min="24" max="24" width="4.453125" style="4" customWidth="1"/>
    <col min="25" max="26" width="6.7265625" style="4" customWidth="1"/>
    <col min="27" max="27" width="7.7265625" style="162" customWidth="1"/>
    <col min="28" max="28" width="5.54296875" style="163" customWidth="1"/>
    <col min="29" max="29" width="5.1796875" style="163" customWidth="1"/>
    <col min="30" max="30" width="8.1796875" style="162" customWidth="1"/>
    <col min="31" max="31" width="11" style="164" customWidth="1"/>
    <col min="32" max="32" width="5.453125" style="165" customWidth="1"/>
    <col min="33" max="33" width="6.453125" style="163" customWidth="1"/>
    <col min="34" max="34" width="8.1796875" style="166" customWidth="1"/>
    <col min="35" max="35" width="7.26953125" style="167" customWidth="1"/>
    <col min="36" max="36" width="6.453125" style="168" customWidth="1"/>
    <col min="37" max="37" width="12.54296875" style="169" customWidth="1"/>
    <col min="38" max="38" width="7.1796875" style="170" customWidth="1"/>
    <col min="39" max="39" width="7" style="163" customWidth="1"/>
    <col min="40" max="40" width="2" style="4" customWidth="1"/>
    <col min="41" max="16384" width="9.1796875" style="4"/>
  </cols>
  <sheetData>
    <row r="1" spans="1:40" s="229" customFormat="1" ht="71.25" customHeight="1" x14ac:dyDescent="0.35">
      <c r="A1" s="226"/>
      <c r="B1" s="239" t="s">
        <v>752</v>
      </c>
      <c r="C1" s="227"/>
      <c r="D1" s="228"/>
      <c r="E1" s="227"/>
      <c r="F1" s="227"/>
      <c r="G1" s="227"/>
      <c r="H1" s="227"/>
      <c r="I1" s="227"/>
      <c r="AA1" s="230"/>
      <c r="AB1" s="231"/>
      <c r="AC1" s="231"/>
      <c r="AD1" s="230"/>
      <c r="AE1" s="232"/>
      <c r="AF1" s="233"/>
      <c r="AG1" s="231"/>
      <c r="AH1" s="234"/>
      <c r="AI1" s="235"/>
      <c r="AJ1" s="236"/>
      <c r="AK1" s="237"/>
      <c r="AL1" s="238"/>
      <c r="AM1" s="231"/>
    </row>
    <row r="3" spans="1:40" ht="15.65" customHeight="1" x14ac:dyDescent="0.35">
      <c r="A3" s="245"/>
      <c r="B3" s="247" t="s">
        <v>0</v>
      </c>
      <c r="C3" s="247"/>
      <c r="D3" s="247"/>
      <c r="E3" s="247"/>
      <c r="F3" s="247"/>
      <c r="G3" s="247"/>
      <c r="H3" s="247"/>
      <c r="I3" s="248"/>
      <c r="J3" s="251" t="s">
        <v>1</v>
      </c>
      <c r="K3" s="251"/>
      <c r="L3" s="251" t="s">
        <v>3</v>
      </c>
      <c r="M3" s="254"/>
      <c r="N3" s="240" t="s">
        <v>2</v>
      </c>
      <c r="O3" s="241"/>
      <c r="P3" s="241"/>
      <c r="Q3" s="241"/>
      <c r="R3" s="241"/>
      <c r="S3" s="241"/>
      <c r="T3" s="241"/>
      <c r="U3" s="241"/>
      <c r="V3" s="241"/>
      <c r="W3" s="242"/>
      <c r="X3" s="260" t="s">
        <v>4</v>
      </c>
      <c r="Y3" s="261"/>
      <c r="Z3" s="262"/>
      <c r="AA3" s="266" t="s">
        <v>5</v>
      </c>
      <c r="AB3" s="261"/>
      <c r="AC3" s="262"/>
      <c r="AD3" s="268"/>
      <c r="AE3" s="269"/>
      <c r="AF3" s="268"/>
      <c r="AG3" s="269"/>
      <c r="AH3" s="272" t="s">
        <v>6</v>
      </c>
      <c r="AI3" s="1"/>
      <c r="AJ3" s="2"/>
      <c r="AK3" s="275" t="s">
        <v>7</v>
      </c>
      <c r="AL3" s="3"/>
      <c r="AM3" s="221"/>
    </row>
    <row r="4" spans="1:40" ht="14.5" customHeight="1" x14ac:dyDescent="0.35">
      <c r="A4" s="246"/>
      <c r="B4" s="249"/>
      <c r="C4" s="249"/>
      <c r="D4" s="249"/>
      <c r="E4" s="249"/>
      <c r="F4" s="249"/>
      <c r="G4" s="249"/>
      <c r="H4" s="249"/>
      <c r="I4" s="250"/>
      <c r="J4" s="252"/>
      <c r="K4" s="252"/>
      <c r="L4" s="252"/>
      <c r="M4" s="255"/>
      <c r="N4" s="257" t="s">
        <v>8</v>
      </c>
      <c r="O4" s="243" t="s">
        <v>9</v>
      </c>
      <c r="P4" s="243" t="s">
        <v>10</v>
      </c>
      <c r="Q4" s="243" t="s">
        <v>11</v>
      </c>
      <c r="R4" s="258" t="s">
        <v>12</v>
      </c>
      <c r="S4" s="259" t="s">
        <v>8</v>
      </c>
      <c r="T4" s="243" t="s">
        <v>9</v>
      </c>
      <c r="U4" s="243" t="s">
        <v>10</v>
      </c>
      <c r="V4" s="243" t="s">
        <v>11</v>
      </c>
      <c r="W4" s="244" t="s">
        <v>12</v>
      </c>
      <c r="X4" s="263"/>
      <c r="Y4" s="264"/>
      <c r="Z4" s="265"/>
      <c r="AA4" s="267"/>
      <c r="AB4" s="264"/>
      <c r="AC4" s="265"/>
      <c r="AD4" s="270"/>
      <c r="AE4" s="271"/>
      <c r="AF4" s="270"/>
      <c r="AG4" s="271"/>
      <c r="AH4" s="273"/>
      <c r="AI4" s="5"/>
      <c r="AJ4" s="6"/>
      <c r="AK4" s="276"/>
      <c r="AL4" s="7"/>
      <c r="AM4" s="8"/>
    </row>
    <row r="5" spans="1:40" ht="57.65" customHeight="1" x14ac:dyDescent="0.35">
      <c r="A5" s="288" t="s">
        <v>13</v>
      </c>
      <c r="B5" s="288" t="s">
        <v>14</v>
      </c>
      <c r="C5" s="307" t="s">
        <v>15</v>
      </c>
      <c r="D5" s="307" t="s">
        <v>16</v>
      </c>
      <c r="E5" s="288" t="s">
        <v>17</v>
      </c>
      <c r="F5" s="288" t="s">
        <v>18</v>
      </c>
      <c r="G5" s="286" t="s">
        <v>19</v>
      </c>
      <c r="H5" s="222" t="s">
        <v>20</v>
      </c>
      <c r="I5" s="288" t="s">
        <v>21</v>
      </c>
      <c r="J5" s="253"/>
      <c r="K5" s="253"/>
      <c r="L5" s="253"/>
      <c r="M5" s="256"/>
      <c r="N5" s="257"/>
      <c r="O5" s="243"/>
      <c r="P5" s="243"/>
      <c r="Q5" s="243"/>
      <c r="R5" s="258"/>
      <c r="S5" s="259"/>
      <c r="T5" s="243"/>
      <c r="U5" s="243"/>
      <c r="V5" s="243"/>
      <c r="W5" s="244"/>
      <c r="X5" s="289" t="s">
        <v>22</v>
      </c>
      <c r="Y5" s="289" t="s">
        <v>23</v>
      </c>
      <c r="Z5" s="291" t="s">
        <v>24</v>
      </c>
      <c r="AA5" s="293" t="s">
        <v>25</v>
      </c>
      <c r="AB5" s="278" t="s">
        <v>26</v>
      </c>
      <c r="AC5" s="278" t="s">
        <v>27</v>
      </c>
      <c r="AD5" s="280" t="s">
        <v>28</v>
      </c>
      <c r="AE5" s="291" t="s">
        <v>29</v>
      </c>
      <c r="AF5" s="280" t="s">
        <v>30</v>
      </c>
      <c r="AG5" s="291" t="s">
        <v>31</v>
      </c>
      <c r="AH5" s="273"/>
      <c r="AI5" s="305" t="s">
        <v>32</v>
      </c>
      <c r="AJ5" s="282" t="s">
        <v>33</v>
      </c>
      <c r="AK5" s="276"/>
      <c r="AL5" s="284" t="s">
        <v>34</v>
      </c>
      <c r="AM5" s="282" t="s">
        <v>35</v>
      </c>
    </row>
    <row r="6" spans="1:40" ht="21.65" customHeight="1" x14ac:dyDescent="0.35">
      <c r="A6" s="287"/>
      <c r="B6" s="287"/>
      <c r="C6" s="308"/>
      <c r="D6" s="308"/>
      <c r="E6" s="287"/>
      <c r="F6" s="287"/>
      <c r="G6" s="287"/>
      <c r="H6" s="216"/>
      <c r="I6" s="287"/>
      <c r="J6" s="217" t="s">
        <v>36</v>
      </c>
      <c r="K6" s="219" t="s">
        <v>37</v>
      </c>
      <c r="L6" s="217" t="s">
        <v>36</v>
      </c>
      <c r="M6" s="9" t="s">
        <v>37</v>
      </c>
      <c r="N6" s="295" t="s">
        <v>36</v>
      </c>
      <c r="O6" s="296"/>
      <c r="P6" s="296"/>
      <c r="Q6" s="296"/>
      <c r="R6" s="297"/>
      <c r="S6" s="298" t="s">
        <v>37</v>
      </c>
      <c r="T6" s="299"/>
      <c r="U6" s="299"/>
      <c r="V6" s="299"/>
      <c r="W6" s="300"/>
      <c r="X6" s="290"/>
      <c r="Y6" s="290"/>
      <c r="Z6" s="292"/>
      <c r="AA6" s="294"/>
      <c r="AB6" s="279"/>
      <c r="AC6" s="279"/>
      <c r="AD6" s="281"/>
      <c r="AE6" s="292"/>
      <c r="AF6" s="281"/>
      <c r="AG6" s="292"/>
      <c r="AH6" s="274"/>
      <c r="AI6" s="306"/>
      <c r="AJ6" s="283"/>
      <c r="AK6" s="277"/>
      <c r="AL6" s="285"/>
      <c r="AM6" s="283"/>
    </row>
    <row r="7" spans="1:40" ht="11.5" customHeight="1" x14ac:dyDescent="0.35">
      <c r="A7" s="10"/>
      <c r="B7" s="216"/>
      <c r="C7" s="216"/>
      <c r="D7" s="11"/>
      <c r="E7" s="216"/>
      <c r="F7" s="216"/>
      <c r="G7" s="216"/>
      <c r="H7" s="216"/>
      <c r="I7" s="216"/>
      <c r="J7" s="217"/>
      <c r="K7" s="219"/>
      <c r="L7" s="217"/>
      <c r="M7" s="9"/>
      <c r="N7" s="12">
        <v>0</v>
      </c>
      <c r="O7" s="217"/>
      <c r="P7" s="217"/>
      <c r="Q7" s="217"/>
      <c r="R7" s="218"/>
      <c r="S7" s="13"/>
      <c r="T7" s="219"/>
      <c r="U7" s="219"/>
      <c r="V7" s="219"/>
      <c r="W7" s="220"/>
      <c r="X7" s="14"/>
      <c r="Y7" s="14"/>
      <c r="Z7" s="15"/>
      <c r="AA7" s="16"/>
      <c r="AB7" s="17"/>
      <c r="AC7" s="17"/>
      <c r="AD7" s="16"/>
      <c r="AE7" s="18"/>
      <c r="AF7" s="19"/>
      <c r="AG7" s="17"/>
      <c r="AH7" s="20"/>
      <c r="AI7" s="5"/>
      <c r="AJ7" s="6"/>
      <c r="AK7" s="20"/>
      <c r="AL7" s="21"/>
      <c r="AM7" s="6"/>
    </row>
    <row r="8" spans="1:40" ht="17.149999999999999" customHeight="1" x14ac:dyDescent="0.35">
      <c r="A8" s="22"/>
      <c r="B8" s="23"/>
      <c r="C8" s="23"/>
      <c r="D8" s="24"/>
      <c r="E8" s="25" t="s">
        <v>38</v>
      </c>
      <c r="F8" s="25"/>
      <c r="G8" s="25"/>
      <c r="H8" s="25"/>
      <c r="I8" s="26"/>
      <c r="J8" s="27">
        <f t="shared" ref="J8:V8" si="0">SUBTOTAL(9,J9:J17)</f>
        <v>564000</v>
      </c>
      <c r="K8" s="27">
        <f t="shared" si="0"/>
        <v>564000</v>
      </c>
      <c r="L8" s="27">
        <f t="shared" si="0"/>
        <v>598500</v>
      </c>
      <c r="M8" s="28">
        <f t="shared" si="0"/>
        <v>598500</v>
      </c>
      <c r="N8" s="29">
        <f t="shared" si="0"/>
        <v>0</v>
      </c>
      <c r="O8" s="30">
        <f t="shared" si="0"/>
        <v>34500</v>
      </c>
      <c r="P8" s="30">
        <f t="shared" si="0"/>
        <v>0</v>
      </c>
      <c r="Q8" s="30">
        <f t="shared" si="0"/>
        <v>0</v>
      </c>
      <c r="R8" s="31">
        <f t="shared" si="0"/>
        <v>0</v>
      </c>
      <c r="S8" s="32">
        <f t="shared" si="0"/>
        <v>0</v>
      </c>
      <c r="T8" s="30">
        <f t="shared" si="0"/>
        <v>34500</v>
      </c>
      <c r="U8" s="30">
        <f t="shared" si="0"/>
        <v>0</v>
      </c>
      <c r="V8" s="30">
        <f t="shared" si="0"/>
        <v>0</v>
      </c>
      <c r="W8" s="33">
        <f>SUBTOTAL(9,W9:W36)</f>
        <v>1367.0919603189093</v>
      </c>
      <c r="X8" s="34"/>
      <c r="Y8" s="34"/>
      <c r="Z8" s="35"/>
      <c r="AA8" s="36"/>
      <c r="AB8" s="37"/>
      <c r="AC8" s="37"/>
      <c r="AD8" s="36"/>
      <c r="AE8" s="38"/>
      <c r="AF8" s="39"/>
      <c r="AG8" s="37"/>
      <c r="AH8" s="40">
        <f t="shared" ref="AH8" si="1">SUBTOTAL(9,AH9:AH17)</f>
        <v>0</v>
      </c>
      <c r="AI8" s="41"/>
      <c r="AJ8" s="42"/>
      <c r="AK8" s="43"/>
      <c r="AL8" s="44"/>
      <c r="AM8" s="45"/>
      <c r="AN8" s="4" t="s">
        <v>39</v>
      </c>
    </row>
    <row r="9" spans="1:40" x14ac:dyDescent="0.35">
      <c r="A9" s="46"/>
      <c r="B9" s="47" t="s">
        <v>39</v>
      </c>
      <c r="C9" s="47"/>
      <c r="D9" s="48"/>
      <c r="E9" s="46" t="s">
        <v>40</v>
      </c>
      <c r="F9" s="49" t="s">
        <v>41</v>
      </c>
      <c r="G9" s="49" t="s">
        <v>42</v>
      </c>
      <c r="H9" s="49" t="s">
        <v>43</v>
      </c>
      <c r="I9" s="49" t="s">
        <v>44</v>
      </c>
      <c r="J9" s="50">
        <v>243000</v>
      </c>
      <c r="K9" s="51">
        <v>243000</v>
      </c>
      <c r="L9" s="50">
        <v>243000</v>
      </c>
      <c r="M9" s="52">
        <v>243000</v>
      </c>
      <c r="N9" s="53">
        <v>0</v>
      </c>
      <c r="O9" s="50">
        <v>0</v>
      </c>
      <c r="P9" s="50">
        <v>0</v>
      </c>
      <c r="Q9" s="50">
        <v>0</v>
      </c>
      <c r="R9" s="54">
        <v>0</v>
      </c>
      <c r="S9" s="55">
        <v>0</v>
      </c>
      <c r="T9" s="51">
        <v>0</v>
      </c>
      <c r="U9" s="51">
        <v>0</v>
      </c>
      <c r="V9" s="51">
        <v>0</v>
      </c>
      <c r="W9" s="56">
        <v>0</v>
      </c>
      <c r="X9" s="57">
        <v>0</v>
      </c>
      <c r="Y9" s="58">
        <f>IF(X9=0,0,IF(AG9="FKS",(M9*(1-X9)),(M9*0.9)))</f>
        <v>0</v>
      </c>
      <c r="Z9" s="59">
        <f>IF(X9=0,0,IF(AG9="FKS",(M9*(1+X9)),(M9*1.4)))</f>
        <v>0</v>
      </c>
      <c r="AA9" s="60"/>
      <c r="AB9" s="61"/>
      <c r="AC9" s="61"/>
      <c r="AD9" s="62"/>
      <c r="AE9" s="63"/>
      <c r="AF9" s="19"/>
      <c r="AG9" s="17"/>
      <c r="AH9" s="64"/>
      <c r="AI9" s="65"/>
      <c r="AJ9" s="66"/>
      <c r="AK9" s="67"/>
      <c r="AL9" s="68"/>
      <c r="AM9" s="69"/>
      <c r="AN9" s="4" t="s">
        <v>39</v>
      </c>
    </row>
    <row r="10" spans="1:40" ht="23" x14ac:dyDescent="0.35">
      <c r="A10" s="46"/>
      <c r="B10" s="47" t="s">
        <v>39</v>
      </c>
      <c r="C10" s="47"/>
      <c r="D10" s="48"/>
      <c r="E10" s="46" t="s">
        <v>40</v>
      </c>
      <c r="F10" s="49" t="s">
        <v>41</v>
      </c>
      <c r="G10" s="49" t="s">
        <v>42</v>
      </c>
      <c r="H10" s="49" t="s">
        <v>45</v>
      </c>
      <c r="I10" s="49" t="s">
        <v>46</v>
      </c>
      <c r="J10" s="50">
        <v>40000</v>
      </c>
      <c r="K10" s="51">
        <v>40000</v>
      </c>
      <c r="L10" s="50">
        <v>40000</v>
      </c>
      <c r="M10" s="52">
        <v>40000</v>
      </c>
      <c r="N10" s="53">
        <v>0</v>
      </c>
      <c r="O10" s="50">
        <v>0</v>
      </c>
      <c r="P10" s="50">
        <v>0</v>
      </c>
      <c r="Q10" s="50">
        <v>0</v>
      </c>
      <c r="R10" s="54">
        <v>0</v>
      </c>
      <c r="S10" s="55">
        <v>0</v>
      </c>
      <c r="T10" s="51">
        <v>0</v>
      </c>
      <c r="U10" s="51">
        <v>0</v>
      </c>
      <c r="V10" s="51">
        <v>0</v>
      </c>
      <c r="W10" s="56">
        <v>0</v>
      </c>
      <c r="X10" s="57">
        <v>0</v>
      </c>
      <c r="Y10" s="58">
        <f t="shared" ref="Y10:Y17" si="2">IF(X10=0,0,IF(AG10="FKS",(M10*(1-X10)),(M10*0.9)))</f>
        <v>0</v>
      </c>
      <c r="Z10" s="59">
        <f t="shared" ref="Z10:Z17" si="3">IF(X10=0,0,IF(AG10="FKS",(M10*(1+X10)),(M10*1.4)))</f>
        <v>0</v>
      </c>
      <c r="AA10" s="60"/>
      <c r="AB10" s="61"/>
      <c r="AC10" s="61"/>
      <c r="AD10" s="62"/>
      <c r="AE10" s="63"/>
      <c r="AF10" s="19"/>
      <c r="AG10" s="17"/>
      <c r="AH10" s="64"/>
      <c r="AI10" s="65"/>
      <c r="AJ10" s="66"/>
      <c r="AK10" s="67"/>
      <c r="AL10" s="68"/>
      <c r="AM10" s="69"/>
      <c r="AN10" s="4" t="s">
        <v>39</v>
      </c>
    </row>
    <row r="11" spans="1:40" ht="23" x14ac:dyDescent="0.35">
      <c r="A11" s="46"/>
      <c r="B11" s="47" t="s">
        <v>39</v>
      </c>
      <c r="C11" s="47"/>
      <c r="D11" s="48"/>
      <c r="E11" s="46" t="s">
        <v>40</v>
      </c>
      <c r="F11" s="49" t="s">
        <v>41</v>
      </c>
      <c r="G11" s="49" t="s">
        <v>42</v>
      </c>
      <c r="H11" s="49" t="s">
        <v>47</v>
      </c>
      <c r="I11" s="49" t="s">
        <v>48</v>
      </c>
      <c r="J11" s="50">
        <v>29500</v>
      </c>
      <c r="K11" s="51">
        <v>29500</v>
      </c>
      <c r="L11" s="50">
        <v>29500</v>
      </c>
      <c r="M11" s="52">
        <v>29500</v>
      </c>
      <c r="N11" s="53">
        <v>0</v>
      </c>
      <c r="O11" s="50">
        <v>0</v>
      </c>
      <c r="P11" s="50">
        <v>0</v>
      </c>
      <c r="Q11" s="50">
        <v>0</v>
      </c>
      <c r="R11" s="54">
        <v>0</v>
      </c>
      <c r="S11" s="55">
        <v>0</v>
      </c>
      <c r="T11" s="51">
        <v>0</v>
      </c>
      <c r="U11" s="51">
        <v>0</v>
      </c>
      <c r="V11" s="51">
        <v>0</v>
      </c>
      <c r="W11" s="56">
        <v>0</v>
      </c>
      <c r="X11" s="57">
        <v>0</v>
      </c>
      <c r="Y11" s="58">
        <f t="shared" si="2"/>
        <v>0</v>
      </c>
      <c r="Z11" s="59">
        <f t="shared" si="3"/>
        <v>0</v>
      </c>
      <c r="AA11" s="60"/>
      <c r="AB11" s="61"/>
      <c r="AC11" s="61"/>
      <c r="AD11" s="62"/>
      <c r="AE11" s="63"/>
      <c r="AF11" s="19"/>
      <c r="AG11" s="17"/>
      <c r="AH11" s="64"/>
      <c r="AI11" s="65"/>
      <c r="AJ11" s="66"/>
      <c r="AK11" s="67"/>
      <c r="AL11" s="68"/>
      <c r="AM11" s="69"/>
      <c r="AN11" s="4" t="s">
        <v>39</v>
      </c>
    </row>
    <row r="12" spans="1:40" ht="23" x14ac:dyDescent="0.35">
      <c r="A12" s="46"/>
      <c r="B12" s="47" t="s">
        <v>39</v>
      </c>
      <c r="C12" s="47"/>
      <c r="D12" s="48"/>
      <c r="E12" s="46" t="s">
        <v>40</v>
      </c>
      <c r="F12" s="49" t="s">
        <v>41</v>
      </c>
      <c r="G12" s="49" t="s">
        <v>42</v>
      </c>
      <c r="H12" s="49" t="s">
        <v>47</v>
      </c>
      <c r="I12" s="49" t="s">
        <v>49</v>
      </c>
      <c r="J12" s="50">
        <v>11500</v>
      </c>
      <c r="K12" s="51">
        <v>11500</v>
      </c>
      <c r="L12" s="50">
        <v>11500</v>
      </c>
      <c r="M12" s="52">
        <v>11500</v>
      </c>
      <c r="N12" s="53">
        <v>0</v>
      </c>
      <c r="O12" s="50">
        <v>0</v>
      </c>
      <c r="P12" s="50">
        <v>0</v>
      </c>
      <c r="Q12" s="50">
        <v>0</v>
      </c>
      <c r="R12" s="54">
        <v>0</v>
      </c>
      <c r="S12" s="55">
        <v>0</v>
      </c>
      <c r="T12" s="51">
        <v>0</v>
      </c>
      <c r="U12" s="51">
        <v>0</v>
      </c>
      <c r="V12" s="51">
        <v>0</v>
      </c>
      <c r="W12" s="56">
        <v>0</v>
      </c>
      <c r="X12" s="57">
        <v>0</v>
      </c>
      <c r="Y12" s="58">
        <f t="shared" si="2"/>
        <v>0</v>
      </c>
      <c r="Z12" s="59">
        <f t="shared" si="3"/>
        <v>0</v>
      </c>
      <c r="AA12" s="60"/>
      <c r="AB12" s="61"/>
      <c r="AC12" s="61"/>
      <c r="AD12" s="62"/>
      <c r="AE12" s="63"/>
      <c r="AF12" s="19"/>
      <c r="AG12" s="17"/>
      <c r="AH12" s="64"/>
      <c r="AI12" s="65"/>
      <c r="AJ12" s="66"/>
      <c r="AK12" s="67"/>
      <c r="AL12" s="68"/>
      <c r="AM12" s="69"/>
      <c r="AN12" s="4" t="s">
        <v>39</v>
      </c>
    </row>
    <row r="13" spans="1:40" ht="23" x14ac:dyDescent="0.35">
      <c r="A13" s="46"/>
      <c r="B13" s="47" t="s">
        <v>39</v>
      </c>
      <c r="C13" s="47"/>
      <c r="D13" s="48"/>
      <c r="E13" s="46" t="s">
        <v>40</v>
      </c>
      <c r="F13" s="49" t="s">
        <v>41</v>
      </c>
      <c r="G13" s="49" t="s">
        <v>42</v>
      </c>
      <c r="H13" s="49" t="s">
        <v>50</v>
      </c>
      <c r="I13" s="49" t="s">
        <v>51</v>
      </c>
      <c r="J13" s="50">
        <v>30000</v>
      </c>
      <c r="K13" s="51">
        <v>30000</v>
      </c>
      <c r="L13" s="50">
        <v>30000</v>
      </c>
      <c r="M13" s="52">
        <v>30000</v>
      </c>
      <c r="N13" s="53">
        <v>0</v>
      </c>
      <c r="O13" s="50">
        <v>0</v>
      </c>
      <c r="P13" s="50">
        <v>0</v>
      </c>
      <c r="Q13" s="50">
        <v>0</v>
      </c>
      <c r="R13" s="54">
        <v>0</v>
      </c>
      <c r="S13" s="55">
        <v>0</v>
      </c>
      <c r="T13" s="51">
        <v>0</v>
      </c>
      <c r="U13" s="51">
        <v>0</v>
      </c>
      <c r="V13" s="51">
        <v>0</v>
      </c>
      <c r="W13" s="56">
        <v>0</v>
      </c>
      <c r="X13" s="57">
        <v>0</v>
      </c>
      <c r="Y13" s="58">
        <f t="shared" si="2"/>
        <v>0</v>
      </c>
      <c r="Z13" s="59">
        <f t="shared" si="3"/>
        <v>0</v>
      </c>
      <c r="AA13" s="60"/>
      <c r="AB13" s="61"/>
      <c r="AC13" s="61"/>
      <c r="AD13" s="62"/>
      <c r="AE13" s="63"/>
      <c r="AF13" s="19"/>
      <c r="AG13" s="17"/>
      <c r="AH13" s="64"/>
      <c r="AI13" s="65"/>
      <c r="AJ13" s="66"/>
      <c r="AK13" s="67"/>
      <c r="AL13" s="68"/>
      <c r="AM13" s="69"/>
      <c r="AN13" s="4" t="s">
        <v>39</v>
      </c>
    </row>
    <row r="14" spans="1:40" x14ac:dyDescent="0.35">
      <c r="A14" s="46"/>
      <c r="B14" s="47" t="s">
        <v>39</v>
      </c>
      <c r="C14" s="47"/>
      <c r="D14" s="48"/>
      <c r="E14" s="46" t="s">
        <v>52</v>
      </c>
      <c r="F14" s="49" t="s">
        <v>41</v>
      </c>
      <c r="G14" s="49" t="s">
        <v>42</v>
      </c>
      <c r="H14" s="49" t="s">
        <v>53</v>
      </c>
      <c r="I14" s="49" t="s">
        <v>54</v>
      </c>
      <c r="J14" s="50">
        <v>143124</v>
      </c>
      <c r="K14" s="51">
        <v>143124</v>
      </c>
      <c r="L14" s="50">
        <v>177624</v>
      </c>
      <c r="M14" s="52">
        <v>177624</v>
      </c>
      <c r="N14" s="53">
        <v>0</v>
      </c>
      <c r="O14" s="50">
        <v>34500</v>
      </c>
      <c r="P14" s="50">
        <v>0</v>
      </c>
      <c r="Q14" s="50">
        <v>0</v>
      </c>
      <c r="R14" s="54">
        <v>0</v>
      </c>
      <c r="S14" s="55">
        <v>0</v>
      </c>
      <c r="T14" s="51">
        <v>34500</v>
      </c>
      <c r="U14" s="51">
        <v>0</v>
      </c>
      <c r="V14" s="51">
        <v>0</v>
      </c>
      <c r="W14" s="56">
        <v>0</v>
      </c>
      <c r="X14" s="57">
        <v>0</v>
      </c>
      <c r="Y14" s="58">
        <f t="shared" si="2"/>
        <v>0</v>
      </c>
      <c r="Z14" s="59">
        <f t="shared" si="3"/>
        <v>0</v>
      </c>
      <c r="AA14" s="60"/>
      <c r="AB14" s="61"/>
      <c r="AC14" s="61"/>
      <c r="AD14" s="62"/>
      <c r="AE14" s="63"/>
      <c r="AF14" s="19"/>
      <c r="AG14" s="17"/>
      <c r="AH14" s="64"/>
      <c r="AI14" s="65"/>
      <c r="AJ14" s="66"/>
      <c r="AK14" s="67"/>
      <c r="AL14" s="68"/>
      <c r="AM14" s="69"/>
      <c r="AN14" s="4" t="s">
        <v>39</v>
      </c>
    </row>
    <row r="15" spans="1:40" ht="34.5" x14ac:dyDescent="0.35">
      <c r="A15" s="46"/>
      <c r="B15" s="47" t="s">
        <v>39</v>
      </c>
      <c r="C15" s="47"/>
      <c r="D15" s="48"/>
      <c r="E15" s="46" t="s">
        <v>52</v>
      </c>
      <c r="F15" s="49" t="s">
        <v>41</v>
      </c>
      <c r="G15" s="49" t="s">
        <v>42</v>
      </c>
      <c r="H15" s="49" t="s">
        <v>55</v>
      </c>
      <c r="I15" s="49" t="s">
        <v>56</v>
      </c>
      <c r="J15" s="50">
        <v>45000</v>
      </c>
      <c r="K15" s="51">
        <v>45000</v>
      </c>
      <c r="L15" s="50">
        <v>45000</v>
      </c>
      <c r="M15" s="52">
        <v>45000</v>
      </c>
      <c r="N15" s="53">
        <v>0</v>
      </c>
      <c r="O15" s="50">
        <v>0</v>
      </c>
      <c r="P15" s="50">
        <v>0</v>
      </c>
      <c r="Q15" s="50">
        <v>0</v>
      </c>
      <c r="R15" s="54">
        <v>0</v>
      </c>
      <c r="S15" s="55">
        <v>0</v>
      </c>
      <c r="T15" s="51">
        <v>0</v>
      </c>
      <c r="U15" s="51">
        <v>0</v>
      </c>
      <c r="V15" s="51">
        <v>0</v>
      </c>
      <c r="W15" s="56">
        <v>0</v>
      </c>
      <c r="X15" s="57">
        <v>0</v>
      </c>
      <c r="Y15" s="58">
        <f t="shared" si="2"/>
        <v>0</v>
      </c>
      <c r="Z15" s="59">
        <f t="shared" si="3"/>
        <v>0</v>
      </c>
      <c r="AA15" s="60"/>
      <c r="AB15" s="61"/>
      <c r="AC15" s="61"/>
      <c r="AD15" s="62"/>
      <c r="AE15" s="63"/>
      <c r="AF15" s="19"/>
      <c r="AG15" s="17"/>
      <c r="AH15" s="64"/>
      <c r="AI15" s="65"/>
      <c r="AJ15" s="66"/>
      <c r="AK15" s="67"/>
      <c r="AL15" s="68"/>
      <c r="AM15" s="69"/>
      <c r="AN15" s="4" t="s">
        <v>39</v>
      </c>
    </row>
    <row r="16" spans="1:40" ht="23" x14ac:dyDescent="0.35">
      <c r="A16" s="46"/>
      <c r="B16" s="47" t="s">
        <v>39</v>
      </c>
      <c r="C16" s="47"/>
      <c r="D16" s="48"/>
      <c r="E16" s="46" t="s">
        <v>57</v>
      </c>
      <c r="F16" s="49" t="s">
        <v>41</v>
      </c>
      <c r="G16" s="49" t="s">
        <v>42</v>
      </c>
      <c r="H16" s="49" t="s">
        <v>58</v>
      </c>
      <c r="I16" s="49" t="s">
        <v>59</v>
      </c>
      <c r="J16" s="50">
        <v>20000</v>
      </c>
      <c r="K16" s="51">
        <v>20000</v>
      </c>
      <c r="L16" s="50">
        <v>20000</v>
      </c>
      <c r="M16" s="52">
        <v>20000</v>
      </c>
      <c r="N16" s="53">
        <v>0</v>
      </c>
      <c r="O16" s="50">
        <v>0</v>
      </c>
      <c r="P16" s="50">
        <v>0</v>
      </c>
      <c r="Q16" s="50">
        <v>0</v>
      </c>
      <c r="R16" s="54">
        <v>0</v>
      </c>
      <c r="S16" s="55">
        <v>0</v>
      </c>
      <c r="T16" s="51">
        <v>0</v>
      </c>
      <c r="U16" s="51">
        <v>0</v>
      </c>
      <c r="V16" s="51">
        <v>0</v>
      </c>
      <c r="W16" s="56">
        <v>0</v>
      </c>
      <c r="X16" s="57">
        <v>0</v>
      </c>
      <c r="Y16" s="58">
        <f t="shared" si="2"/>
        <v>0</v>
      </c>
      <c r="Z16" s="59">
        <f t="shared" si="3"/>
        <v>0</v>
      </c>
      <c r="AA16" s="60"/>
      <c r="AB16" s="61"/>
      <c r="AC16" s="61"/>
      <c r="AD16" s="62"/>
      <c r="AE16" s="63"/>
      <c r="AF16" s="19"/>
      <c r="AG16" s="17"/>
      <c r="AH16" s="64"/>
      <c r="AI16" s="65"/>
      <c r="AJ16" s="66"/>
      <c r="AK16" s="67"/>
      <c r="AL16" s="68"/>
      <c r="AM16" s="69"/>
      <c r="AN16" s="4" t="s">
        <v>39</v>
      </c>
    </row>
    <row r="17" spans="1:40" x14ac:dyDescent="0.35">
      <c r="A17" s="46"/>
      <c r="B17" s="47" t="s">
        <v>39</v>
      </c>
      <c r="C17" s="47"/>
      <c r="D17" s="48"/>
      <c r="E17" s="46" t="s">
        <v>57</v>
      </c>
      <c r="F17" s="49" t="s">
        <v>41</v>
      </c>
      <c r="G17" s="49" t="s">
        <v>42</v>
      </c>
      <c r="H17" s="49" t="s">
        <v>60</v>
      </c>
      <c r="I17" s="49" t="s">
        <v>61</v>
      </c>
      <c r="J17" s="50">
        <v>1876</v>
      </c>
      <c r="K17" s="51">
        <v>1876</v>
      </c>
      <c r="L17" s="50">
        <v>1876</v>
      </c>
      <c r="M17" s="52">
        <v>1876</v>
      </c>
      <c r="N17" s="53">
        <v>0</v>
      </c>
      <c r="O17" s="50">
        <v>0</v>
      </c>
      <c r="P17" s="50">
        <v>0</v>
      </c>
      <c r="Q17" s="50">
        <v>0</v>
      </c>
      <c r="R17" s="54">
        <v>0</v>
      </c>
      <c r="S17" s="55">
        <v>0</v>
      </c>
      <c r="T17" s="51">
        <v>0</v>
      </c>
      <c r="U17" s="51">
        <v>0</v>
      </c>
      <c r="V17" s="51">
        <v>0</v>
      </c>
      <c r="W17" s="56">
        <v>0</v>
      </c>
      <c r="X17" s="57">
        <v>0</v>
      </c>
      <c r="Y17" s="58">
        <f t="shared" si="2"/>
        <v>0</v>
      </c>
      <c r="Z17" s="59">
        <f t="shared" si="3"/>
        <v>0</v>
      </c>
      <c r="AA17" s="60"/>
      <c r="AB17" s="61"/>
      <c r="AC17" s="61"/>
      <c r="AD17" s="62"/>
      <c r="AE17" s="63"/>
      <c r="AF17" s="19"/>
      <c r="AG17" s="17"/>
      <c r="AH17" s="64"/>
      <c r="AI17" s="65"/>
      <c r="AJ17" s="66"/>
      <c r="AK17" s="67"/>
      <c r="AL17" s="68"/>
      <c r="AM17" s="69"/>
      <c r="AN17" s="4" t="s">
        <v>39</v>
      </c>
    </row>
    <row r="18" spans="1:40" ht="17.5" customHeight="1" x14ac:dyDescent="0.35">
      <c r="A18" s="22"/>
      <c r="B18" s="25"/>
      <c r="C18" s="25"/>
      <c r="D18" s="71"/>
      <c r="E18" s="25" t="s">
        <v>62</v>
      </c>
      <c r="F18" s="25"/>
      <c r="G18" s="25"/>
      <c r="H18" s="25"/>
      <c r="I18" s="72"/>
      <c r="J18" s="27">
        <f t="shared" ref="J18:V18" si="4">SUBTOTAL(9,J19:J23)</f>
        <v>39767.887873512525</v>
      </c>
      <c r="K18" s="27">
        <f t="shared" si="4"/>
        <v>39767.887873512525</v>
      </c>
      <c r="L18" s="27">
        <f t="shared" si="4"/>
        <v>39807.887873512525</v>
      </c>
      <c r="M18" s="28">
        <f t="shared" si="4"/>
        <v>39807.887873512525</v>
      </c>
      <c r="N18" s="29">
        <f t="shared" si="4"/>
        <v>0</v>
      </c>
      <c r="O18" s="30">
        <f t="shared" si="4"/>
        <v>0</v>
      </c>
      <c r="P18" s="30">
        <f t="shared" si="4"/>
        <v>40</v>
      </c>
      <c r="Q18" s="30">
        <f t="shared" si="4"/>
        <v>0</v>
      </c>
      <c r="R18" s="31">
        <f t="shared" si="4"/>
        <v>0</v>
      </c>
      <c r="S18" s="32">
        <f t="shared" si="4"/>
        <v>0</v>
      </c>
      <c r="T18" s="30">
        <f t="shared" si="4"/>
        <v>0</v>
      </c>
      <c r="U18" s="30">
        <f t="shared" si="4"/>
        <v>40</v>
      </c>
      <c r="V18" s="30">
        <f t="shared" si="4"/>
        <v>0</v>
      </c>
      <c r="W18" s="33">
        <f>SUBTOTAL(9,W19:W41)</f>
        <v>1367.0919603189093</v>
      </c>
      <c r="X18" s="73"/>
      <c r="Y18" s="73"/>
      <c r="Z18" s="74"/>
      <c r="AA18" s="29"/>
      <c r="AB18" s="75"/>
      <c r="AC18" s="75"/>
      <c r="AD18" s="36"/>
      <c r="AE18" s="38"/>
      <c r="AF18" s="39"/>
      <c r="AG18" s="37"/>
      <c r="AH18" s="76">
        <f t="shared" ref="AH18" si="5">SUBTOTAL(9,AH19:AH23)</f>
        <v>0</v>
      </c>
      <c r="AI18" s="41"/>
      <c r="AJ18" s="42"/>
      <c r="AK18" s="77"/>
      <c r="AL18" s="44"/>
      <c r="AM18" s="45"/>
      <c r="AN18" s="4" t="s">
        <v>39</v>
      </c>
    </row>
    <row r="19" spans="1:40" ht="23" x14ac:dyDescent="0.35">
      <c r="A19" s="46"/>
      <c r="B19" s="47" t="s">
        <v>39</v>
      </c>
      <c r="C19" s="47"/>
      <c r="D19" s="48"/>
      <c r="E19" s="46" t="s">
        <v>40</v>
      </c>
      <c r="F19" s="49" t="s">
        <v>41</v>
      </c>
      <c r="G19" s="49" t="s">
        <v>42</v>
      </c>
      <c r="H19" s="49" t="s">
        <v>63</v>
      </c>
      <c r="I19" s="49" t="s">
        <v>64</v>
      </c>
      <c r="J19" s="50">
        <v>2513.4983700318589</v>
      </c>
      <c r="K19" s="51">
        <v>2513.4983700318589</v>
      </c>
      <c r="L19" s="50">
        <v>2513.4983700318589</v>
      </c>
      <c r="M19" s="52">
        <v>2513.4983700318589</v>
      </c>
      <c r="N19" s="53">
        <v>0</v>
      </c>
      <c r="O19" s="50">
        <v>0</v>
      </c>
      <c r="P19" s="50">
        <v>0</v>
      </c>
      <c r="Q19" s="50">
        <v>0</v>
      </c>
      <c r="R19" s="54">
        <v>0</v>
      </c>
      <c r="S19" s="55">
        <v>0</v>
      </c>
      <c r="T19" s="51">
        <v>0</v>
      </c>
      <c r="U19" s="51">
        <v>0</v>
      </c>
      <c r="V19" s="51">
        <v>0</v>
      </c>
      <c r="W19" s="56">
        <v>0</v>
      </c>
      <c r="X19" s="57">
        <v>0</v>
      </c>
      <c r="Y19" s="58">
        <f t="shared" ref="Y19:Y23" si="6">IF(X19=0,0,IF(AG19="FKS",(M19*(1-X19)),(M19*0.9)))</f>
        <v>0</v>
      </c>
      <c r="Z19" s="59">
        <f t="shared" ref="Z19:Z23" si="7">IF(X19=0,0,IF(AG19="FKS",(M19*(1+X19)),(M19*1.4)))</f>
        <v>0</v>
      </c>
      <c r="AA19" s="60"/>
      <c r="AB19" s="61"/>
      <c r="AC19" s="61"/>
      <c r="AD19" s="62"/>
      <c r="AE19" s="63"/>
      <c r="AF19" s="19"/>
      <c r="AG19" s="17"/>
      <c r="AH19" s="64"/>
      <c r="AI19" s="65"/>
      <c r="AJ19" s="66"/>
      <c r="AK19" s="67"/>
      <c r="AL19" s="68"/>
      <c r="AM19" s="69"/>
      <c r="AN19" s="4" t="s">
        <v>39</v>
      </c>
    </row>
    <row r="20" spans="1:40" ht="23" x14ac:dyDescent="0.35">
      <c r="A20" s="46"/>
      <c r="B20" s="47" t="s">
        <v>39</v>
      </c>
      <c r="C20" s="47"/>
      <c r="D20" s="48"/>
      <c r="E20" s="46" t="s">
        <v>52</v>
      </c>
      <c r="F20" s="49" t="s">
        <v>41</v>
      </c>
      <c r="G20" s="49" t="s">
        <v>42</v>
      </c>
      <c r="H20" s="49" t="s">
        <v>65</v>
      </c>
      <c r="I20" s="49" t="s">
        <v>66</v>
      </c>
      <c r="J20" s="50">
        <v>21844.025842809122</v>
      </c>
      <c r="K20" s="51">
        <v>21844.025842809122</v>
      </c>
      <c r="L20" s="50">
        <v>21844.025842809122</v>
      </c>
      <c r="M20" s="52">
        <v>21844.025842809122</v>
      </c>
      <c r="N20" s="53">
        <v>0</v>
      </c>
      <c r="O20" s="50">
        <v>0</v>
      </c>
      <c r="P20" s="50">
        <v>0</v>
      </c>
      <c r="Q20" s="50">
        <v>0</v>
      </c>
      <c r="R20" s="54">
        <v>0</v>
      </c>
      <c r="S20" s="55">
        <v>0</v>
      </c>
      <c r="T20" s="51">
        <v>0</v>
      </c>
      <c r="U20" s="51">
        <v>0</v>
      </c>
      <c r="V20" s="51">
        <v>0</v>
      </c>
      <c r="W20" s="56">
        <v>0</v>
      </c>
      <c r="X20" s="57">
        <v>0</v>
      </c>
      <c r="Y20" s="58">
        <f t="shared" si="6"/>
        <v>0</v>
      </c>
      <c r="Z20" s="59">
        <f t="shared" si="7"/>
        <v>0</v>
      </c>
      <c r="AA20" s="60"/>
      <c r="AB20" s="61"/>
      <c r="AC20" s="61"/>
      <c r="AD20" s="62"/>
      <c r="AE20" s="63"/>
      <c r="AF20" s="19"/>
      <c r="AG20" s="17"/>
      <c r="AH20" s="64"/>
      <c r="AI20" s="65"/>
      <c r="AJ20" s="66"/>
      <c r="AK20" s="67"/>
      <c r="AL20" s="68"/>
      <c r="AM20" s="69"/>
      <c r="AN20" s="4" t="s">
        <v>39</v>
      </c>
    </row>
    <row r="21" spans="1:40" ht="23" x14ac:dyDescent="0.35">
      <c r="A21" s="46"/>
      <c r="B21" s="47" t="s">
        <v>39</v>
      </c>
      <c r="C21" s="47"/>
      <c r="D21" s="48"/>
      <c r="E21" s="46" t="s">
        <v>52</v>
      </c>
      <c r="F21" s="49" t="s">
        <v>41</v>
      </c>
      <c r="G21" s="49" t="s">
        <v>42</v>
      </c>
      <c r="H21" s="49" t="s">
        <v>67</v>
      </c>
      <c r="I21" s="49" t="s">
        <v>68</v>
      </c>
      <c r="J21" s="50">
        <v>5490.20766067154</v>
      </c>
      <c r="K21" s="51">
        <v>5490.20766067154</v>
      </c>
      <c r="L21" s="50">
        <v>5490.20766067154</v>
      </c>
      <c r="M21" s="52">
        <v>5490.20766067154</v>
      </c>
      <c r="N21" s="53">
        <v>0</v>
      </c>
      <c r="O21" s="50">
        <v>0</v>
      </c>
      <c r="P21" s="50">
        <v>0</v>
      </c>
      <c r="Q21" s="50">
        <v>0</v>
      </c>
      <c r="R21" s="54">
        <v>0</v>
      </c>
      <c r="S21" s="55">
        <v>0</v>
      </c>
      <c r="T21" s="51">
        <v>0</v>
      </c>
      <c r="U21" s="51">
        <v>0</v>
      </c>
      <c r="V21" s="51">
        <v>0</v>
      </c>
      <c r="W21" s="56">
        <v>0</v>
      </c>
      <c r="X21" s="57">
        <v>0</v>
      </c>
      <c r="Y21" s="58">
        <f t="shared" si="6"/>
        <v>0</v>
      </c>
      <c r="Z21" s="59">
        <f t="shared" si="7"/>
        <v>0</v>
      </c>
      <c r="AA21" s="60"/>
      <c r="AB21" s="61"/>
      <c r="AC21" s="61"/>
      <c r="AD21" s="62"/>
      <c r="AE21" s="63"/>
      <c r="AF21" s="19"/>
      <c r="AG21" s="17"/>
      <c r="AH21" s="64"/>
      <c r="AI21" s="65"/>
      <c r="AJ21" s="66"/>
      <c r="AK21" s="67"/>
      <c r="AL21" s="68"/>
      <c r="AM21" s="69"/>
      <c r="AN21" s="4" t="s">
        <v>39</v>
      </c>
    </row>
    <row r="22" spans="1:40" ht="23" x14ac:dyDescent="0.35">
      <c r="A22" s="46"/>
      <c r="B22" s="47" t="s">
        <v>39</v>
      </c>
      <c r="C22" s="47"/>
      <c r="D22" s="48"/>
      <c r="E22" s="46" t="s">
        <v>57</v>
      </c>
      <c r="F22" s="49" t="s">
        <v>41</v>
      </c>
      <c r="G22" s="49" t="s">
        <v>42</v>
      </c>
      <c r="H22" s="49" t="s">
        <v>69</v>
      </c>
      <c r="I22" s="49" t="s">
        <v>70</v>
      </c>
      <c r="J22" s="50">
        <v>7400</v>
      </c>
      <c r="K22" s="51">
        <v>7400</v>
      </c>
      <c r="L22" s="50">
        <v>7440</v>
      </c>
      <c r="M22" s="52">
        <v>7440</v>
      </c>
      <c r="N22" s="53">
        <v>0</v>
      </c>
      <c r="O22" s="50">
        <v>0</v>
      </c>
      <c r="P22" s="50">
        <v>40</v>
      </c>
      <c r="Q22" s="50">
        <v>0</v>
      </c>
      <c r="R22" s="54">
        <v>0</v>
      </c>
      <c r="S22" s="55">
        <v>0</v>
      </c>
      <c r="T22" s="51">
        <v>0</v>
      </c>
      <c r="U22" s="51">
        <v>40</v>
      </c>
      <c r="V22" s="51">
        <v>0</v>
      </c>
      <c r="W22" s="56">
        <v>0</v>
      </c>
      <c r="X22" s="57">
        <v>0</v>
      </c>
      <c r="Y22" s="58">
        <f t="shared" si="6"/>
        <v>0</v>
      </c>
      <c r="Z22" s="59">
        <f t="shared" si="7"/>
        <v>0</v>
      </c>
      <c r="AA22" s="60"/>
      <c r="AB22" s="61"/>
      <c r="AC22" s="61"/>
      <c r="AD22" s="62"/>
      <c r="AE22" s="63"/>
      <c r="AF22" s="19"/>
      <c r="AG22" s="17"/>
      <c r="AH22" s="64"/>
      <c r="AI22" s="65"/>
      <c r="AJ22" s="66"/>
      <c r="AK22" s="67"/>
      <c r="AL22" s="68"/>
      <c r="AM22" s="69"/>
      <c r="AN22" s="4" t="s">
        <v>39</v>
      </c>
    </row>
    <row r="23" spans="1:40" ht="26" x14ac:dyDescent="0.35">
      <c r="A23" s="46"/>
      <c r="B23" s="47" t="s">
        <v>39</v>
      </c>
      <c r="C23" s="47"/>
      <c r="D23" s="48"/>
      <c r="E23" s="46" t="s">
        <v>71</v>
      </c>
      <c r="F23" s="49" t="s">
        <v>41</v>
      </c>
      <c r="G23" s="49" t="s">
        <v>42</v>
      </c>
      <c r="H23" s="49" t="s">
        <v>72</v>
      </c>
      <c r="I23" s="49" t="s">
        <v>728</v>
      </c>
      <c r="J23" s="50">
        <v>2520.1559999999999</v>
      </c>
      <c r="K23" s="51">
        <v>2520.1559999999999</v>
      </c>
      <c r="L23" s="50">
        <v>2520.1559999999999</v>
      </c>
      <c r="M23" s="52">
        <v>2520.1559999999999</v>
      </c>
      <c r="N23" s="53">
        <v>0</v>
      </c>
      <c r="O23" s="50">
        <v>0</v>
      </c>
      <c r="P23" s="50">
        <v>0</v>
      </c>
      <c r="Q23" s="50">
        <v>0</v>
      </c>
      <c r="R23" s="54">
        <v>0</v>
      </c>
      <c r="S23" s="55">
        <v>0</v>
      </c>
      <c r="T23" s="51">
        <v>0</v>
      </c>
      <c r="U23" s="51">
        <v>0</v>
      </c>
      <c r="V23" s="51">
        <v>0</v>
      </c>
      <c r="W23" s="56">
        <v>0</v>
      </c>
      <c r="X23" s="57">
        <v>0</v>
      </c>
      <c r="Y23" s="58">
        <f t="shared" si="6"/>
        <v>0</v>
      </c>
      <c r="Z23" s="59">
        <f t="shared" si="7"/>
        <v>0</v>
      </c>
      <c r="AA23" s="60"/>
      <c r="AB23" s="61"/>
      <c r="AC23" s="61"/>
      <c r="AD23" s="62"/>
      <c r="AE23" s="63"/>
      <c r="AF23" s="19"/>
      <c r="AG23" s="17"/>
      <c r="AH23" s="64"/>
      <c r="AI23" s="65"/>
      <c r="AJ23" s="66"/>
      <c r="AK23" s="67"/>
      <c r="AL23" s="68"/>
      <c r="AM23" s="69"/>
      <c r="AN23" s="4" t="s">
        <v>39</v>
      </c>
    </row>
    <row r="24" spans="1:40" ht="17.5" customHeight="1" x14ac:dyDescent="0.35">
      <c r="A24" s="22"/>
      <c r="B24" s="25"/>
      <c r="C24" s="25"/>
      <c r="D24" s="71"/>
      <c r="E24" s="25" t="s">
        <v>73</v>
      </c>
      <c r="F24" s="25"/>
      <c r="G24" s="25"/>
      <c r="H24" s="25"/>
      <c r="I24" s="72"/>
      <c r="J24" s="27">
        <f t="shared" ref="J24:W24" si="8">SUBTOTAL(9,J25:J31)</f>
        <v>74694.774000003352</v>
      </c>
      <c r="K24" s="27">
        <f t="shared" si="8"/>
        <v>74694.774000003352</v>
      </c>
      <c r="L24" s="27">
        <f t="shared" si="8"/>
        <v>80321.865960322248</v>
      </c>
      <c r="M24" s="28">
        <f t="shared" si="8"/>
        <v>80321.865960322248</v>
      </c>
      <c r="N24" s="29">
        <f t="shared" si="8"/>
        <v>0</v>
      </c>
      <c r="O24" s="30">
        <f t="shared" si="8"/>
        <v>0</v>
      </c>
      <c r="P24" s="30">
        <f t="shared" si="8"/>
        <v>4260</v>
      </c>
      <c r="Q24" s="30">
        <f t="shared" si="8"/>
        <v>0</v>
      </c>
      <c r="R24" s="31">
        <f t="shared" si="8"/>
        <v>1367.0919603189093</v>
      </c>
      <c r="S24" s="32">
        <f t="shared" si="8"/>
        <v>0</v>
      </c>
      <c r="T24" s="30">
        <f t="shared" si="8"/>
        <v>0</v>
      </c>
      <c r="U24" s="30">
        <f t="shared" si="8"/>
        <v>4260</v>
      </c>
      <c r="V24" s="30">
        <f t="shared" si="8"/>
        <v>0</v>
      </c>
      <c r="W24" s="33">
        <f t="shared" si="8"/>
        <v>1367.0919603189093</v>
      </c>
      <c r="X24" s="73"/>
      <c r="Y24" s="73"/>
      <c r="Z24" s="74"/>
      <c r="AA24" s="29"/>
      <c r="AB24" s="75"/>
      <c r="AC24" s="75"/>
      <c r="AD24" s="36"/>
      <c r="AE24" s="38"/>
      <c r="AF24" s="39"/>
      <c r="AG24" s="37"/>
      <c r="AH24" s="28">
        <f t="shared" ref="AH24" si="9">SUBTOTAL(9,AH25:AH31)</f>
        <v>0</v>
      </c>
      <c r="AI24" s="41"/>
      <c r="AJ24" s="42"/>
      <c r="AK24" s="78">
        <f>SUBTOTAL(9,AK25:AK31)</f>
        <v>0</v>
      </c>
      <c r="AL24" s="44"/>
      <c r="AM24" s="45"/>
      <c r="AN24" s="4" t="s">
        <v>39</v>
      </c>
    </row>
    <row r="25" spans="1:40" ht="26" x14ac:dyDescent="0.35">
      <c r="A25" s="46"/>
      <c r="B25" s="47" t="s">
        <v>39</v>
      </c>
      <c r="C25" s="47"/>
      <c r="D25" s="48"/>
      <c r="E25" s="46" t="s">
        <v>57</v>
      </c>
      <c r="F25" s="49" t="s">
        <v>41</v>
      </c>
      <c r="G25" s="49" t="s">
        <v>42</v>
      </c>
      <c r="H25" s="49" t="s">
        <v>74</v>
      </c>
      <c r="I25" s="49" t="s">
        <v>729</v>
      </c>
      <c r="J25" s="50">
        <v>3547.0288840600001</v>
      </c>
      <c r="K25" s="51">
        <v>3547.0288840600001</v>
      </c>
      <c r="L25" s="50">
        <v>3547.0288840600001</v>
      </c>
      <c r="M25" s="52">
        <v>3547.0288840600001</v>
      </c>
      <c r="N25" s="53">
        <v>0</v>
      </c>
      <c r="O25" s="50">
        <v>0</v>
      </c>
      <c r="P25" s="50">
        <v>0</v>
      </c>
      <c r="Q25" s="50">
        <v>0</v>
      </c>
      <c r="R25" s="54">
        <v>0</v>
      </c>
      <c r="S25" s="55">
        <v>0</v>
      </c>
      <c r="T25" s="51">
        <v>0</v>
      </c>
      <c r="U25" s="51">
        <v>0</v>
      </c>
      <c r="V25" s="51">
        <v>0</v>
      </c>
      <c r="W25" s="56">
        <v>0</v>
      </c>
      <c r="X25" s="57">
        <v>0</v>
      </c>
      <c r="Y25" s="58">
        <f t="shared" ref="Y25:Y26" si="10">IF(X25=0,0,IF(AG25="FKS",(M25*(1-X25)),(M25*0.9)))</f>
        <v>0</v>
      </c>
      <c r="Z25" s="59">
        <f t="shared" ref="Z25:Z26" si="11">IF(X25=0,0,IF(AG25="FKS",(M25*(1+X25)),(M25*1.4)))</f>
        <v>0</v>
      </c>
      <c r="AA25" s="60"/>
      <c r="AB25" s="61"/>
      <c r="AC25" s="61"/>
      <c r="AD25" s="62"/>
      <c r="AE25" s="63"/>
      <c r="AF25" s="19"/>
      <c r="AG25" s="17"/>
      <c r="AH25" s="64"/>
      <c r="AI25" s="65"/>
      <c r="AJ25" s="66"/>
      <c r="AK25" s="67"/>
      <c r="AL25" s="68"/>
      <c r="AM25" s="69"/>
      <c r="AN25" s="4" t="s">
        <v>39</v>
      </c>
    </row>
    <row r="26" spans="1:40" ht="34.5" x14ac:dyDescent="0.35">
      <c r="A26" s="46"/>
      <c r="B26" s="47" t="s">
        <v>39</v>
      </c>
      <c r="C26" s="47"/>
      <c r="D26" s="48"/>
      <c r="E26" s="46" t="s">
        <v>57</v>
      </c>
      <c r="F26" s="49" t="s">
        <v>41</v>
      </c>
      <c r="G26" s="49" t="s">
        <v>42</v>
      </c>
      <c r="H26" s="49" t="s">
        <v>75</v>
      </c>
      <c r="I26" s="79" t="s">
        <v>76</v>
      </c>
      <c r="J26" s="50">
        <v>1147.7451159433401</v>
      </c>
      <c r="K26" s="51">
        <v>1147.7451159433401</v>
      </c>
      <c r="L26" s="50">
        <v>2514.8370762622494</v>
      </c>
      <c r="M26" s="52">
        <v>2514.8370762622494</v>
      </c>
      <c r="N26" s="53">
        <v>0</v>
      </c>
      <c r="O26" s="50">
        <v>0</v>
      </c>
      <c r="P26" s="50">
        <v>0</v>
      </c>
      <c r="Q26" s="50">
        <v>0</v>
      </c>
      <c r="R26" s="54">
        <v>1367.0919603189093</v>
      </c>
      <c r="S26" s="55">
        <v>0</v>
      </c>
      <c r="T26" s="51">
        <v>0</v>
      </c>
      <c r="U26" s="51">
        <v>0</v>
      </c>
      <c r="V26" s="51">
        <v>0</v>
      </c>
      <c r="W26" s="56">
        <v>1367.0919603189093</v>
      </c>
      <c r="X26" s="57">
        <v>0</v>
      </c>
      <c r="Y26" s="58">
        <f t="shared" si="10"/>
        <v>0</v>
      </c>
      <c r="Z26" s="59">
        <f t="shared" si="11"/>
        <v>0</v>
      </c>
      <c r="AA26" s="60"/>
      <c r="AB26" s="61"/>
      <c r="AC26" s="61"/>
      <c r="AD26" s="62"/>
      <c r="AE26" s="63"/>
      <c r="AF26" s="19"/>
      <c r="AG26" s="17"/>
      <c r="AH26" s="64"/>
      <c r="AI26" s="65"/>
      <c r="AJ26" s="66"/>
      <c r="AK26" s="67"/>
      <c r="AL26" s="68"/>
      <c r="AM26" s="69"/>
      <c r="AN26" s="4" t="s">
        <v>39</v>
      </c>
    </row>
    <row r="27" spans="1:40" ht="17.5" customHeight="1" x14ac:dyDescent="0.35">
      <c r="A27" s="22"/>
      <c r="B27" s="25"/>
      <c r="C27" s="25"/>
      <c r="D27" s="71"/>
      <c r="E27" s="25"/>
      <c r="F27" s="80" t="s">
        <v>77</v>
      </c>
      <c r="G27" s="25"/>
      <c r="H27" s="25"/>
      <c r="I27" s="72"/>
      <c r="J27" s="27">
        <f t="shared" ref="J27:W27" si="12">SUBTOTAL(9,J28:J31)</f>
        <v>70000</v>
      </c>
      <c r="K27" s="27">
        <f t="shared" si="12"/>
        <v>70000</v>
      </c>
      <c r="L27" s="27">
        <f t="shared" si="12"/>
        <v>74260</v>
      </c>
      <c r="M27" s="28">
        <f t="shared" si="12"/>
        <v>74260</v>
      </c>
      <c r="N27" s="29">
        <f t="shared" si="12"/>
        <v>0</v>
      </c>
      <c r="O27" s="30">
        <f t="shared" si="12"/>
        <v>0</v>
      </c>
      <c r="P27" s="30">
        <f t="shared" si="12"/>
        <v>4260</v>
      </c>
      <c r="Q27" s="30">
        <f t="shared" si="12"/>
        <v>0</v>
      </c>
      <c r="R27" s="31">
        <f t="shared" si="12"/>
        <v>0</v>
      </c>
      <c r="S27" s="32">
        <f t="shared" si="12"/>
        <v>0</v>
      </c>
      <c r="T27" s="30">
        <f t="shared" si="12"/>
        <v>0</v>
      </c>
      <c r="U27" s="30">
        <f t="shared" si="12"/>
        <v>4260</v>
      </c>
      <c r="V27" s="30">
        <f t="shared" si="12"/>
        <v>0</v>
      </c>
      <c r="W27" s="33">
        <f t="shared" si="12"/>
        <v>0</v>
      </c>
      <c r="X27" s="73"/>
      <c r="Y27" s="73"/>
      <c r="Z27" s="74"/>
      <c r="AA27" s="29"/>
      <c r="AB27" s="75"/>
      <c r="AC27" s="75"/>
      <c r="AD27" s="36"/>
      <c r="AE27" s="38"/>
      <c r="AF27" s="39"/>
      <c r="AG27" s="37"/>
      <c r="AH27" s="28">
        <f t="shared" ref="AH27" si="13">SUBTOTAL(9,AH28:AH31)</f>
        <v>0</v>
      </c>
      <c r="AI27" s="41"/>
      <c r="AJ27" s="42"/>
      <c r="AK27" s="78">
        <f>SUBTOTAL(9,AK28:AK31)</f>
        <v>0</v>
      </c>
      <c r="AL27" s="44"/>
      <c r="AM27" s="45"/>
      <c r="AN27" s="4" t="s">
        <v>39</v>
      </c>
    </row>
    <row r="28" spans="1:40" ht="23" x14ac:dyDescent="0.35">
      <c r="A28" s="46"/>
      <c r="B28" s="47" t="s">
        <v>39</v>
      </c>
      <c r="C28" s="47"/>
      <c r="D28" s="48"/>
      <c r="E28" s="46" t="s">
        <v>57</v>
      </c>
      <c r="F28" s="49" t="s">
        <v>41</v>
      </c>
      <c r="G28" s="49" t="s">
        <v>42</v>
      </c>
      <c r="H28" s="49" t="s">
        <v>78</v>
      </c>
      <c r="I28" s="49" t="s">
        <v>79</v>
      </c>
      <c r="J28" s="50">
        <v>30600.000000000004</v>
      </c>
      <c r="K28" s="51">
        <v>30600.000000000004</v>
      </c>
      <c r="L28" s="50">
        <v>34200</v>
      </c>
      <c r="M28" s="52">
        <v>34200</v>
      </c>
      <c r="N28" s="53">
        <v>0</v>
      </c>
      <c r="O28" s="50">
        <v>0</v>
      </c>
      <c r="P28" s="50">
        <v>3600</v>
      </c>
      <c r="Q28" s="50">
        <v>0</v>
      </c>
      <c r="R28" s="54">
        <v>0</v>
      </c>
      <c r="S28" s="55">
        <v>0</v>
      </c>
      <c r="T28" s="51">
        <v>0</v>
      </c>
      <c r="U28" s="51">
        <v>3600</v>
      </c>
      <c r="V28" s="51">
        <v>0</v>
      </c>
      <c r="W28" s="56">
        <v>0</v>
      </c>
      <c r="X28" s="57">
        <v>0</v>
      </c>
      <c r="Y28" s="58">
        <f t="shared" ref="Y28:Y31" si="14">IF(X28=0,0,IF(AG28="FKS",(M28*(1-X28)),(M28*0.9)))</f>
        <v>0</v>
      </c>
      <c r="Z28" s="59">
        <f t="shared" ref="Z28:Z31" si="15">IF(X28=0,0,IF(AG28="FKS",(M28*(1+X28)),(M28*1.4)))</f>
        <v>0</v>
      </c>
      <c r="AA28" s="60"/>
      <c r="AB28" s="61"/>
      <c r="AC28" s="61"/>
      <c r="AD28" s="62"/>
      <c r="AE28" s="63"/>
      <c r="AF28" s="19"/>
      <c r="AG28" s="17"/>
      <c r="AH28" s="64"/>
      <c r="AI28" s="65"/>
      <c r="AJ28" s="66"/>
      <c r="AK28" s="67"/>
      <c r="AL28" s="68"/>
      <c r="AM28" s="69"/>
      <c r="AN28" s="4" t="s">
        <v>39</v>
      </c>
    </row>
    <row r="29" spans="1:40" x14ac:dyDescent="0.35">
      <c r="A29" s="46"/>
      <c r="B29" s="47" t="s">
        <v>39</v>
      </c>
      <c r="C29" s="47"/>
      <c r="D29" s="48"/>
      <c r="E29" s="46" t="s">
        <v>57</v>
      </c>
      <c r="F29" s="49" t="s">
        <v>41</v>
      </c>
      <c r="G29" s="49" t="s">
        <v>42</v>
      </c>
      <c r="H29" s="49" t="s">
        <v>80</v>
      </c>
      <c r="I29" s="49" t="s">
        <v>81</v>
      </c>
      <c r="J29" s="50">
        <v>20100</v>
      </c>
      <c r="K29" s="51">
        <v>20100</v>
      </c>
      <c r="L29" s="50">
        <v>20700</v>
      </c>
      <c r="M29" s="52">
        <v>20700</v>
      </c>
      <c r="N29" s="53">
        <v>0</v>
      </c>
      <c r="O29" s="50">
        <v>0</v>
      </c>
      <c r="P29" s="50">
        <v>600</v>
      </c>
      <c r="Q29" s="50">
        <v>0</v>
      </c>
      <c r="R29" s="54">
        <v>0</v>
      </c>
      <c r="S29" s="55">
        <v>0</v>
      </c>
      <c r="T29" s="51">
        <v>0</v>
      </c>
      <c r="U29" s="51">
        <v>600</v>
      </c>
      <c r="V29" s="51">
        <v>0</v>
      </c>
      <c r="W29" s="56">
        <v>0</v>
      </c>
      <c r="X29" s="57">
        <v>0</v>
      </c>
      <c r="Y29" s="58">
        <f t="shared" si="14"/>
        <v>0</v>
      </c>
      <c r="Z29" s="59">
        <f t="shared" si="15"/>
        <v>0</v>
      </c>
      <c r="AA29" s="60"/>
      <c r="AB29" s="61"/>
      <c r="AC29" s="61"/>
      <c r="AD29" s="62"/>
      <c r="AE29" s="63"/>
      <c r="AF29" s="19"/>
      <c r="AG29" s="17"/>
      <c r="AH29" s="64"/>
      <c r="AI29" s="65"/>
      <c r="AJ29" s="66"/>
      <c r="AK29" s="67"/>
      <c r="AL29" s="68"/>
      <c r="AM29" s="69"/>
      <c r="AN29" s="4" t="s">
        <v>39</v>
      </c>
    </row>
    <row r="30" spans="1:40" x14ac:dyDescent="0.35">
      <c r="A30" s="46"/>
      <c r="B30" s="47" t="s">
        <v>39</v>
      </c>
      <c r="C30" s="47"/>
      <c r="D30" s="48"/>
      <c r="E30" s="46" t="s">
        <v>57</v>
      </c>
      <c r="F30" s="49" t="s">
        <v>41</v>
      </c>
      <c r="G30" s="49" t="s">
        <v>42</v>
      </c>
      <c r="H30" s="49" t="s">
        <v>82</v>
      </c>
      <c r="I30" s="49" t="s">
        <v>83</v>
      </c>
      <c r="J30" s="50">
        <v>16300.000000000004</v>
      </c>
      <c r="K30" s="51">
        <v>16300.000000000004</v>
      </c>
      <c r="L30" s="50">
        <v>16360.000000000004</v>
      </c>
      <c r="M30" s="52">
        <v>16360.000000000004</v>
      </c>
      <c r="N30" s="53">
        <v>0</v>
      </c>
      <c r="O30" s="50">
        <v>0</v>
      </c>
      <c r="P30" s="50">
        <v>60</v>
      </c>
      <c r="Q30" s="50">
        <v>0</v>
      </c>
      <c r="R30" s="54">
        <v>0</v>
      </c>
      <c r="S30" s="55">
        <v>0</v>
      </c>
      <c r="T30" s="51">
        <v>0</v>
      </c>
      <c r="U30" s="51">
        <v>60</v>
      </c>
      <c r="V30" s="51">
        <v>0</v>
      </c>
      <c r="W30" s="56">
        <v>0</v>
      </c>
      <c r="X30" s="57">
        <v>0</v>
      </c>
      <c r="Y30" s="58">
        <f t="shared" si="14"/>
        <v>0</v>
      </c>
      <c r="Z30" s="59">
        <f t="shared" si="15"/>
        <v>0</v>
      </c>
      <c r="AA30" s="60"/>
      <c r="AB30" s="61"/>
      <c r="AC30" s="61"/>
      <c r="AD30" s="62"/>
      <c r="AE30" s="63"/>
      <c r="AF30" s="19"/>
      <c r="AG30" s="17"/>
      <c r="AH30" s="64"/>
      <c r="AI30" s="65"/>
      <c r="AJ30" s="66"/>
      <c r="AK30" s="67"/>
      <c r="AL30" s="68"/>
      <c r="AM30" s="69"/>
      <c r="AN30" s="4" t="s">
        <v>39</v>
      </c>
    </row>
    <row r="31" spans="1:40" x14ac:dyDescent="0.35">
      <c r="A31" s="46"/>
      <c r="B31" s="47" t="s">
        <v>39</v>
      </c>
      <c r="C31" s="47"/>
      <c r="D31" s="48"/>
      <c r="E31" s="46" t="s">
        <v>57</v>
      </c>
      <c r="F31" s="49" t="s">
        <v>41</v>
      </c>
      <c r="G31" s="49" t="s">
        <v>42</v>
      </c>
      <c r="H31" s="49" t="s">
        <v>84</v>
      </c>
      <c r="I31" s="79" t="s">
        <v>85</v>
      </c>
      <c r="J31" s="50">
        <v>3000</v>
      </c>
      <c r="K31" s="51">
        <v>3000</v>
      </c>
      <c r="L31" s="50">
        <v>3000</v>
      </c>
      <c r="M31" s="52">
        <v>3000</v>
      </c>
      <c r="N31" s="53">
        <v>0</v>
      </c>
      <c r="O31" s="50">
        <v>0</v>
      </c>
      <c r="P31" s="50">
        <v>0</v>
      </c>
      <c r="Q31" s="50">
        <v>0</v>
      </c>
      <c r="R31" s="54">
        <v>0</v>
      </c>
      <c r="S31" s="55">
        <v>0</v>
      </c>
      <c r="T31" s="51">
        <v>0</v>
      </c>
      <c r="U31" s="51">
        <v>0</v>
      </c>
      <c r="V31" s="51">
        <v>0</v>
      </c>
      <c r="W31" s="56">
        <v>0</v>
      </c>
      <c r="X31" s="57">
        <v>0</v>
      </c>
      <c r="Y31" s="58">
        <f t="shared" si="14"/>
        <v>0</v>
      </c>
      <c r="Z31" s="59">
        <f t="shared" si="15"/>
        <v>0</v>
      </c>
      <c r="AA31" s="60"/>
      <c r="AB31" s="61"/>
      <c r="AC31" s="61"/>
      <c r="AD31" s="62"/>
      <c r="AE31" s="63"/>
      <c r="AF31" s="19"/>
      <c r="AG31" s="17"/>
      <c r="AH31" s="64"/>
      <c r="AI31" s="65"/>
      <c r="AJ31" s="66"/>
      <c r="AK31" s="67"/>
      <c r="AL31" s="68"/>
      <c r="AM31" s="69"/>
      <c r="AN31" s="4" t="s">
        <v>39</v>
      </c>
    </row>
    <row r="32" spans="1:40" ht="17.5" customHeight="1" x14ac:dyDescent="0.35">
      <c r="A32" s="22"/>
      <c r="B32" s="25"/>
      <c r="C32" s="25"/>
      <c r="D32" s="71"/>
      <c r="E32" s="25" t="s">
        <v>86</v>
      </c>
      <c r="F32" s="25"/>
      <c r="G32" s="25"/>
      <c r="H32" s="25"/>
      <c r="I32" s="72"/>
      <c r="J32" s="27">
        <f t="shared" ref="J32:W32" si="16">SUBTOTAL(9,J33:J41)</f>
        <v>60589.999999999993</v>
      </c>
      <c r="K32" s="27">
        <f t="shared" si="16"/>
        <v>60589.999999999993</v>
      </c>
      <c r="L32" s="27">
        <f t="shared" si="16"/>
        <v>68161.499999999985</v>
      </c>
      <c r="M32" s="28">
        <f t="shared" si="16"/>
        <v>68161.499999999985</v>
      </c>
      <c r="N32" s="29">
        <f t="shared" si="16"/>
        <v>1001.5</v>
      </c>
      <c r="O32" s="30">
        <f t="shared" si="16"/>
        <v>2770</v>
      </c>
      <c r="P32" s="30">
        <f t="shared" si="16"/>
        <v>3800</v>
      </c>
      <c r="Q32" s="30">
        <f t="shared" si="16"/>
        <v>0</v>
      </c>
      <c r="R32" s="31">
        <f t="shared" si="16"/>
        <v>0</v>
      </c>
      <c r="S32" s="32">
        <f t="shared" si="16"/>
        <v>1001.5</v>
      </c>
      <c r="T32" s="30">
        <f t="shared" si="16"/>
        <v>2770</v>
      </c>
      <c r="U32" s="30">
        <f t="shared" si="16"/>
        <v>3800</v>
      </c>
      <c r="V32" s="30">
        <f t="shared" si="16"/>
        <v>0</v>
      </c>
      <c r="W32" s="33">
        <f t="shared" si="16"/>
        <v>0</v>
      </c>
      <c r="X32" s="73"/>
      <c r="Y32" s="73"/>
      <c r="Z32" s="74"/>
      <c r="AA32" s="29"/>
      <c r="AB32" s="75"/>
      <c r="AC32" s="75"/>
      <c r="AD32" s="36"/>
      <c r="AE32" s="38"/>
      <c r="AF32" s="39"/>
      <c r="AG32" s="37"/>
      <c r="AH32" s="76">
        <f t="shared" ref="AH32" si="17">SUBTOTAL(9,AH33:AH41)</f>
        <v>0</v>
      </c>
      <c r="AI32" s="41"/>
      <c r="AJ32" s="42"/>
      <c r="AK32" s="78">
        <f>SUBTOTAL(9,AK33:AK41)</f>
        <v>0</v>
      </c>
      <c r="AL32" s="44"/>
      <c r="AM32" s="45"/>
      <c r="AN32" s="4" t="s">
        <v>39</v>
      </c>
    </row>
    <row r="33" spans="1:40" x14ac:dyDescent="0.35">
      <c r="A33" s="46"/>
      <c r="B33" s="47" t="s">
        <v>39</v>
      </c>
      <c r="C33" s="47"/>
      <c r="D33" s="48"/>
      <c r="E33" s="46" t="s">
        <v>57</v>
      </c>
      <c r="F33" s="49" t="s">
        <v>41</v>
      </c>
      <c r="G33" s="49" t="s">
        <v>42</v>
      </c>
      <c r="H33" s="49" t="s">
        <v>87</v>
      </c>
      <c r="I33" s="49" t="s">
        <v>88</v>
      </c>
      <c r="J33" s="50">
        <f>60590-SUM(J34:J41)</f>
        <v>57087.391894274559</v>
      </c>
      <c r="K33" s="51">
        <f>60590-SUM(K34:K41)</f>
        <v>57087.391894274559</v>
      </c>
      <c r="L33" s="50">
        <v>64658.891894274559</v>
      </c>
      <c r="M33" s="52">
        <v>64658.891894274559</v>
      </c>
      <c r="N33" s="53">
        <v>1001.5</v>
      </c>
      <c r="O33" s="50">
        <v>2770</v>
      </c>
      <c r="P33" s="50">
        <v>3800</v>
      </c>
      <c r="Q33" s="50">
        <v>0</v>
      </c>
      <c r="R33" s="54">
        <v>0</v>
      </c>
      <c r="S33" s="55">
        <v>1001.5</v>
      </c>
      <c r="T33" s="51">
        <v>2770</v>
      </c>
      <c r="U33" s="51">
        <v>3800</v>
      </c>
      <c r="V33" s="51">
        <v>0</v>
      </c>
      <c r="W33" s="56">
        <v>0</v>
      </c>
      <c r="X33" s="57">
        <v>0</v>
      </c>
      <c r="Y33" s="58">
        <f t="shared" ref="Y33:Y41" si="18">IF(X33=0,0,IF(AG33="FKS",(M33*(1-X33)),(M33*0.9)))</f>
        <v>0</v>
      </c>
      <c r="Z33" s="59">
        <f t="shared" ref="Z33:Z41" si="19">IF(X33=0,0,IF(AG33="FKS",(M33*(1+X33)),(M33*1.4)))</f>
        <v>0</v>
      </c>
      <c r="AA33" s="60"/>
      <c r="AB33" s="61"/>
      <c r="AC33" s="61"/>
      <c r="AD33" s="62"/>
      <c r="AE33" s="63"/>
      <c r="AF33" s="19"/>
      <c r="AG33" s="17"/>
      <c r="AH33" s="64"/>
      <c r="AI33" s="65"/>
      <c r="AJ33" s="66"/>
      <c r="AK33" s="67"/>
      <c r="AL33" s="68"/>
      <c r="AM33" s="69"/>
      <c r="AN33" s="4" t="s">
        <v>39</v>
      </c>
    </row>
    <row r="34" spans="1:40" ht="34.5" x14ac:dyDescent="0.35">
      <c r="A34" s="46"/>
      <c r="B34" s="47" t="s">
        <v>39</v>
      </c>
      <c r="C34" s="47"/>
      <c r="D34" s="48"/>
      <c r="E34" s="46" t="s">
        <v>40</v>
      </c>
      <c r="F34" s="49" t="s">
        <v>89</v>
      </c>
      <c r="G34" s="49"/>
      <c r="H34" s="49" t="s">
        <v>90</v>
      </c>
      <c r="I34" s="49" t="s">
        <v>91</v>
      </c>
      <c r="J34" s="50">
        <v>242.13545437656637</v>
      </c>
      <c r="K34" s="51">
        <v>242.13545437656637</v>
      </c>
      <c r="L34" s="50">
        <v>242.13545437656637</v>
      </c>
      <c r="M34" s="52">
        <v>242.13545437656637</v>
      </c>
      <c r="N34" s="53">
        <v>0</v>
      </c>
      <c r="O34" s="50">
        <v>0</v>
      </c>
      <c r="P34" s="50">
        <v>0</v>
      </c>
      <c r="Q34" s="50">
        <v>0</v>
      </c>
      <c r="R34" s="54">
        <v>0</v>
      </c>
      <c r="S34" s="55">
        <v>0</v>
      </c>
      <c r="T34" s="51">
        <v>0</v>
      </c>
      <c r="U34" s="51">
        <v>0</v>
      </c>
      <c r="V34" s="51">
        <v>0</v>
      </c>
      <c r="W34" s="56">
        <v>0</v>
      </c>
      <c r="X34" s="57">
        <v>0</v>
      </c>
      <c r="Y34" s="58">
        <f t="shared" si="18"/>
        <v>0</v>
      </c>
      <c r="Z34" s="59">
        <f t="shared" si="19"/>
        <v>0</v>
      </c>
      <c r="AA34" s="60"/>
      <c r="AB34" s="61"/>
      <c r="AC34" s="61"/>
      <c r="AD34" s="62"/>
      <c r="AE34" s="63"/>
      <c r="AF34" s="19"/>
      <c r="AG34" s="17"/>
      <c r="AH34" s="64"/>
      <c r="AI34" s="65"/>
      <c r="AJ34" s="66"/>
      <c r="AK34" s="67"/>
      <c r="AL34" s="68"/>
      <c r="AM34" s="69"/>
      <c r="AN34" s="4" t="s">
        <v>39</v>
      </c>
    </row>
    <row r="35" spans="1:40" ht="23" x14ac:dyDescent="0.35">
      <c r="A35" s="46"/>
      <c r="B35" s="47" t="s">
        <v>39</v>
      </c>
      <c r="C35" s="47"/>
      <c r="D35" s="48"/>
      <c r="E35" s="46" t="s">
        <v>52</v>
      </c>
      <c r="F35" s="49" t="s">
        <v>89</v>
      </c>
      <c r="G35" s="49" t="s">
        <v>92</v>
      </c>
      <c r="H35" s="49" t="s">
        <v>93</v>
      </c>
      <c r="I35" s="49" t="s">
        <v>94</v>
      </c>
      <c r="J35" s="50">
        <v>93.885295597847005</v>
      </c>
      <c r="K35" s="51">
        <v>93.885295597847005</v>
      </c>
      <c r="L35" s="50">
        <v>93.885295597847005</v>
      </c>
      <c r="M35" s="52">
        <v>93.885295597847005</v>
      </c>
      <c r="N35" s="53">
        <v>0</v>
      </c>
      <c r="O35" s="50">
        <v>0</v>
      </c>
      <c r="P35" s="50">
        <v>0</v>
      </c>
      <c r="Q35" s="50">
        <v>0</v>
      </c>
      <c r="R35" s="54">
        <v>0</v>
      </c>
      <c r="S35" s="55">
        <v>0</v>
      </c>
      <c r="T35" s="51">
        <v>0</v>
      </c>
      <c r="U35" s="51">
        <v>0</v>
      </c>
      <c r="V35" s="51">
        <v>0</v>
      </c>
      <c r="W35" s="56">
        <v>0</v>
      </c>
      <c r="X35" s="57">
        <v>0</v>
      </c>
      <c r="Y35" s="58">
        <f t="shared" si="18"/>
        <v>0</v>
      </c>
      <c r="Z35" s="59">
        <f t="shared" si="19"/>
        <v>0</v>
      </c>
      <c r="AA35" s="60"/>
      <c r="AB35" s="61"/>
      <c r="AC35" s="61"/>
      <c r="AD35" s="62"/>
      <c r="AE35" s="63"/>
      <c r="AF35" s="19"/>
      <c r="AG35" s="17"/>
      <c r="AH35" s="64"/>
      <c r="AI35" s="65"/>
      <c r="AJ35" s="66"/>
      <c r="AK35" s="67"/>
      <c r="AL35" s="68"/>
      <c r="AM35" s="69"/>
      <c r="AN35" s="4" t="s">
        <v>39</v>
      </c>
    </row>
    <row r="36" spans="1:40" s="70" customFormat="1" ht="34.5" x14ac:dyDescent="0.35">
      <c r="A36" s="46"/>
      <c r="B36" s="47" t="s">
        <v>39</v>
      </c>
      <c r="C36" s="47"/>
      <c r="D36" s="48"/>
      <c r="E36" s="46" t="s">
        <v>52</v>
      </c>
      <c r="F36" s="49" t="s">
        <v>95</v>
      </c>
      <c r="G36" s="49" t="s">
        <v>96</v>
      </c>
      <c r="H36" s="49" t="s">
        <v>97</v>
      </c>
      <c r="I36" s="49" t="s">
        <v>98</v>
      </c>
      <c r="J36" s="50">
        <v>1106.8219589346438</v>
      </c>
      <c r="K36" s="51">
        <v>1106.8219589346438</v>
      </c>
      <c r="L36" s="50">
        <v>1106.8219589346438</v>
      </c>
      <c r="M36" s="52">
        <v>1106.8219589346438</v>
      </c>
      <c r="N36" s="53">
        <v>0</v>
      </c>
      <c r="O36" s="50">
        <v>0</v>
      </c>
      <c r="P36" s="50">
        <v>0</v>
      </c>
      <c r="Q36" s="50">
        <v>0</v>
      </c>
      <c r="R36" s="54">
        <v>0</v>
      </c>
      <c r="S36" s="55">
        <v>0</v>
      </c>
      <c r="T36" s="51">
        <v>0</v>
      </c>
      <c r="U36" s="51">
        <v>0</v>
      </c>
      <c r="V36" s="51">
        <v>0</v>
      </c>
      <c r="W36" s="56">
        <v>0</v>
      </c>
      <c r="X36" s="57">
        <v>0</v>
      </c>
      <c r="Y36" s="58">
        <f t="shared" si="18"/>
        <v>0</v>
      </c>
      <c r="Z36" s="59">
        <f t="shared" si="19"/>
        <v>0</v>
      </c>
      <c r="AA36" s="60"/>
      <c r="AB36" s="61"/>
      <c r="AC36" s="61"/>
      <c r="AD36" s="62"/>
      <c r="AE36" s="63"/>
      <c r="AF36" s="19"/>
      <c r="AG36" s="17"/>
      <c r="AH36" s="64"/>
      <c r="AI36" s="65"/>
      <c r="AJ36" s="66"/>
      <c r="AK36" s="67"/>
      <c r="AL36" s="68"/>
      <c r="AM36" s="69"/>
      <c r="AN36" s="4" t="s">
        <v>39</v>
      </c>
    </row>
    <row r="37" spans="1:40" s="70" customFormat="1" ht="34.5" x14ac:dyDescent="0.35">
      <c r="A37" s="46"/>
      <c r="B37" s="47" t="s">
        <v>39</v>
      </c>
      <c r="C37" s="47"/>
      <c r="D37" s="48"/>
      <c r="E37" s="46" t="s">
        <v>52</v>
      </c>
      <c r="F37" s="49" t="s">
        <v>95</v>
      </c>
      <c r="G37" s="49" t="s">
        <v>96</v>
      </c>
      <c r="H37" s="49" t="s">
        <v>99</v>
      </c>
      <c r="I37" s="49" t="s">
        <v>100</v>
      </c>
      <c r="J37" s="50">
        <v>321.20588892759866</v>
      </c>
      <c r="K37" s="51">
        <v>321.20588892759866</v>
      </c>
      <c r="L37" s="50">
        <v>321.20588892759866</v>
      </c>
      <c r="M37" s="52">
        <v>321.20588892759866</v>
      </c>
      <c r="N37" s="53">
        <v>0</v>
      </c>
      <c r="O37" s="50">
        <v>0</v>
      </c>
      <c r="P37" s="50">
        <v>0</v>
      </c>
      <c r="Q37" s="50">
        <v>0</v>
      </c>
      <c r="R37" s="54">
        <v>0</v>
      </c>
      <c r="S37" s="55">
        <v>0</v>
      </c>
      <c r="T37" s="51">
        <v>0</v>
      </c>
      <c r="U37" s="51">
        <v>0</v>
      </c>
      <c r="V37" s="51">
        <v>0</v>
      </c>
      <c r="W37" s="56">
        <v>0</v>
      </c>
      <c r="X37" s="57">
        <v>0</v>
      </c>
      <c r="Y37" s="58">
        <f t="shared" si="18"/>
        <v>0</v>
      </c>
      <c r="Z37" s="59">
        <f t="shared" si="19"/>
        <v>0</v>
      </c>
      <c r="AA37" s="60"/>
      <c r="AB37" s="61"/>
      <c r="AC37" s="61"/>
      <c r="AD37" s="62"/>
      <c r="AE37" s="63"/>
      <c r="AF37" s="19"/>
      <c r="AG37" s="17"/>
      <c r="AH37" s="64"/>
      <c r="AI37" s="65"/>
      <c r="AJ37" s="66"/>
      <c r="AK37" s="67"/>
      <c r="AL37" s="68"/>
      <c r="AM37" s="69"/>
      <c r="AN37" s="4" t="s">
        <v>39</v>
      </c>
    </row>
    <row r="38" spans="1:40" s="70" customFormat="1" ht="34.5" x14ac:dyDescent="0.35">
      <c r="A38" s="46"/>
      <c r="B38" s="47" t="s">
        <v>39</v>
      </c>
      <c r="C38" s="47"/>
      <c r="D38" s="48"/>
      <c r="E38" s="46" t="s">
        <v>52</v>
      </c>
      <c r="F38" s="49" t="s">
        <v>95</v>
      </c>
      <c r="G38" s="49"/>
      <c r="H38" s="49" t="s">
        <v>101</v>
      </c>
      <c r="I38" s="49" t="s">
        <v>102</v>
      </c>
      <c r="J38" s="50">
        <v>1350.4030913661136</v>
      </c>
      <c r="K38" s="51">
        <v>1350.4030913661136</v>
      </c>
      <c r="L38" s="50">
        <v>1350.4030913661136</v>
      </c>
      <c r="M38" s="52">
        <v>1350.4030913661136</v>
      </c>
      <c r="N38" s="53">
        <v>0</v>
      </c>
      <c r="O38" s="50">
        <v>0</v>
      </c>
      <c r="P38" s="50">
        <v>0</v>
      </c>
      <c r="Q38" s="50">
        <v>0</v>
      </c>
      <c r="R38" s="54">
        <v>0</v>
      </c>
      <c r="S38" s="55">
        <v>0</v>
      </c>
      <c r="T38" s="51">
        <v>0</v>
      </c>
      <c r="U38" s="51">
        <v>0</v>
      </c>
      <c r="V38" s="51">
        <v>0</v>
      </c>
      <c r="W38" s="56">
        <v>0</v>
      </c>
      <c r="X38" s="57">
        <v>0</v>
      </c>
      <c r="Y38" s="58">
        <f t="shared" si="18"/>
        <v>0</v>
      </c>
      <c r="Z38" s="59">
        <f t="shared" si="19"/>
        <v>0</v>
      </c>
      <c r="AA38" s="60"/>
      <c r="AB38" s="61"/>
      <c r="AC38" s="61"/>
      <c r="AD38" s="62"/>
      <c r="AE38" s="63"/>
      <c r="AF38" s="19"/>
      <c r="AG38" s="17"/>
      <c r="AH38" s="64"/>
      <c r="AI38" s="65"/>
      <c r="AJ38" s="66"/>
      <c r="AK38" s="67"/>
      <c r="AL38" s="68"/>
      <c r="AM38" s="69"/>
      <c r="AN38" s="4" t="s">
        <v>39</v>
      </c>
    </row>
    <row r="39" spans="1:40" s="70" customFormat="1" ht="23" x14ac:dyDescent="0.35">
      <c r="A39" s="46"/>
      <c r="B39" s="47" t="s">
        <v>39</v>
      </c>
      <c r="C39" s="47"/>
      <c r="D39" s="48"/>
      <c r="E39" s="46" t="s">
        <v>40</v>
      </c>
      <c r="F39" s="49" t="s">
        <v>103</v>
      </c>
      <c r="G39" s="49"/>
      <c r="H39" s="49" t="s">
        <v>104</v>
      </c>
      <c r="I39" s="49" t="s">
        <v>105</v>
      </c>
      <c r="J39" s="50">
        <v>14.166000118939555</v>
      </c>
      <c r="K39" s="51">
        <v>14.166000118939555</v>
      </c>
      <c r="L39" s="50">
        <v>14.166000118939555</v>
      </c>
      <c r="M39" s="52">
        <v>14.166000118939555</v>
      </c>
      <c r="N39" s="53">
        <v>0</v>
      </c>
      <c r="O39" s="50">
        <v>0</v>
      </c>
      <c r="P39" s="50">
        <v>0</v>
      </c>
      <c r="Q39" s="50">
        <v>0</v>
      </c>
      <c r="R39" s="54">
        <v>0</v>
      </c>
      <c r="S39" s="55">
        <v>0</v>
      </c>
      <c r="T39" s="51">
        <v>0</v>
      </c>
      <c r="U39" s="51">
        <v>0</v>
      </c>
      <c r="V39" s="51">
        <v>0</v>
      </c>
      <c r="W39" s="56">
        <v>0</v>
      </c>
      <c r="X39" s="57">
        <v>0</v>
      </c>
      <c r="Y39" s="58">
        <f t="shared" si="18"/>
        <v>0</v>
      </c>
      <c r="Z39" s="59">
        <f t="shared" si="19"/>
        <v>0</v>
      </c>
      <c r="AA39" s="60"/>
      <c r="AB39" s="61"/>
      <c r="AC39" s="61"/>
      <c r="AD39" s="62"/>
      <c r="AE39" s="63"/>
      <c r="AF39" s="19"/>
      <c r="AG39" s="17"/>
      <c r="AH39" s="64"/>
      <c r="AI39" s="65"/>
      <c r="AJ39" s="66"/>
      <c r="AK39" s="67"/>
      <c r="AL39" s="68"/>
      <c r="AM39" s="69"/>
      <c r="AN39" s="4" t="s">
        <v>39</v>
      </c>
    </row>
    <row r="40" spans="1:40" s="70" customFormat="1" ht="57.5" x14ac:dyDescent="0.35">
      <c r="A40" s="46"/>
      <c r="B40" s="47" t="s">
        <v>39</v>
      </c>
      <c r="C40" s="47"/>
      <c r="D40" s="48"/>
      <c r="E40" s="46" t="s">
        <v>52</v>
      </c>
      <c r="F40" s="49" t="s">
        <v>103</v>
      </c>
      <c r="G40" s="49"/>
      <c r="H40" s="49" t="s">
        <v>106</v>
      </c>
      <c r="I40" s="49" t="s">
        <v>107</v>
      </c>
      <c r="J40" s="50">
        <v>66.156326407666313</v>
      </c>
      <c r="K40" s="51">
        <v>66.156326407666313</v>
      </c>
      <c r="L40" s="50">
        <v>66.156326407666313</v>
      </c>
      <c r="M40" s="52">
        <v>66.156326407666313</v>
      </c>
      <c r="N40" s="53">
        <v>0</v>
      </c>
      <c r="O40" s="50">
        <v>0</v>
      </c>
      <c r="P40" s="50">
        <v>0</v>
      </c>
      <c r="Q40" s="50">
        <v>0</v>
      </c>
      <c r="R40" s="54">
        <v>0</v>
      </c>
      <c r="S40" s="55">
        <v>0</v>
      </c>
      <c r="T40" s="51">
        <v>0</v>
      </c>
      <c r="U40" s="51">
        <v>0</v>
      </c>
      <c r="V40" s="51">
        <v>0</v>
      </c>
      <c r="W40" s="56">
        <v>0</v>
      </c>
      <c r="X40" s="57">
        <v>0</v>
      </c>
      <c r="Y40" s="58">
        <f t="shared" si="18"/>
        <v>0</v>
      </c>
      <c r="Z40" s="59">
        <f t="shared" si="19"/>
        <v>0</v>
      </c>
      <c r="AA40" s="60"/>
      <c r="AB40" s="61"/>
      <c r="AC40" s="61"/>
      <c r="AD40" s="62"/>
      <c r="AE40" s="63"/>
      <c r="AF40" s="19"/>
      <c r="AG40" s="17"/>
      <c r="AH40" s="64"/>
      <c r="AI40" s="65"/>
      <c r="AJ40" s="66"/>
      <c r="AK40" s="67" t="s">
        <v>108</v>
      </c>
      <c r="AL40" s="68"/>
      <c r="AM40" s="69"/>
      <c r="AN40" s="4" t="s">
        <v>39</v>
      </c>
    </row>
    <row r="41" spans="1:40" s="70" customFormat="1" ht="34.5" x14ac:dyDescent="0.35">
      <c r="A41" s="46"/>
      <c r="B41" s="47" t="s">
        <v>39</v>
      </c>
      <c r="C41" s="47"/>
      <c r="D41" s="48"/>
      <c r="E41" s="46" t="s">
        <v>52</v>
      </c>
      <c r="F41" s="49" t="s">
        <v>103</v>
      </c>
      <c r="G41" s="49"/>
      <c r="H41" s="49" t="s">
        <v>109</v>
      </c>
      <c r="I41" s="49" t="s">
        <v>110</v>
      </c>
      <c r="J41" s="50">
        <v>307.83408999606746</v>
      </c>
      <c r="K41" s="51">
        <v>307.83408999606746</v>
      </c>
      <c r="L41" s="50">
        <v>307.83408999606746</v>
      </c>
      <c r="M41" s="52">
        <v>307.83408999606746</v>
      </c>
      <c r="N41" s="53">
        <v>0</v>
      </c>
      <c r="O41" s="50">
        <v>0</v>
      </c>
      <c r="P41" s="50">
        <v>0</v>
      </c>
      <c r="Q41" s="50">
        <v>0</v>
      </c>
      <c r="R41" s="54">
        <v>0</v>
      </c>
      <c r="S41" s="55">
        <v>0</v>
      </c>
      <c r="T41" s="51">
        <v>0</v>
      </c>
      <c r="U41" s="51">
        <v>0</v>
      </c>
      <c r="V41" s="51">
        <v>0</v>
      </c>
      <c r="W41" s="56">
        <v>0</v>
      </c>
      <c r="X41" s="57">
        <v>0</v>
      </c>
      <c r="Y41" s="58">
        <f t="shared" si="18"/>
        <v>0</v>
      </c>
      <c r="Z41" s="59">
        <f t="shared" si="19"/>
        <v>0</v>
      </c>
      <c r="AA41" s="60"/>
      <c r="AB41" s="61"/>
      <c r="AC41" s="61"/>
      <c r="AD41" s="62"/>
      <c r="AE41" s="63"/>
      <c r="AF41" s="19"/>
      <c r="AG41" s="17"/>
      <c r="AH41" s="64"/>
      <c r="AI41" s="65"/>
      <c r="AJ41" s="66"/>
      <c r="AK41" s="67"/>
      <c r="AL41" s="68"/>
      <c r="AM41" s="69"/>
      <c r="AN41" s="4" t="s">
        <v>39</v>
      </c>
    </row>
    <row r="42" spans="1:40" s="70" customFormat="1" ht="17.5" customHeight="1" x14ac:dyDescent="0.35">
      <c r="A42" s="22"/>
      <c r="B42" s="22"/>
      <c r="C42" s="22"/>
      <c r="D42" s="24"/>
      <c r="E42" s="25" t="s">
        <v>111</v>
      </c>
      <c r="F42" s="25"/>
      <c r="G42" s="25"/>
      <c r="H42" s="25"/>
      <c r="I42" s="81"/>
      <c r="J42" s="27">
        <f t="shared" ref="J42:W42" si="20">SUBTOTAL(9,J43:J245)</f>
        <v>431946.86233933456</v>
      </c>
      <c r="K42" s="27">
        <f t="shared" si="20"/>
        <v>662293.13801446673</v>
      </c>
      <c r="L42" s="27">
        <f t="shared" si="20"/>
        <v>511799.42822592903</v>
      </c>
      <c r="M42" s="28">
        <f t="shared" si="20"/>
        <v>880902.6234736609</v>
      </c>
      <c r="N42" s="29">
        <f t="shared" si="20"/>
        <v>22663.471325073093</v>
      </c>
      <c r="O42" s="30">
        <f t="shared" si="20"/>
        <v>15303.161405622281</v>
      </c>
      <c r="P42" s="30">
        <f t="shared" si="20"/>
        <v>15405.560553474248</v>
      </c>
      <c r="Q42" s="30">
        <f t="shared" si="20"/>
        <v>4959.9520542187656</v>
      </c>
      <c r="R42" s="31">
        <f t="shared" si="20"/>
        <v>21520.420548206159</v>
      </c>
      <c r="S42" s="32">
        <f t="shared" si="20"/>
        <v>49708.657141447082</v>
      </c>
      <c r="T42" s="30">
        <f t="shared" si="20"/>
        <v>59802.137349626792</v>
      </c>
      <c r="U42" s="30">
        <f t="shared" si="20"/>
        <v>22189.309370661034</v>
      </c>
      <c r="V42" s="30">
        <f t="shared" si="20"/>
        <v>7486.0935211024907</v>
      </c>
      <c r="W42" s="33">
        <f t="shared" si="20"/>
        <v>49080.644830825026</v>
      </c>
      <c r="X42" s="73"/>
      <c r="Y42" s="73"/>
      <c r="Z42" s="74"/>
      <c r="AA42" s="29"/>
      <c r="AB42" s="75"/>
      <c r="AC42" s="75"/>
      <c r="AD42" s="36"/>
      <c r="AE42" s="38"/>
      <c r="AF42" s="39"/>
      <c r="AG42" s="37"/>
      <c r="AH42" s="76">
        <f>SUBTOTAL(9,AH43:AH245)</f>
        <v>723663.68570641638</v>
      </c>
      <c r="AI42" s="41"/>
      <c r="AJ42" s="42"/>
      <c r="AK42" s="78"/>
      <c r="AL42" s="44"/>
      <c r="AM42" s="45"/>
      <c r="AN42" s="4" t="s">
        <v>39</v>
      </c>
    </row>
    <row r="43" spans="1:40" s="70" customFormat="1" ht="46" x14ac:dyDescent="0.35">
      <c r="A43" s="49" t="s">
        <v>112</v>
      </c>
      <c r="B43" s="82" t="s">
        <v>113</v>
      </c>
      <c r="C43" s="82"/>
      <c r="D43" s="83" t="s">
        <v>114</v>
      </c>
      <c r="E43" s="46" t="s">
        <v>52</v>
      </c>
      <c r="F43" s="49" t="s">
        <v>41</v>
      </c>
      <c r="G43" s="49" t="s">
        <v>42</v>
      </c>
      <c r="H43" s="49" t="s">
        <v>115</v>
      </c>
      <c r="I43" s="49" t="s">
        <v>116</v>
      </c>
      <c r="J43" s="50">
        <f>16.7170052518469+2</f>
        <v>18.717005251846899</v>
      </c>
      <c r="K43" s="51">
        <v>18.717005251846899</v>
      </c>
      <c r="L43" s="50">
        <v>22.967005251846899</v>
      </c>
      <c r="M43" s="52">
        <v>22.967005251846899</v>
      </c>
      <c r="N43" s="53">
        <v>0</v>
      </c>
      <c r="O43" s="50">
        <v>0</v>
      </c>
      <c r="P43" s="50">
        <v>4.25</v>
      </c>
      <c r="Q43" s="50">
        <v>0</v>
      </c>
      <c r="R43" s="54">
        <v>0</v>
      </c>
      <c r="S43" s="55"/>
      <c r="T43" s="51"/>
      <c r="U43" s="51">
        <v>4.25</v>
      </c>
      <c r="V43" s="51"/>
      <c r="W43" s="56"/>
      <c r="X43" s="57">
        <v>0</v>
      </c>
      <c r="Y43" s="58">
        <f t="shared" ref="Y43:Y106" si="21">IF(X43=0,0,IF(AG43="FKS",(M43*(1-X43)),(M43*0.9)))</f>
        <v>0</v>
      </c>
      <c r="Z43" s="59">
        <f t="shared" ref="Z43:Z106" si="22">IF(X43=0,0,IF(AG43="FKS",(M43*(1+X43)),(M43*1.4)))</f>
        <v>0</v>
      </c>
      <c r="AA43" s="60"/>
      <c r="AB43" s="61"/>
      <c r="AC43" s="61"/>
      <c r="AD43" s="62"/>
      <c r="AE43" s="63"/>
      <c r="AF43" s="19">
        <v>0</v>
      </c>
      <c r="AG43" s="17">
        <v>0</v>
      </c>
      <c r="AH43" s="84"/>
      <c r="AI43" s="85" t="s">
        <v>117</v>
      </c>
      <c r="AJ43" s="86"/>
      <c r="AK43" s="87"/>
      <c r="AL43" s="88"/>
      <c r="AM43" s="89"/>
      <c r="AN43" s="4" t="s">
        <v>39</v>
      </c>
    </row>
    <row r="44" spans="1:40" s="70" customFormat="1" ht="46" x14ac:dyDescent="0.35">
      <c r="A44" s="49" t="s">
        <v>112</v>
      </c>
      <c r="B44" s="82" t="s">
        <v>113</v>
      </c>
      <c r="C44" s="82"/>
      <c r="D44" s="83" t="s">
        <v>114</v>
      </c>
      <c r="E44" s="46" t="s">
        <v>40</v>
      </c>
      <c r="F44" s="49" t="s">
        <v>41</v>
      </c>
      <c r="G44" s="49" t="s">
        <v>42</v>
      </c>
      <c r="H44" s="49" t="s">
        <v>118</v>
      </c>
      <c r="I44" s="49" t="s">
        <v>119</v>
      </c>
      <c r="J44" s="50">
        <v>25.057875355632451</v>
      </c>
      <c r="K44" s="51">
        <v>25.057875355632451</v>
      </c>
      <c r="L44" s="50">
        <v>25.057875355632451</v>
      </c>
      <c r="M44" s="52">
        <v>25.057875355632451</v>
      </c>
      <c r="N44" s="53">
        <v>0</v>
      </c>
      <c r="O44" s="50">
        <v>0</v>
      </c>
      <c r="P44" s="50">
        <v>0</v>
      </c>
      <c r="Q44" s="50">
        <v>0</v>
      </c>
      <c r="R44" s="54">
        <v>0</v>
      </c>
      <c r="S44" s="55"/>
      <c r="T44" s="51"/>
      <c r="U44" s="51"/>
      <c r="V44" s="51"/>
      <c r="W44" s="56"/>
      <c r="X44" s="57">
        <v>0</v>
      </c>
      <c r="Y44" s="58">
        <f t="shared" si="21"/>
        <v>0</v>
      </c>
      <c r="Z44" s="59">
        <f t="shared" si="22"/>
        <v>0</v>
      </c>
      <c r="AA44" s="60"/>
      <c r="AB44" s="61"/>
      <c r="AC44" s="61"/>
      <c r="AD44" s="62"/>
      <c r="AE44" s="63"/>
      <c r="AF44" s="19">
        <v>0</v>
      </c>
      <c r="AG44" s="17">
        <v>0</v>
      </c>
      <c r="AH44" s="84"/>
      <c r="AI44" s="85" t="s">
        <v>117</v>
      </c>
      <c r="AJ44" s="86"/>
      <c r="AK44" s="87"/>
      <c r="AL44" s="88"/>
      <c r="AM44" s="89"/>
      <c r="AN44" s="4" t="s">
        <v>39</v>
      </c>
    </row>
    <row r="45" spans="1:40" s="70" customFormat="1" ht="23" x14ac:dyDescent="0.35">
      <c r="A45" s="49" t="s">
        <v>120</v>
      </c>
      <c r="B45" s="82" t="s">
        <v>121</v>
      </c>
      <c r="C45" s="82"/>
      <c r="D45" s="83" t="s">
        <v>114</v>
      </c>
      <c r="E45" s="46" t="s">
        <v>52</v>
      </c>
      <c r="F45" s="49" t="s">
        <v>41</v>
      </c>
      <c r="G45" s="49" t="s">
        <v>42</v>
      </c>
      <c r="H45" s="49" t="s">
        <v>122</v>
      </c>
      <c r="I45" s="49" t="s">
        <v>123</v>
      </c>
      <c r="J45" s="50">
        <v>30</v>
      </c>
      <c r="K45" s="51">
        <v>1502.9759639800002</v>
      </c>
      <c r="L45" s="50">
        <v>30</v>
      </c>
      <c r="M45" s="52">
        <v>1516.2556512300002</v>
      </c>
      <c r="N45" s="53">
        <v>0</v>
      </c>
      <c r="O45" s="50">
        <v>0</v>
      </c>
      <c r="P45" s="50">
        <v>0</v>
      </c>
      <c r="Q45" s="50">
        <v>0</v>
      </c>
      <c r="R45" s="54">
        <v>0</v>
      </c>
      <c r="S45" s="55">
        <v>0</v>
      </c>
      <c r="T45" s="51">
        <v>0</v>
      </c>
      <c r="U45" s="51">
        <v>12.871</v>
      </c>
      <c r="V45" s="51">
        <v>0.18489769</v>
      </c>
      <c r="W45" s="56">
        <v>0.22378956</v>
      </c>
      <c r="X45" s="57">
        <v>0</v>
      </c>
      <c r="Y45" s="58">
        <f t="shared" si="21"/>
        <v>0</v>
      </c>
      <c r="Z45" s="59">
        <f t="shared" si="22"/>
        <v>0</v>
      </c>
      <c r="AA45" s="60">
        <v>0</v>
      </c>
      <c r="AB45" s="61">
        <v>0</v>
      </c>
      <c r="AC45" s="61">
        <v>0</v>
      </c>
      <c r="AD45" s="62">
        <v>0</v>
      </c>
      <c r="AE45" s="63">
        <v>0</v>
      </c>
      <c r="AF45" s="19">
        <v>0</v>
      </c>
      <c r="AG45" s="17">
        <v>0</v>
      </c>
      <c r="AH45" s="90">
        <v>1439.5686062367722</v>
      </c>
      <c r="AI45" s="91" t="s">
        <v>117</v>
      </c>
      <c r="AJ45" s="92" t="s">
        <v>124</v>
      </c>
      <c r="AK45" s="93">
        <v>0</v>
      </c>
      <c r="AL45" s="94"/>
      <c r="AM45" s="89"/>
      <c r="AN45" s="4" t="s">
        <v>39</v>
      </c>
    </row>
    <row r="46" spans="1:40" s="70" customFormat="1" ht="23" x14ac:dyDescent="0.35">
      <c r="A46" s="49" t="s">
        <v>120</v>
      </c>
      <c r="B46" s="82" t="s">
        <v>121</v>
      </c>
      <c r="C46" s="82"/>
      <c r="D46" s="83" t="s">
        <v>114</v>
      </c>
      <c r="E46" s="46" t="s">
        <v>52</v>
      </c>
      <c r="F46" s="49" t="s">
        <v>41</v>
      </c>
      <c r="G46" s="49" t="s">
        <v>42</v>
      </c>
      <c r="H46" s="49" t="s">
        <v>125</v>
      </c>
      <c r="I46" s="49" t="s">
        <v>126</v>
      </c>
      <c r="J46" s="50">
        <v>2557.5312944364964</v>
      </c>
      <c r="K46" s="51">
        <v>8053.9875016464975</v>
      </c>
      <c r="L46" s="50">
        <v>2581.0985919790173</v>
      </c>
      <c r="M46" s="52">
        <v>8164.8563067790183</v>
      </c>
      <c r="N46" s="53">
        <v>0</v>
      </c>
      <c r="O46" s="50">
        <v>0</v>
      </c>
      <c r="P46" s="50">
        <v>0</v>
      </c>
      <c r="Q46" s="50">
        <v>23.567297542521029</v>
      </c>
      <c r="R46" s="54">
        <v>0</v>
      </c>
      <c r="S46" s="55">
        <v>0</v>
      </c>
      <c r="T46" s="51">
        <v>0</v>
      </c>
      <c r="U46" s="51">
        <v>0</v>
      </c>
      <c r="V46" s="51">
        <v>100.63666607252104</v>
      </c>
      <c r="W46" s="56">
        <v>10.232139060000002</v>
      </c>
      <c r="X46" s="57">
        <v>0</v>
      </c>
      <c r="Y46" s="58">
        <f t="shared" si="21"/>
        <v>0</v>
      </c>
      <c r="Z46" s="59">
        <f t="shared" si="22"/>
        <v>0</v>
      </c>
      <c r="AA46" s="60">
        <v>0</v>
      </c>
      <c r="AB46" s="61">
        <v>0</v>
      </c>
      <c r="AC46" s="61">
        <v>0</v>
      </c>
      <c r="AD46" s="62">
        <v>0</v>
      </c>
      <c r="AE46" s="63">
        <v>0</v>
      </c>
      <c r="AF46" s="19">
        <v>0</v>
      </c>
      <c r="AG46" s="17">
        <v>0</v>
      </c>
      <c r="AH46" s="84">
        <v>8164.9940644873222</v>
      </c>
      <c r="AI46" s="85" t="s">
        <v>117</v>
      </c>
      <c r="AJ46" s="86" t="s">
        <v>127</v>
      </c>
      <c r="AK46" s="87">
        <v>0</v>
      </c>
      <c r="AL46" s="88"/>
      <c r="AM46" s="89"/>
      <c r="AN46" s="4" t="s">
        <v>39</v>
      </c>
    </row>
    <row r="47" spans="1:40" s="70" customFormat="1" ht="34.5" x14ac:dyDescent="0.35">
      <c r="A47" s="49" t="s">
        <v>120</v>
      </c>
      <c r="B47" s="82" t="s">
        <v>121</v>
      </c>
      <c r="C47" s="82"/>
      <c r="D47" s="83" t="s">
        <v>114</v>
      </c>
      <c r="E47" s="46" t="s">
        <v>52</v>
      </c>
      <c r="F47" s="49" t="s">
        <v>41</v>
      </c>
      <c r="G47" s="49" t="s">
        <v>42</v>
      </c>
      <c r="H47" s="49" t="s">
        <v>128</v>
      </c>
      <c r="I47" s="49" t="s">
        <v>129</v>
      </c>
      <c r="J47" s="50">
        <v>779.2361710372079</v>
      </c>
      <c r="K47" s="51">
        <v>906.42262651720796</v>
      </c>
      <c r="L47" s="50">
        <v>779.2361710372079</v>
      </c>
      <c r="M47" s="52">
        <v>906.42262651720796</v>
      </c>
      <c r="N47" s="53">
        <v>0</v>
      </c>
      <c r="O47" s="50">
        <v>0</v>
      </c>
      <c r="P47" s="50">
        <v>0</v>
      </c>
      <c r="Q47" s="50">
        <v>0</v>
      </c>
      <c r="R47" s="54">
        <v>0</v>
      </c>
      <c r="S47" s="55">
        <v>0</v>
      </c>
      <c r="T47" s="51">
        <v>0</v>
      </c>
      <c r="U47" s="51">
        <v>0</v>
      </c>
      <c r="V47" s="51">
        <v>0</v>
      </c>
      <c r="W47" s="56">
        <v>0</v>
      </c>
      <c r="X47" s="57">
        <v>0</v>
      </c>
      <c r="Y47" s="58">
        <f t="shared" si="21"/>
        <v>0</v>
      </c>
      <c r="Z47" s="59">
        <f t="shared" si="22"/>
        <v>0</v>
      </c>
      <c r="AA47" s="60">
        <v>0</v>
      </c>
      <c r="AB47" s="61">
        <v>0</v>
      </c>
      <c r="AC47" s="61">
        <v>0</v>
      </c>
      <c r="AD47" s="62">
        <v>0</v>
      </c>
      <c r="AE47" s="63">
        <v>0</v>
      </c>
      <c r="AF47" s="19">
        <v>0</v>
      </c>
      <c r="AG47" s="17">
        <v>0</v>
      </c>
      <c r="AH47" s="90">
        <v>906.42293794122884</v>
      </c>
      <c r="AI47" s="91" t="s">
        <v>130</v>
      </c>
      <c r="AJ47" s="92" t="s">
        <v>131</v>
      </c>
      <c r="AK47" s="93">
        <v>0</v>
      </c>
      <c r="AL47" s="88"/>
      <c r="AM47" s="89"/>
      <c r="AN47" s="4" t="s">
        <v>39</v>
      </c>
    </row>
    <row r="48" spans="1:40" s="70" customFormat="1" ht="23" x14ac:dyDescent="0.35">
      <c r="A48" s="49" t="s">
        <v>120</v>
      </c>
      <c r="B48" s="82" t="s">
        <v>121</v>
      </c>
      <c r="C48" s="82"/>
      <c r="D48" s="83" t="s">
        <v>114</v>
      </c>
      <c r="E48" s="46" t="s">
        <v>52</v>
      </c>
      <c r="F48" s="49" t="s">
        <v>41</v>
      </c>
      <c r="G48" s="49" t="s">
        <v>42</v>
      </c>
      <c r="H48" s="49" t="s">
        <v>132</v>
      </c>
      <c r="I48" s="49" t="s">
        <v>133</v>
      </c>
      <c r="J48" s="50">
        <v>181.19732658349693</v>
      </c>
      <c r="K48" s="51">
        <v>1841.4395830134968</v>
      </c>
      <c r="L48" s="50">
        <v>181.19732658349693</v>
      </c>
      <c r="M48" s="52">
        <v>1841.4395830134968</v>
      </c>
      <c r="N48" s="53">
        <v>0</v>
      </c>
      <c r="O48" s="50">
        <v>0</v>
      </c>
      <c r="P48" s="50">
        <v>0</v>
      </c>
      <c r="Q48" s="50">
        <v>0</v>
      </c>
      <c r="R48" s="54">
        <v>0</v>
      </c>
      <c r="S48" s="55">
        <v>0</v>
      </c>
      <c r="T48" s="51">
        <v>0</v>
      </c>
      <c r="U48" s="51">
        <v>0</v>
      </c>
      <c r="V48" s="51">
        <v>0</v>
      </c>
      <c r="W48" s="56">
        <v>0</v>
      </c>
      <c r="X48" s="57">
        <v>0</v>
      </c>
      <c r="Y48" s="58">
        <f t="shared" si="21"/>
        <v>0</v>
      </c>
      <c r="Z48" s="59">
        <f t="shared" si="22"/>
        <v>0</v>
      </c>
      <c r="AA48" s="60">
        <v>0</v>
      </c>
      <c r="AB48" s="61">
        <v>0</v>
      </c>
      <c r="AC48" s="61">
        <v>0</v>
      </c>
      <c r="AD48" s="62">
        <v>0</v>
      </c>
      <c r="AE48" s="63">
        <v>0</v>
      </c>
      <c r="AF48" s="19">
        <v>0</v>
      </c>
      <c r="AG48" s="17">
        <v>0</v>
      </c>
      <c r="AH48" s="84">
        <v>1788.8718071155502</v>
      </c>
      <c r="AI48" s="85" t="s">
        <v>117</v>
      </c>
      <c r="AJ48" s="86" t="s">
        <v>127</v>
      </c>
      <c r="AK48" s="87">
        <v>0</v>
      </c>
      <c r="AL48" s="88"/>
      <c r="AM48" s="89"/>
      <c r="AN48" s="4" t="s">
        <v>39</v>
      </c>
    </row>
    <row r="49" spans="1:40" s="70" customFormat="1" ht="34.5" x14ac:dyDescent="0.35">
      <c r="A49" s="49" t="s">
        <v>120</v>
      </c>
      <c r="B49" s="82" t="s">
        <v>121</v>
      </c>
      <c r="C49" s="82"/>
      <c r="D49" s="83" t="s">
        <v>134</v>
      </c>
      <c r="E49" s="46" t="s">
        <v>52</v>
      </c>
      <c r="F49" s="49" t="s">
        <v>41</v>
      </c>
      <c r="G49" s="49" t="s">
        <v>42</v>
      </c>
      <c r="H49" s="49" t="s">
        <v>135</v>
      </c>
      <c r="I49" s="49" t="s">
        <v>136</v>
      </c>
      <c r="J49" s="50">
        <v>8182.204841954921</v>
      </c>
      <c r="K49" s="51">
        <v>12342.257091531126</v>
      </c>
      <c r="L49" s="50">
        <v>8182.204841954921</v>
      </c>
      <c r="M49" s="52">
        <v>12342.257091531126</v>
      </c>
      <c r="N49" s="53">
        <v>0</v>
      </c>
      <c r="O49" s="50">
        <v>0</v>
      </c>
      <c r="P49" s="50">
        <v>0</v>
      </c>
      <c r="Q49" s="50">
        <v>0</v>
      </c>
      <c r="R49" s="54">
        <v>0</v>
      </c>
      <c r="S49" s="55">
        <v>0</v>
      </c>
      <c r="T49" s="51">
        <v>0</v>
      </c>
      <c r="U49" s="51">
        <v>0</v>
      </c>
      <c r="V49" s="51">
        <v>0</v>
      </c>
      <c r="W49" s="56">
        <v>0</v>
      </c>
      <c r="X49" s="57">
        <v>0</v>
      </c>
      <c r="Y49" s="58">
        <f t="shared" si="21"/>
        <v>0</v>
      </c>
      <c r="Z49" s="59">
        <f t="shared" si="22"/>
        <v>0</v>
      </c>
      <c r="AA49" s="60">
        <v>0</v>
      </c>
      <c r="AB49" s="61">
        <v>0</v>
      </c>
      <c r="AC49" s="61">
        <v>0</v>
      </c>
      <c r="AD49" s="62">
        <v>0</v>
      </c>
      <c r="AE49" s="63">
        <v>0</v>
      </c>
      <c r="AF49" s="19">
        <v>0</v>
      </c>
      <c r="AG49" s="17">
        <v>0</v>
      </c>
      <c r="AH49" s="84">
        <v>8843.7598295407679</v>
      </c>
      <c r="AI49" s="85" t="s">
        <v>117</v>
      </c>
      <c r="AJ49" s="86" t="s">
        <v>124</v>
      </c>
      <c r="AK49" s="87">
        <v>0</v>
      </c>
      <c r="AL49" s="88"/>
      <c r="AM49" s="89"/>
      <c r="AN49" s="4" t="s">
        <v>39</v>
      </c>
    </row>
    <row r="50" spans="1:40" s="70" customFormat="1" ht="23" x14ac:dyDescent="0.35">
      <c r="A50" s="49" t="s">
        <v>120</v>
      </c>
      <c r="B50" s="82" t="s">
        <v>121</v>
      </c>
      <c r="C50" s="82"/>
      <c r="D50" s="83" t="s">
        <v>114</v>
      </c>
      <c r="E50" s="46" t="s">
        <v>52</v>
      </c>
      <c r="F50" s="49" t="s">
        <v>41</v>
      </c>
      <c r="G50" s="49" t="s">
        <v>42</v>
      </c>
      <c r="H50" s="49" t="s">
        <v>137</v>
      </c>
      <c r="I50" s="49" t="s">
        <v>138</v>
      </c>
      <c r="J50" s="50">
        <v>1805.1425450610864</v>
      </c>
      <c r="K50" s="51">
        <v>4055.618945331541</v>
      </c>
      <c r="L50" s="50">
        <v>1983.7034333480715</v>
      </c>
      <c r="M50" s="52">
        <v>4480.9379163385265</v>
      </c>
      <c r="N50" s="53">
        <v>0</v>
      </c>
      <c r="O50" s="50">
        <v>0</v>
      </c>
      <c r="P50" s="50">
        <v>0</v>
      </c>
      <c r="Q50" s="50">
        <v>0</v>
      </c>
      <c r="R50" s="54">
        <v>178.56088828698512</v>
      </c>
      <c r="S50" s="55">
        <v>0</v>
      </c>
      <c r="T50" s="51">
        <v>0</v>
      </c>
      <c r="U50" s="51">
        <v>0</v>
      </c>
      <c r="V50" s="51">
        <v>246.75808272</v>
      </c>
      <c r="W50" s="56">
        <v>178.56088828698512</v>
      </c>
      <c r="X50" s="57">
        <v>0</v>
      </c>
      <c r="Y50" s="58">
        <f t="shared" si="21"/>
        <v>0</v>
      </c>
      <c r="Z50" s="59">
        <f t="shared" si="22"/>
        <v>0</v>
      </c>
      <c r="AA50" s="60">
        <v>0</v>
      </c>
      <c r="AB50" s="61">
        <v>0</v>
      </c>
      <c r="AC50" s="61">
        <v>0</v>
      </c>
      <c r="AD50" s="62">
        <v>0</v>
      </c>
      <c r="AE50" s="63">
        <v>0</v>
      </c>
      <c r="AF50" s="19">
        <v>0</v>
      </c>
      <c r="AG50" s="17">
        <v>0</v>
      </c>
      <c r="AH50" s="84">
        <v>4441.0560452013578</v>
      </c>
      <c r="AI50" s="85" t="s">
        <v>117</v>
      </c>
      <c r="AJ50" s="86" t="s">
        <v>124</v>
      </c>
      <c r="AK50" s="87">
        <v>0</v>
      </c>
      <c r="AL50" s="88"/>
      <c r="AM50" s="89"/>
      <c r="AN50" s="4" t="s">
        <v>39</v>
      </c>
    </row>
    <row r="51" spans="1:40" s="70" customFormat="1" ht="34.5" x14ac:dyDescent="0.35">
      <c r="A51" s="49" t="s">
        <v>120</v>
      </c>
      <c r="B51" s="82" t="s">
        <v>121</v>
      </c>
      <c r="C51" s="82"/>
      <c r="D51" s="83" t="s">
        <v>114</v>
      </c>
      <c r="E51" s="46" t="s">
        <v>52</v>
      </c>
      <c r="F51" s="49" t="s">
        <v>41</v>
      </c>
      <c r="G51" s="49" t="s">
        <v>42</v>
      </c>
      <c r="H51" s="49" t="s">
        <v>139</v>
      </c>
      <c r="I51" s="49" t="s">
        <v>140</v>
      </c>
      <c r="J51" s="50">
        <v>428.20905310336286</v>
      </c>
      <c r="K51" s="51">
        <v>536.38318231336279</v>
      </c>
      <c r="L51" s="50">
        <v>428.20905310336286</v>
      </c>
      <c r="M51" s="52">
        <v>536.38318231336279</v>
      </c>
      <c r="N51" s="53">
        <v>0</v>
      </c>
      <c r="O51" s="50">
        <v>0</v>
      </c>
      <c r="P51" s="50">
        <v>0</v>
      </c>
      <c r="Q51" s="50">
        <v>0</v>
      </c>
      <c r="R51" s="54">
        <v>0</v>
      </c>
      <c r="S51" s="55">
        <v>0</v>
      </c>
      <c r="T51" s="51">
        <v>0</v>
      </c>
      <c r="U51" s="51">
        <v>0</v>
      </c>
      <c r="V51" s="51">
        <v>0</v>
      </c>
      <c r="W51" s="56">
        <v>0</v>
      </c>
      <c r="X51" s="57">
        <v>0</v>
      </c>
      <c r="Y51" s="58">
        <f t="shared" si="21"/>
        <v>0</v>
      </c>
      <c r="Z51" s="59">
        <f t="shared" si="22"/>
        <v>0</v>
      </c>
      <c r="AA51" s="60">
        <v>0</v>
      </c>
      <c r="AB51" s="61">
        <v>0</v>
      </c>
      <c r="AC51" s="61">
        <v>0</v>
      </c>
      <c r="AD51" s="62">
        <v>0</v>
      </c>
      <c r="AE51" s="63">
        <v>0</v>
      </c>
      <c r="AF51" s="19">
        <v>0</v>
      </c>
      <c r="AG51" s="17">
        <v>0</v>
      </c>
      <c r="AH51" s="84">
        <v>531.60014942081148</v>
      </c>
      <c r="AI51" s="85" t="s">
        <v>117</v>
      </c>
      <c r="AJ51" s="86" t="s">
        <v>124</v>
      </c>
      <c r="AK51" s="87">
        <v>0</v>
      </c>
      <c r="AL51" s="88"/>
      <c r="AM51" s="89"/>
      <c r="AN51" s="4" t="s">
        <v>39</v>
      </c>
    </row>
    <row r="52" spans="1:40" s="70" customFormat="1" ht="34.5" x14ac:dyDescent="0.35">
      <c r="A52" s="49" t="s">
        <v>120</v>
      </c>
      <c r="B52" s="82" t="s">
        <v>121</v>
      </c>
      <c r="C52" s="82"/>
      <c r="D52" s="83" t="s">
        <v>114</v>
      </c>
      <c r="E52" s="46" t="s">
        <v>52</v>
      </c>
      <c r="F52" s="49" t="s">
        <v>41</v>
      </c>
      <c r="G52" s="49" t="s">
        <v>42</v>
      </c>
      <c r="H52" s="49" t="s">
        <v>141</v>
      </c>
      <c r="I52" s="49" t="s">
        <v>142</v>
      </c>
      <c r="J52" s="50">
        <v>139.76258272758636</v>
      </c>
      <c r="K52" s="51">
        <v>142.10219722758634</v>
      </c>
      <c r="L52" s="50">
        <v>139.76258272758636</v>
      </c>
      <c r="M52" s="52">
        <v>142.10219722758634</v>
      </c>
      <c r="N52" s="53">
        <v>0</v>
      </c>
      <c r="O52" s="50">
        <v>0</v>
      </c>
      <c r="P52" s="50">
        <v>0</v>
      </c>
      <c r="Q52" s="50">
        <v>0</v>
      </c>
      <c r="R52" s="54">
        <v>0</v>
      </c>
      <c r="S52" s="55">
        <v>0</v>
      </c>
      <c r="T52" s="51">
        <v>0</v>
      </c>
      <c r="U52" s="51">
        <v>0</v>
      </c>
      <c r="V52" s="51">
        <v>0</v>
      </c>
      <c r="W52" s="56">
        <v>0</v>
      </c>
      <c r="X52" s="57">
        <v>0</v>
      </c>
      <c r="Y52" s="58">
        <f t="shared" si="21"/>
        <v>0</v>
      </c>
      <c r="Z52" s="59">
        <f t="shared" si="22"/>
        <v>0</v>
      </c>
      <c r="AA52" s="60">
        <v>0</v>
      </c>
      <c r="AB52" s="61">
        <v>0</v>
      </c>
      <c r="AC52" s="61">
        <v>0</v>
      </c>
      <c r="AD52" s="62">
        <v>0</v>
      </c>
      <c r="AE52" s="63">
        <v>0</v>
      </c>
      <c r="AF52" s="19">
        <v>0</v>
      </c>
      <c r="AG52" s="17">
        <v>0</v>
      </c>
      <c r="AH52" s="90">
        <v>936.26578757866901</v>
      </c>
      <c r="AI52" s="91" t="s">
        <v>117</v>
      </c>
      <c r="AJ52" s="92" t="s">
        <v>124</v>
      </c>
      <c r="AK52" s="93">
        <v>0</v>
      </c>
      <c r="AL52" s="88"/>
      <c r="AM52" s="89"/>
      <c r="AN52" s="4" t="s">
        <v>39</v>
      </c>
    </row>
    <row r="53" spans="1:40" s="70" customFormat="1" ht="34.5" x14ac:dyDescent="0.35">
      <c r="A53" s="49" t="s">
        <v>143</v>
      </c>
      <c r="B53" s="82" t="s">
        <v>144</v>
      </c>
      <c r="C53" s="82" t="s">
        <v>145</v>
      </c>
      <c r="D53" s="83" t="s">
        <v>134</v>
      </c>
      <c r="E53" s="46" t="s">
        <v>52</v>
      </c>
      <c r="F53" s="49" t="s">
        <v>41</v>
      </c>
      <c r="G53" s="49" t="s">
        <v>42</v>
      </c>
      <c r="H53" s="49" t="s">
        <v>146</v>
      </c>
      <c r="I53" s="49" t="s">
        <v>147</v>
      </c>
      <c r="J53" s="50">
        <v>5087.096964582237</v>
      </c>
      <c r="K53" s="51">
        <v>5185.9245161922372</v>
      </c>
      <c r="L53" s="50">
        <v>5087.096964582237</v>
      </c>
      <c r="M53" s="52">
        <v>5185.9926157222371</v>
      </c>
      <c r="N53" s="53">
        <v>0</v>
      </c>
      <c r="O53" s="50">
        <v>0</v>
      </c>
      <c r="P53" s="50">
        <v>0</v>
      </c>
      <c r="Q53" s="50">
        <v>0</v>
      </c>
      <c r="R53" s="54">
        <v>0</v>
      </c>
      <c r="S53" s="55">
        <v>0</v>
      </c>
      <c r="T53" s="51">
        <v>0</v>
      </c>
      <c r="U53" s="51">
        <v>6.8099530000000005E-2</v>
      </c>
      <c r="V53" s="51">
        <v>0</v>
      </c>
      <c r="W53" s="56">
        <v>0</v>
      </c>
      <c r="X53" s="57">
        <v>0.29970788704965923</v>
      </c>
      <c r="Y53" s="58">
        <f t="shared" si="21"/>
        <v>4667.3933541500137</v>
      </c>
      <c r="Z53" s="59">
        <f t="shared" si="22"/>
        <v>7260.3896620111318</v>
      </c>
      <c r="AA53" s="60" t="s">
        <v>127</v>
      </c>
      <c r="AB53" s="61" t="s">
        <v>127</v>
      </c>
      <c r="AC53" s="61">
        <v>0</v>
      </c>
      <c r="AD53" s="62">
        <v>0</v>
      </c>
      <c r="AE53" s="63">
        <v>0</v>
      </c>
      <c r="AF53" s="19" t="s">
        <v>148</v>
      </c>
      <c r="AG53" s="17" t="s">
        <v>149</v>
      </c>
      <c r="AH53" s="90">
        <v>5153.3636224631855</v>
      </c>
      <c r="AI53" s="91" t="s">
        <v>117</v>
      </c>
      <c r="AJ53" s="92" t="s">
        <v>124</v>
      </c>
      <c r="AK53" s="93">
        <v>0</v>
      </c>
      <c r="AL53" s="95" t="s">
        <v>150</v>
      </c>
      <c r="AM53" s="89"/>
      <c r="AN53" s="4" t="s">
        <v>39</v>
      </c>
    </row>
    <row r="54" spans="1:40" s="70" customFormat="1" ht="23" x14ac:dyDescent="0.35">
      <c r="A54" s="49" t="s">
        <v>143</v>
      </c>
      <c r="B54" s="82" t="s">
        <v>121</v>
      </c>
      <c r="C54" s="82"/>
      <c r="D54" s="83" t="s">
        <v>134</v>
      </c>
      <c r="E54" s="46" t="s">
        <v>250</v>
      </c>
      <c r="F54" s="49" t="s">
        <v>41</v>
      </c>
      <c r="G54" s="49" t="s">
        <v>42</v>
      </c>
      <c r="H54" s="49" t="s">
        <v>428</v>
      </c>
      <c r="I54" s="49" t="s">
        <v>429</v>
      </c>
      <c r="J54" s="50">
        <v>8300</v>
      </c>
      <c r="K54" s="51">
        <v>8300</v>
      </c>
      <c r="L54" s="50">
        <v>8300</v>
      </c>
      <c r="M54" s="52">
        <v>8300</v>
      </c>
      <c r="N54" s="53">
        <v>0</v>
      </c>
      <c r="O54" s="50">
        <v>0</v>
      </c>
      <c r="P54" s="50">
        <v>0</v>
      </c>
      <c r="Q54" s="50">
        <v>0</v>
      </c>
      <c r="R54" s="54">
        <v>0</v>
      </c>
      <c r="S54" s="55">
        <v>0</v>
      </c>
      <c r="T54" s="51">
        <v>0</v>
      </c>
      <c r="U54" s="51">
        <v>0</v>
      </c>
      <c r="V54" s="51">
        <v>0</v>
      </c>
      <c r="W54" s="56">
        <v>0</v>
      </c>
      <c r="X54" s="57">
        <v>0</v>
      </c>
      <c r="Y54" s="58">
        <f t="shared" si="21"/>
        <v>0</v>
      </c>
      <c r="Z54" s="59">
        <f t="shared" si="22"/>
        <v>0</v>
      </c>
      <c r="AA54" s="60">
        <v>0</v>
      </c>
      <c r="AB54" s="61">
        <v>0</v>
      </c>
      <c r="AC54" s="61">
        <v>0</v>
      </c>
      <c r="AD54" s="62">
        <v>0</v>
      </c>
      <c r="AE54" s="63">
        <v>0</v>
      </c>
      <c r="AF54" s="19">
        <v>0</v>
      </c>
      <c r="AG54" s="17">
        <v>0</v>
      </c>
      <c r="AH54" s="90">
        <v>4856.6111111111113</v>
      </c>
      <c r="AI54" s="91" t="s">
        <v>127</v>
      </c>
      <c r="AJ54" s="92" t="s">
        <v>127</v>
      </c>
      <c r="AK54" s="93">
        <v>0</v>
      </c>
      <c r="AL54" s="88"/>
      <c r="AM54" s="89"/>
      <c r="AN54" s="4" t="s">
        <v>39</v>
      </c>
    </row>
    <row r="55" spans="1:40" s="70" customFormat="1" ht="23" x14ac:dyDescent="0.35">
      <c r="A55" s="49" t="s">
        <v>143</v>
      </c>
      <c r="B55" s="82" t="s">
        <v>151</v>
      </c>
      <c r="C55" s="82" t="s">
        <v>152</v>
      </c>
      <c r="D55" s="83" t="s">
        <v>153</v>
      </c>
      <c r="E55" s="46" t="s">
        <v>52</v>
      </c>
      <c r="F55" s="49" t="s">
        <v>154</v>
      </c>
      <c r="G55" s="49" t="s">
        <v>155</v>
      </c>
      <c r="H55" s="49" t="s">
        <v>156</v>
      </c>
      <c r="I55" s="49" t="s">
        <v>157</v>
      </c>
      <c r="J55" s="50">
        <v>61.331596412578875</v>
      </c>
      <c r="K55" s="51">
        <v>74.524266402578874</v>
      </c>
      <c r="L55" s="50">
        <v>118.29581826786078</v>
      </c>
      <c r="M55" s="52">
        <v>143.24054966786076</v>
      </c>
      <c r="N55" s="53">
        <v>0</v>
      </c>
      <c r="O55" s="50">
        <v>0</v>
      </c>
      <c r="P55" s="50">
        <v>0</v>
      </c>
      <c r="Q55" s="50">
        <v>56.964221855281906</v>
      </c>
      <c r="R55" s="54">
        <v>0</v>
      </c>
      <c r="S55" s="55">
        <v>0</v>
      </c>
      <c r="T55" s="51">
        <v>0</v>
      </c>
      <c r="U55" s="51">
        <v>0.10979999999999999</v>
      </c>
      <c r="V55" s="51">
        <v>68.606483265281909</v>
      </c>
      <c r="W55" s="56">
        <v>0</v>
      </c>
      <c r="X55" s="57">
        <v>0.12</v>
      </c>
      <c r="Y55" s="58">
        <f t="shared" si="21"/>
        <v>126.05168370771747</v>
      </c>
      <c r="Z55" s="59">
        <f t="shared" si="22"/>
        <v>160.42941562800408</v>
      </c>
      <c r="AA55" s="60">
        <v>197.89</v>
      </c>
      <c r="AB55" s="61">
        <v>1.02</v>
      </c>
      <c r="AC55" s="61">
        <v>0.85756425737310737</v>
      </c>
      <c r="AD55" s="62" t="s">
        <v>158</v>
      </c>
      <c r="AE55" s="63" t="s">
        <v>159</v>
      </c>
      <c r="AF55" s="19" t="s">
        <v>160</v>
      </c>
      <c r="AG55" s="17" t="s">
        <v>161</v>
      </c>
      <c r="AH55" s="90">
        <v>163.14712688183732</v>
      </c>
      <c r="AI55" s="91" t="s">
        <v>127</v>
      </c>
      <c r="AJ55" s="92" t="s">
        <v>127</v>
      </c>
      <c r="AK55" s="93">
        <v>0</v>
      </c>
      <c r="AL55" s="94" t="s">
        <v>150</v>
      </c>
      <c r="AM55" s="89"/>
      <c r="AN55" s="4" t="s">
        <v>39</v>
      </c>
    </row>
    <row r="56" spans="1:40" s="70" customFormat="1" ht="46" x14ac:dyDescent="0.35">
      <c r="A56" s="49" t="s">
        <v>292</v>
      </c>
      <c r="B56" s="82" t="s">
        <v>151</v>
      </c>
      <c r="C56" s="82" t="s">
        <v>152</v>
      </c>
      <c r="D56" s="83" t="s">
        <v>153</v>
      </c>
      <c r="E56" s="46" t="s">
        <v>40</v>
      </c>
      <c r="F56" s="49" t="s">
        <v>154</v>
      </c>
      <c r="G56" s="49" t="s">
        <v>281</v>
      </c>
      <c r="H56" s="49" t="s">
        <v>440</v>
      </c>
      <c r="I56" s="49" t="s">
        <v>441</v>
      </c>
      <c r="J56" s="50">
        <v>1415.7800011062827</v>
      </c>
      <c r="K56" s="51">
        <v>1472.8299930162827</v>
      </c>
      <c r="L56" s="50">
        <v>1415.7800011062827</v>
      </c>
      <c r="M56" s="52">
        <v>1472.8299930162827</v>
      </c>
      <c r="N56" s="53">
        <v>0</v>
      </c>
      <c r="O56" s="50">
        <v>0</v>
      </c>
      <c r="P56" s="50">
        <v>0</v>
      </c>
      <c r="Q56" s="50">
        <v>0</v>
      </c>
      <c r="R56" s="54">
        <v>0</v>
      </c>
      <c r="S56" s="55">
        <v>0</v>
      </c>
      <c r="T56" s="51">
        <v>0</v>
      </c>
      <c r="U56" s="51">
        <v>0</v>
      </c>
      <c r="V56" s="51">
        <v>0</v>
      </c>
      <c r="W56" s="56">
        <v>0</v>
      </c>
      <c r="X56" s="57">
        <v>0.12</v>
      </c>
      <c r="Y56" s="58">
        <f t="shared" si="21"/>
        <v>1296.0903938543288</v>
      </c>
      <c r="Z56" s="59">
        <f t="shared" si="22"/>
        <v>1649.5695921782369</v>
      </c>
      <c r="AA56" s="60">
        <v>902.26</v>
      </c>
      <c r="AB56" s="61">
        <v>0.73</v>
      </c>
      <c r="AC56" s="61">
        <v>0.52290598120363696</v>
      </c>
      <c r="AD56" s="62" t="s">
        <v>187</v>
      </c>
      <c r="AE56" s="63" t="s">
        <v>159</v>
      </c>
      <c r="AF56" s="19" t="s">
        <v>160</v>
      </c>
      <c r="AG56" s="17" t="s">
        <v>161</v>
      </c>
      <c r="AH56" s="90">
        <v>1352.8162771470643</v>
      </c>
      <c r="AI56" s="91" t="s">
        <v>188</v>
      </c>
      <c r="AJ56" s="92" t="s">
        <v>127</v>
      </c>
      <c r="AK56" s="93" t="s">
        <v>442</v>
      </c>
      <c r="AL56" s="94" t="s">
        <v>150</v>
      </c>
      <c r="AM56" s="89"/>
      <c r="AN56" s="4" t="s">
        <v>39</v>
      </c>
    </row>
    <row r="57" spans="1:40" s="70" customFormat="1" ht="37.5" x14ac:dyDescent="0.35">
      <c r="A57" s="49" t="s">
        <v>143</v>
      </c>
      <c r="B57" s="82" t="s">
        <v>144</v>
      </c>
      <c r="C57" s="82" t="s">
        <v>145</v>
      </c>
      <c r="D57" s="83" t="s">
        <v>162</v>
      </c>
      <c r="E57" s="46" t="s">
        <v>52</v>
      </c>
      <c r="F57" s="49" t="s">
        <v>163</v>
      </c>
      <c r="G57" s="49" t="s">
        <v>164</v>
      </c>
      <c r="H57" s="49" t="s">
        <v>165</v>
      </c>
      <c r="I57" s="49" t="s">
        <v>730</v>
      </c>
      <c r="J57" s="50">
        <v>6486.3464599867293</v>
      </c>
      <c r="K57" s="51">
        <v>6654.2637108967301</v>
      </c>
      <c r="L57" s="50">
        <v>7716.1681394021998</v>
      </c>
      <c r="M57" s="52">
        <v>7889.6836968722009</v>
      </c>
      <c r="N57" s="53">
        <v>0</v>
      </c>
      <c r="O57" s="50">
        <v>0</v>
      </c>
      <c r="P57" s="50">
        <v>921.87290677716555</v>
      </c>
      <c r="Q57" s="50">
        <v>182.30561710442268</v>
      </c>
      <c r="R57" s="54">
        <v>125.64315553388236</v>
      </c>
      <c r="S57" s="55">
        <v>0</v>
      </c>
      <c r="T57" s="51">
        <v>0</v>
      </c>
      <c r="U57" s="51">
        <v>927.47121333716564</v>
      </c>
      <c r="V57" s="51">
        <v>182.30561710442268</v>
      </c>
      <c r="W57" s="56">
        <v>125.64315553388236</v>
      </c>
      <c r="X57" s="57">
        <v>0.19</v>
      </c>
      <c r="Y57" s="58">
        <f t="shared" si="21"/>
        <v>6390.6437944664831</v>
      </c>
      <c r="Z57" s="59">
        <f t="shared" si="22"/>
        <v>9388.7235992779188</v>
      </c>
      <c r="AA57" s="223">
        <v>-5337.38</v>
      </c>
      <c r="AB57" s="224">
        <v>-0.72</v>
      </c>
      <c r="AC57" s="224">
        <v>-0.78477940102890065</v>
      </c>
      <c r="AD57" s="62" t="s">
        <v>166</v>
      </c>
      <c r="AE57" s="63" t="s">
        <v>167</v>
      </c>
      <c r="AF57" s="19" t="s">
        <v>168</v>
      </c>
      <c r="AG57" s="17" t="s">
        <v>161</v>
      </c>
      <c r="AH57" s="90">
        <v>6489.5354304719031</v>
      </c>
      <c r="AI57" s="91" t="s">
        <v>127</v>
      </c>
      <c r="AJ57" s="92" t="s">
        <v>127</v>
      </c>
      <c r="AK57" s="93">
        <v>0</v>
      </c>
      <c r="AL57" s="211" t="s">
        <v>150</v>
      </c>
      <c r="AM57" s="89"/>
      <c r="AN57" s="4" t="s">
        <v>39</v>
      </c>
    </row>
    <row r="58" spans="1:40" s="70" customFormat="1" ht="46" x14ac:dyDescent="0.35">
      <c r="A58" s="49" t="s">
        <v>112</v>
      </c>
      <c r="B58" s="82" t="s">
        <v>113</v>
      </c>
      <c r="C58" s="82"/>
      <c r="D58" s="83" t="s">
        <v>114</v>
      </c>
      <c r="E58" s="46" t="s">
        <v>52</v>
      </c>
      <c r="F58" s="49" t="s">
        <v>169</v>
      </c>
      <c r="G58" s="49" t="s">
        <v>170</v>
      </c>
      <c r="H58" s="49" t="s">
        <v>171</v>
      </c>
      <c r="I58" s="49" t="s">
        <v>172</v>
      </c>
      <c r="J58" s="50">
        <v>9.1236313725490188</v>
      </c>
      <c r="K58" s="51">
        <v>616.28991200254904</v>
      </c>
      <c r="L58" s="50">
        <v>9.1236313725490188</v>
      </c>
      <c r="M58" s="52">
        <v>640.83164759254907</v>
      </c>
      <c r="N58" s="53">
        <v>0</v>
      </c>
      <c r="O58" s="50">
        <v>0</v>
      </c>
      <c r="P58" s="50">
        <v>0</v>
      </c>
      <c r="Q58" s="50">
        <v>0</v>
      </c>
      <c r="R58" s="54">
        <v>0</v>
      </c>
      <c r="S58" s="55">
        <v>0</v>
      </c>
      <c r="T58" s="51">
        <v>0</v>
      </c>
      <c r="U58" s="51">
        <v>0</v>
      </c>
      <c r="V58" s="51">
        <v>23.68439759</v>
      </c>
      <c r="W58" s="56">
        <v>0.85733799999999993</v>
      </c>
      <c r="X58" s="57">
        <v>0</v>
      </c>
      <c r="Y58" s="58">
        <f t="shared" si="21"/>
        <v>0</v>
      </c>
      <c r="Z58" s="59">
        <f t="shared" si="22"/>
        <v>0</v>
      </c>
      <c r="AA58" s="60">
        <v>0</v>
      </c>
      <c r="AB58" s="61">
        <v>0</v>
      </c>
      <c r="AC58" s="61">
        <v>0</v>
      </c>
      <c r="AD58" s="62">
        <v>0</v>
      </c>
      <c r="AE58" s="63">
        <v>0</v>
      </c>
      <c r="AF58" s="19">
        <v>0</v>
      </c>
      <c r="AG58" s="17">
        <v>0</v>
      </c>
      <c r="AH58" s="90">
        <v>569.83395318431246</v>
      </c>
      <c r="AI58" s="91" t="s">
        <v>127</v>
      </c>
      <c r="AJ58" s="92" t="s">
        <v>127</v>
      </c>
      <c r="AK58" s="93">
        <v>0</v>
      </c>
      <c r="AL58" s="88"/>
      <c r="AM58" s="89"/>
      <c r="AN58" s="4" t="s">
        <v>39</v>
      </c>
    </row>
    <row r="59" spans="1:40" s="70" customFormat="1" ht="34.5" x14ac:dyDescent="0.35">
      <c r="A59" s="49" t="s">
        <v>120</v>
      </c>
      <c r="B59" s="82" t="s">
        <v>121</v>
      </c>
      <c r="C59" s="82"/>
      <c r="D59" s="83" t="s">
        <v>114</v>
      </c>
      <c r="E59" s="46" t="s">
        <v>52</v>
      </c>
      <c r="F59" s="49" t="s">
        <v>169</v>
      </c>
      <c r="G59" s="49" t="s">
        <v>176</v>
      </c>
      <c r="H59" s="49" t="s">
        <v>177</v>
      </c>
      <c r="I59" s="49" t="s">
        <v>178</v>
      </c>
      <c r="J59" s="50">
        <v>9.6582323529411767</v>
      </c>
      <c r="K59" s="51">
        <v>221.5278039329412</v>
      </c>
      <c r="L59" s="50">
        <v>9.6582323529411767</v>
      </c>
      <c r="M59" s="52">
        <v>221.84984043294119</v>
      </c>
      <c r="N59" s="53">
        <v>0</v>
      </c>
      <c r="O59" s="50">
        <v>0</v>
      </c>
      <c r="P59" s="50">
        <v>0</v>
      </c>
      <c r="Q59" s="50">
        <v>0</v>
      </c>
      <c r="R59" s="54">
        <v>0</v>
      </c>
      <c r="S59" s="55">
        <v>0</v>
      </c>
      <c r="T59" s="51">
        <v>0</v>
      </c>
      <c r="U59" s="51">
        <v>0</v>
      </c>
      <c r="V59" s="51">
        <v>0.3220365</v>
      </c>
      <c r="W59" s="56">
        <v>0</v>
      </c>
      <c r="X59" s="57">
        <v>0.14000000000000001</v>
      </c>
      <c r="Y59" s="58">
        <f t="shared" si="21"/>
        <v>190.79086277232943</v>
      </c>
      <c r="Z59" s="59">
        <f t="shared" si="22"/>
        <v>252.90881809355298</v>
      </c>
      <c r="AA59" s="60"/>
      <c r="AB59" s="61"/>
      <c r="AC59" s="61">
        <v>0</v>
      </c>
      <c r="AD59" s="62">
        <v>0</v>
      </c>
      <c r="AE59" s="63"/>
      <c r="AF59" s="19" t="s">
        <v>181</v>
      </c>
      <c r="AG59" s="17" t="s">
        <v>161</v>
      </c>
      <c r="AH59" s="90">
        <v>166.51320656204712</v>
      </c>
      <c r="AI59" s="91" t="s">
        <v>127</v>
      </c>
      <c r="AJ59" s="92" t="s">
        <v>127</v>
      </c>
      <c r="AK59" s="93">
        <v>0</v>
      </c>
      <c r="AL59" s="94"/>
      <c r="AM59" s="89"/>
      <c r="AN59" s="4" t="s">
        <v>39</v>
      </c>
    </row>
    <row r="60" spans="1:40" s="70" customFormat="1" ht="26" x14ac:dyDescent="0.35">
      <c r="A60" s="49" t="s">
        <v>120</v>
      </c>
      <c r="B60" s="82" t="s">
        <v>121</v>
      </c>
      <c r="C60" s="82"/>
      <c r="D60" s="83" t="s">
        <v>114</v>
      </c>
      <c r="E60" s="46" t="s">
        <v>52</v>
      </c>
      <c r="F60" s="49" t="s">
        <v>169</v>
      </c>
      <c r="G60" s="49" t="s">
        <v>170</v>
      </c>
      <c r="H60" s="49" t="s">
        <v>182</v>
      </c>
      <c r="I60" s="49" t="s">
        <v>759</v>
      </c>
      <c r="J60" s="50">
        <v>220.84116495633319</v>
      </c>
      <c r="K60" s="51">
        <v>324.56675290633319</v>
      </c>
      <c r="L60" s="50">
        <v>220.84116495633319</v>
      </c>
      <c r="M60" s="52">
        <v>324.93797924633321</v>
      </c>
      <c r="N60" s="53">
        <v>0</v>
      </c>
      <c r="O60" s="50">
        <v>0</v>
      </c>
      <c r="P60" s="50">
        <v>0</v>
      </c>
      <c r="Q60" s="50">
        <v>0</v>
      </c>
      <c r="R60" s="54">
        <v>0</v>
      </c>
      <c r="S60" s="55">
        <v>0</v>
      </c>
      <c r="T60" s="51">
        <v>0</v>
      </c>
      <c r="U60" s="51">
        <v>0</v>
      </c>
      <c r="V60" s="51">
        <v>0.37122633999999999</v>
      </c>
      <c r="W60" s="56">
        <v>0</v>
      </c>
      <c r="X60" s="57">
        <v>0.19</v>
      </c>
      <c r="Y60" s="58">
        <f t="shared" si="21"/>
        <v>263.1997631895299</v>
      </c>
      <c r="Z60" s="59">
        <f t="shared" si="22"/>
        <v>386.67619530313652</v>
      </c>
      <c r="AA60" s="223">
        <v>1074.9000000000001</v>
      </c>
      <c r="AB60" s="224">
        <v>3.31</v>
      </c>
      <c r="AC60" s="61">
        <v>0</v>
      </c>
      <c r="AD60" s="62" t="s">
        <v>166</v>
      </c>
      <c r="AE60" s="63" t="s">
        <v>183</v>
      </c>
      <c r="AF60" s="19" t="s">
        <v>181</v>
      </c>
      <c r="AG60" s="17" t="s">
        <v>161</v>
      </c>
      <c r="AH60" s="90">
        <v>312.39928649505191</v>
      </c>
      <c r="AI60" s="91" t="s">
        <v>127</v>
      </c>
      <c r="AJ60" s="92" t="s">
        <v>127</v>
      </c>
      <c r="AK60" s="93">
        <v>0</v>
      </c>
      <c r="AL60" s="211" t="s">
        <v>150</v>
      </c>
      <c r="AM60" s="96" t="s">
        <v>287</v>
      </c>
      <c r="AN60" s="4" t="s">
        <v>39</v>
      </c>
    </row>
    <row r="61" spans="1:40" s="70" customFormat="1" ht="23" x14ac:dyDescent="0.35">
      <c r="A61" s="49" t="s">
        <v>120</v>
      </c>
      <c r="B61" s="82" t="s">
        <v>121</v>
      </c>
      <c r="C61" s="82"/>
      <c r="D61" s="83" t="s">
        <v>114</v>
      </c>
      <c r="E61" s="46" t="s">
        <v>40</v>
      </c>
      <c r="F61" s="49" t="s">
        <v>169</v>
      </c>
      <c r="G61" s="49" t="s">
        <v>173</v>
      </c>
      <c r="H61" s="49" t="s">
        <v>174</v>
      </c>
      <c r="I61" s="49" t="s">
        <v>175</v>
      </c>
      <c r="J61" s="50">
        <v>691.12453171290065</v>
      </c>
      <c r="K61" s="51">
        <v>1011.9641561929006</v>
      </c>
      <c r="L61" s="50">
        <v>695.21421064483479</v>
      </c>
      <c r="M61" s="52">
        <v>1029.4709173148349</v>
      </c>
      <c r="N61" s="53">
        <v>0</v>
      </c>
      <c r="O61" s="50">
        <v>0</v>
      </c>
      <c r="P61" s="50">
        <v>0</v>
      </c>
      <c r="Q61" s="50">
        <v>0</v>
      </c>
      <c r="R61" s="54">
        <v>4.0896789319341735</v>
      </c>
      <c r="S61" s="55">
        <v>0</v>
      </c>
      <c r="T61" s="51">
        <v>0</v>
      </c>
      <c r="U61" s="51">
        <v>0</v>
      </c>
      <c r="V61" s="51">
        <v>13.417082189999999</v>
      </c>
      <c r="W61" s="56">
        <v>4.0896789319341735</v>
      </c>
      <c r="X61" s="57">
        <v>0</v>
      </c>
      <c r="Y61" s="58">
        <f t="shared" si="21"/>
        <v>0</v>
      </c>
      <c r="Z61" s="59">
        <f t="shared" si="22"/>
        <v>0</v>
      </c>
      <c r="AA61" s="60">
        <v>0</v>
      </c>
      <c r="AB61" s="61">
        <v>0</v>
      </c>
      <c r="AC61" s="61">
        <v>0</v>
      </c>
      <c r="AD61" s="62">
        <v>0</v>
      </c>
      <c r="AE61" s="63">
        <v>0</v>
      </c>
      <c r="AF61" s="19">
        <v>0</v>
      </c>
      <c r="AG61" s="17">
        <v>0</v>
      </c>
      <c r="AH61" s="90">
        <v>1008.2846623017931</v>
      </c>
      <c r="AI61" s="91" t="s">
        <v>127</v>
      </c>
      <c r="AJ61" s="92" t="s">
        <v>127</v>
      </c>
      <c r="AK61" s="93">
        <v>0</v>
      </c>
      <c r="AL61" s="88"/>
      <c r="AM61" s="89"/>
      <c r="AN61" s="4" t="s">
        <v>39</v>
      </c>
    </row>
    <row r="62" spans="1:40" s="70" customFormat="1" ht="23" x14ac:dyDescent="0.35">
      <c r="A62" s="49" t="s">
        <v>143</v>
      </c>
      <c r="B62" s="82" t="s">
        <v>144</v>
      </c>
      <c r="C62" s="82" t="s">
        <v>145</v>
      </c>
      <c r="D62" s="83" t="s">
        <v>153</v>
      </c>
      <c r="E62" s="46" t="s">
        <v>40</v>
      </c>
      <c r="F62" s="49" t="s">
        <v>169</v>
      </c>
      <c r="G62" s="49" t="s">
        <v>184</v>
      </c>
      <c r="H62" s="49" t="s">
        <v>185</v>
      </c>
      <c r="I62" s="49" t="s">
        <v>186</v>
      </c>
      <c r="J62" s="50">
        <v>560.58271120141706</v>
      </c>
      <c r="K62" s="51">
        <v>621.35252182141699</v>
      </c>
      <c r="L62" s="50">
        <v>560.58271120141706</v>
      </c>
      <c r="M62" s="52">
        <v>621.35252182141699</v>
      </c>
      <c r="N62" s="53">
        <v>0</v>
      </c>
      <c r="O62" s="50">
        <v>0</v>
      </c>
      <c r="P62" s="50">
        <v>0</v>
      </c>
      <c r="Q62" s="50">
        <v>0</v>
      </c>
      <c r="R62" s="54">
        <v>0</v>
      </c>
      <c r="S62" s="55">
        <v>0</v>
      </c>
      <c r="T62" s="51">
        <v>0</v>
      </c>
      <c r="U62" s="51">
        <v>0</v>
      </c>
      <c r="V62" s="51">
        <v>0</v>
      </c>
      <c r="W62" s="56">
        <v>0</v>
      </c>
      <c r="X62" s="57">
        <v>0.19700007970032676</v>
      </c>
      <c r="Y62" s="58">
        <f t="shared" si="21"/>
        <v>498.94602550059881</v>
      </c>
      <c r="Z62" s="59">
        <f t="shared" si="22"/>
        <v>743.75901814223516</v>
      </c>
      <c r="AA62" s="60">
        <v>162.94</v>
      </c>
      <c r="AB62" s="61">
        <v>0.31</v>
      </c>
      <c r="AC62" s="61">
        <v>6.606999547259168E-2</v>
      </c>
      <c r="AD62" s="62" t="s">
        <v>187</v>
      </c>
      <c r="AE62" s="63" t="s">
        <v>183</v>
      </c>
      <c r="AF62" s="19" t="s">
        <v>181</v>
      </c>
      <c r="AG62" s="17" t="s">
        <v>161</v>
      </c>
      <c r="AH62" s="90">
        <v>512.39674506681934</v>
      </c>
      <c r="AI62" s="91" t="s">
        <v>188</v>
      </c>
      <c r="AJ62" s="92" t="s">
        <v>127</v>
      </c>
      <c r="AK62" s="93">
        <v>0</v>
      </c>
      <c r="AL62" s="94" t="s">
        <v>150</v>
      </c>
      <c r="AM62" s="89"/>
      <c r="AN62" s="4" t="s">
        <v>39</v>
      </c>
    </row>
    <row r="63" spans="1:40" s="70" customFormat="1" ht="23" x14ac:dyDescent="0.35">
      <c r="A63" s="49" t="s">
        <v>143</v>
      </c>
      <c r="B63" s="97" t="s">
        <v>144</v>
      </c>
      <c r="C63" s="97" t="s">
        <v>145</v>
      </c>
      <c r="D63" s="98" t="s">
        <v>153</v>
      </c>
      <c r="E63" s="46" t="s">
        <v>52</v>
      </c>
      <c r="F63" s="49" t="s">
        <v>189</v>
      </c>
      <c r="G63" s="49" t="s">
        <v>190</v>
      </c>
      <c r="H63" s="49" t="s">
        <v>191</v>
      </c>
      <c r="I63" s="49" t="s">
        <v>192</v>
      </c>
      <c r="J63" s="50">
        <v>4000.0002793320009</v>
      </c>
      <c r="K63" s="51">
        <v>15454.806961234168</v>
      </c>
      <c r="L63" s="50">
        <v>4000.0002793320009</v>
      </c>
      <c r="M63" s="52">
        <v>15790.686027992429</v>
      </c>
      <c r="N63" s="53">
        <v>0</v>
      </c>
      <c r="O63" s="50">
        <v>0</v>
      </c>
      <c r="P63" s="50">
        <v>0</v>
      </c>
      <c r="Q63" s="50">
        <v>0</v>
      </c>
      <c r="R63" s="54">
        <v>0</v>
      </c>
      <c r="S63" s="55">
        <v>0</v>
      </c>
      <c r="T63" s="51">
        <v>0</v>
      </c>
      <c r="U63" s="51">
        <v>0.13145537999999998</v>
      </c>
      <c r="V63" s="51">
        <v>335.74761137826175</v>
      </c>
      <c r="W63" s="56">
        <v>0</v>
      </c>
      <c r="X63" s="57">
        <v>0.13</v>
      </c>
      <c r="Y63" s="58">
        <f t="shared" si="21"/>
        <v>13737.896844353414</v>
      </c>
      <c r="Z63" s="59">
        <f t="shared" si="22"/>
        <v>17843.475211631445</v>
      </c>
      <c r="AA63" s="60">
        <v>-10030.450000000001</v>
      </c>
      <c r="AB63" s="61">
        <v>-0.72</v>
      </c>
      <c r="AC63" s="61">
        <v>-0.77575052938133704</v>
      </c>
      <c r="AD63" s="62" t="s">
        <v>158</v>
      </c>
      <c r="AE63" s="63" t="s">
        <v>167</v>
      </c>
      <c r="AF63" s="19" t="s">
        <v>160</v>
      </c>
      <c r="AG63" s="17" t="s">
        <v>161</v>
      </c>
      <c r="AH63" s="90">
        <v>8947.6590245535626</v>
      </c>
      <c r="AI63" s="91" t="s">
        <v>130</v>
      </c>
      <c r="AJ63" s="92" t="s">
        <v>193</v>
      </c>
      <c r="AK63" s="93">
        <v>0</v>
      </c>
      <c r="AL63" s="94" t="s">
        <v>150</v>
      </c>
      <c r="AM63" s="89"/>
      <c r="AN63" s="4" t="s">
        <v>39</v>
      </c>
    </row>
    <row r="64" spans="1:40" s="70" customFormat="1" ht="69" x14ac:dyDescent="0.35">
      <c r="A64" s="49" t="s">
        <v>292</v>
      </c>
      <c r="B64" s="82" t="s">
        <v>266</v>
      </c>
      <c r="C64" s="82" t="s">
        <v>267</v>
      </c>
      <c r="D64" s="83" t="s">
        <v>162</v>
      </c>
      <c r="E64" s="46" t="s">
        <v>52</v>
      </c>
      <c r="F64" s="49" t="s">
        <v>189</v>
      </c>
      <c r="G64" s="49" t="s">
        <v>463</v>
      </c>
      <c r="H64" s="49" t="s">
        <v>464</v>
      </c>
      <c r="I64" s="49" t="s">
        <v>465</v>
      </c>
      <c r="J64" s="50">
        <v>172.99048827652314</v>
      </c>
      <c r="K64" s="51">
        <v>172.99048827652314</v>
      </c>
      <c r="L64" s="50">
        <v>172.99048827652314</v>
      </c>
      <c r="M64" s="52">
        <v>172.99048827652314</v>
      </c>
      <c r="N64" s="53">
        <v>0</v>
      </c>
      <c r="O64" s="50">
        <v>0</v>
      </c>
      <c r="P64" s="50">
        <v>0</v>
      </c>
      <c r="Q64" s="50">
        <v>0</v>
      </c>
      <c r="R64" s="54">
        <v>0</v>
      </c>
      <c r="S64" s="55">
        <v>0</v>
      </c>
      <c r="T64" s="51">
        <v>0</v>
      </c>
      <c r="U64" s="51">
        <v>0</v>
      </c>
      <c r="V64" s="51">
        <v>0</v>
      </c>
      <c r="W64" s="56">
        <v>0</v>
      </c>
      <c r="X64" s="57">
        <v>0.3</v>
      </c>
      <c r="Y64" s="58">
        <f t="shared" si="21"/>
        <v>155.69143944887082</v>
      </c>
      <c r="Z64" s="59">
        <f t="shared" si="22"/>
        <v>242.18668358713236</v>
      </c>
      <c r="AA64" s="60" t="s">
        <v>127</v>
      </c>
      <c r="AB64" s="61" t="s">
        <v>127</v>
      </c>
      <c r="AC64" s="61">
        <v>0</v>
      </c>
      <c r="AD64" s="16">
        <v>0</v>
      </c>
      <c r="AE64" s="18">
        <v>0</v>
      </c>
      <c r="AF64" s="19" t="s">
        <v>213</v>
      </c>
      <c r="AG64" s="17" t="s">
        <v>214</v>
      </c>
      <c r="AH64" s="90">
        <v>0</v>
      </c>
      <c r="AI64" s="91" t="s">
        <v>344</v>
      </c>
      <c r="AJ64" s="92" t="s">
        <v>131</v>
      </c>
      <c r="AK64" s="93" t="s">
        <v>452</v>
      </c>
      <c r="AL64" s="94" t="s">
        <v>150</v>
      </c>
      <c r="AM64" s="96" t="s">
        <v>453</v>
      </c>
      <c r="AN64" s="4" t="s">
        <v>39</v>
      </c>
    </row>
    <row r="65" spans="1:40" s="70" customFormat="1" ht="23" x14ac:dyDescent="0.35">
      <c r="A65" s="49" t="s">
        <v>143</v>
      </c>
      <c r="B65" s="82" t="s">
        <v>151</v>
      </c>
      <c r="C65" s="82" t="s">
        <v>152</v>
      </c>
      <c r="D65" s="83" t="s">
        <v>153</v>
      </c>
      <c r="E65" s="46" t="s">
        <v>40</v>
      </c>
      <c r="F65" s="49" t="s">
        <v>189</v>
      </c>
      <c r="G65" s="49" t="s">
        <v>194</v>
      </c>
      <c r="H65" s="49" t="s">
        <v>195</v>
      </c>
      <c r="I65" s="49" t="s">
        <v>196</v>
      </c>
      <c r="J65" s="50">
        <v>2596.6214923892653</v>
      </c>
      <c r="K65" s="51">
        <v>2740.5809813392657</v>
      </c>
      <c r="L65" s="50">
        <v>2596.6214923892653</v>
      </c>
      <c r="M65" s="52">
        <v>2740.5809813392657</v>
      </c>
      <c r="N65" s="53">
        <v>0</v>
      </c>
      <c r="O65" s="50">
        <v>0</v>
      </c>
      <c r="P65" s="50">
        <v>0</v>
      </c>
      <c r="Q65" s="50">
        <v>0</v>
      </c>
      <c r="R65" s="54">
        <v>0</v>
      </c>
      <c r="S65" s="55">
        <v>0</v>
      </c>
      <c r="T65" s="51">
        <v>0</v>
      </c>
      <c r="U65" s="51">
        <v>0</v>
      </c>
      <c r="V65" s="51">
        <v>0</v>
      </c>
      <c r="W65" s="56">
        <v>0</v>
      </c>
      <c r="X65" s="57">
        <v>0.19</v>
      </c>
      <c r="Y65" s="58">
        <f t="shared" si="21"/>
        <v>2219.8705948848055</v>
      </c>
      <c r="Z65" s="59">
        <f t="shared" si="22"/>
        <v>3261.2913677937258</v>
      </c>
      <c r="AA65" s="60">
        <v>219.57</v>
      </c>
      <c r="AB65" s="61">
        <v>0.1</v>
      </c>
      <c r="AC65" s="61">
        <v>-0.10831570649323542</v>
      </c>
      <c r="AD65" s="62" t="s">
        <v>187</v>
      </c>
      <c r="AE65" s="63" t="s">
        <v>197</v>
      </c>
      <c r="AF65" s="19" t="s">
        <v>198</v>
      </c>
      <c r="AG65" s="17" t="s">
        <v>161</v>
      </c>
      <c r="AH65" s="84">
        <v>2728.3190351680769</v>
      </c>
      <c r="AI65" s="85" t="s">
        <v>130</v>
      </c>
      <c r="AJ65" s="86" t="s">
        <v>199</v>
      </c>
      <c r="AK65" s="87">
        <v>0</v>
      </c>
      <c r="AL65" s="94" t="s">
        <v>150</v>
      </c>
      <c r="AM65" s="89"/>
      <c r="AN65" s="4" t="s">
        <v>39</v>
      </c>
    </row>
    <row r="66" spans="1:40" s="70" customFormat="1" ht="34.5" x14ac:dyDescent="0.35">
      <c r="A66" s="49" t="s">
        <v>120</v>
      </c>
      <c r="B66" s="82" t="s">
        <v>121</v>
      </c>
      <c r="C66" s="82"/>
      <c r="D66" s="83" t="s">
        <v>114</v>
      </c>
      <c r="E66" s="46" t="s">
        <v>52</v>
      </c>
      <c r="F66" s="49" t="s">
        <v>200</v>
      </c>
      <c r="G66" s="49" t="s">
        <v>201</v>
      </c>
      <c r="H66" s="49" t="s">
        <v>202</v>
      </c>
      <c r="I66" s="49" t="s">
        <v>731</v>
      </c>
      <c r="J66" s="50">
        <v>75.875525911037215</v>
      </c>
      <c r="K66" s="51">
        <v>147.4060048410372</v>
      </c>
      <c r="L66" s="50">
        <v>75.875525911037215</v>
      </c>
      <c r="M66" s="52">
        <v>147.59765469103721</v>
      </c>
      <c r="N66" s="53">
        <v>0</v>
      </c>
      <c r="O66" s="50">
        <v>0</v>
      </c>
      <c r="P66" s="50">
        <v>0</v>
      </c>
      <c r="Q66" s="50">
        <v>0</v>
      </c>
      <c r="R66" s="54">
        <v>0</v>
      </c>
      <c r="S66" s="55">
        <v>0</v>
      </c>
      <c r="T66" s="51">
        <v>0</v>
      </c>
      <c r="U66" s="51">
        <v>0</v>
      </c>
      <c r="V66" s="51">
        <v>0.19164985000000001</v>
      </c>
      <c r="W66" s="56">
        <v>0</v>
      </c>
      <c r="X66" s="57">
        <v>0.09</v>
      </c>
      <c r="Y66" s="58">
        <f t="shared" si="21"/>
        <v>134.31386576884387</v>
      </c>
      <c r="Z66" s="59">
        <f t="shared" si="22"/>
        <v>160.88144361323057</v>
      </c>
      <c r="AA66" s="223">
        <v>-38</v>
      </c>
      <c r="AB66" s="224" t="s">
        <v>179</v>
      </c>
      <c r="AC66" s="61">
        <v>0</v>
      </c>
      <c r="AD66" s="62" t="s">
        <v>158</v>
      </c>
      <c r="AE66" s="63" t="s">
        <v>203</v>
      </c>
      <c r="AF66" s="19" t="s">
        <v>181</v>
      </c>
      <c r="AG66" s="17" t="s">
        <v>161</v>
      </c>
      <c r="AH66" s="90">
        <v>125.17492173481915</v>
      </c>
      <c r="AI66" s="91" t="s">
        <v>130</v>
      </c>
      <c r="AJ66" s="92" t="s">
        <v>131</v>
      </c>
      <c r="AK66" s="93">
        <v>0</v>
      </c>
      <c r="AL66" s="211" t="s">
        <v>150</v>
      </c>
      <c r="AM66" s="89"/>
      <c r="AN66" s="4" t="s">
        <v>39</v>
      </c>
    </row>
    <row r="67" spans="1:40" s="70" customFormat="1" ht="46" x14ac:dyDescent="0.35">
      <c r="A67" s="49" t="s">
        <v>120</v>
      </c>
      <c r="B67" s="82" t="s">
        <v>121</v>
      </c>
      <c r="C67" s="82"/>
      <c r="D67" s="83" t="s">
        <v>114</v>
      </c>
      <c r="E67" s="46" t="s">
        <v>52</v>
      </c>
      <c r="F67" s="49" t="s">
        <v>419</v>
      </c>
      <c r="G67" s="49" t="s">
        <v>201</v>
      </c>
      <c r="H67" s="49" t="s">
        <v>420</v>
      </c>
      <c r="I67" s="49" t="s">
        <v>421</v>
      </c>
      <c r="J67" s="50">
        <v>595.08639581776652</v>
      </c>
      <c r="K67" s="51">
        <v>1066.3512006477667</v>
      </c>
      <c r="L67" s="50">
        <v>595.08639581776652</v>
      </c>
      <c r="M67" s="52">
        <v>1066.3748386477666</v>
      </c>
      <c r="N67" s="53">
        <v>0</v>
      </c>
      <c r="O67" s="50">
        <v>0</v>
      </c>
      <c r="P67" s="50">
        <v>0</v>
      </c>
      <c r="Q67" s="50">
        <v>0</v>
      </c>
      <c r="R67" s="54">
        <v>0</v>
      </c>
      <c r="S67" s="55">
        <v>0</v>
      </c>
      <c r="T67" s="51">
        <v>0</v>
      </c>
      <c r="U67" s="51">
        <v>0</v>
      </c>
      <c r="V67" s="51">
        <v>0</v>
      </c>
      <c r="W67" s="56">
        <v>2.3638000000000003E-2</v>
      </c>
      <c r="X67" s="57">
        <v>0</v>
      </c>
      <c r="Y67" s="58">
        <f t="shared" si="21"/>
        <v>0</v>
      </c>
      <c r="Z67" s="59">
        <f t="shared" si="22"/>
        <v>0</v>
      </c>
      <c r="AA67" s="60">
        <v>0</v>
      </c>
      <c r="AB67" s="61">
        <v>0</v>
      </c>
      <c r="AC67" s="61">
        <v>0</v>
      </c>
      <c r="AD67" s="62">
        <v>0</v>
      </c>
      <c r="AE67" s="63">
        <v>0</v>
      </c>
      <c r="AF67" s="19">
        <v>0</v>
      </c>
      <c r="AG67" s="17">
        <v>0</v>
      </c>
      <c r="AH67" s="84">
        <v>1066.3711551023891</v>
      </c>
      <c r="AI67" s="85" t="s">
        <v>130</v>
      </c>
      <c r="AJ67" s="86" t="s">
        <v>131</v>
      </c>
      <c r="AK67" s="87">
        <v>0</v>
      </c>
      <c r="AL67" s="88"/>
      <c r="AM67" s="89"/>
      <c r="AN67" s="4" t="s">
        <v>39</v>
      </c>
    </row>
    <row r="68" spans="1:40" s="70" customFormat="1" ht="23" x14ac:dyDescent="0.35">
      <c r="A68" s="49" t="s">
        <v>120</v>
      </c>
      <c r="B68" s="82" t="s">
        <v>121</v>
      </c>
      <c r="C68" s="82"/>
      <c r="D68" s="83" t="s">
        <v>114</v>
      </c>
      <c r="E68" s="46" t="s">
        <v>52</v>
      </c>
      <c r="F68" s="49" t="s">
        <v>204</v>
      </c>
      <c r="G68" s="49" t="s">
        <v>205</v>
      </c>
      <c r="H68" s="49" t="s">
        <v>206</v>
      </c>
      <c r="I68" s="49" t="s">
        <v>207</v>
      </c>
      <c r="J68" s="50">
        <v>236.00980392156862</v>
      </c>
      <c r="K68" s="51">
        <v>9078.307438471571</v>
      </c>
      <c r="L68" s="50">
        <v>236.00980392156862</v>
      </c>
      <c r="M68" s="52">
        <v>9916.0115544015716</v>
      </c>
      <c r="N68" s="53">
        <v>0</v>
      </c>
      <c r="O68" s="50">
        <v>0</v>
      </c>
      <c r="P68" s="50">
        <v>0</v>
      </c>
      <c r="Q68" s="50">
        <v>0</v>
      </c>
      <c r="R68" s="54">
        <v>0</v>
      </c>
      <c r="S68" s="55">
        <v>0</v>
      </c>
      <c r="T68" s="51">
        <v>0</v>
      </c>
      <c r="U68" s="51">
        <v>513.95864543999994</v>
      </c>
      <c r="V68" s="51">
        <v>230.68675748999999</v>
      </c>
      <c r="W68" s="56">
        <v>93.058712999999997</v>
      </c>
      <c r="X68" s="57">
        <v>0</v>
      </c>
      <c r="Y68" s="58">
        <f t="shared" si="21"/>
        <v>0</v>
      </c>
      <c r="Z68" s="59">
        <f t="shared" si="22"/>
        <v>0</v>
      </c>
      <c r="AA68" s="60">
        <v>0</v>
      </c>
      <c r="AB68" s="61">
        <v>0</v>
      </c>
      <c r="AC68" s="61">
        <v>0</v>
      </c>
      <c r="AD68" s="62">
        <v>0</v>
      </c>
      <c r="AE68" s="63">
        <v>0</v>
      </c>
      <c r="AF68" s="19">
        <v>0</v>
      </c>
      <c r="AG68" s="17">
        <v>0</v>
      </c>
      <c r="AH68" s="90">
        <v>6261.5407168684069</v>
      </c>
      <c r="AI68" s="91" t="s">
        <v>130</v>
      </c>
      <c r="AJ68" s="92" t="s">
        <v>131</v>
      </c>
      <c r="AK68" s="93">
        <v>0</v>
      </c>
      <c r="AL68" s="88"/>
      <c r="AM68" s="89"/>
      <c r="AN68" s="4" t="s">
        <v>39</v>
      </c>
    </row>
    <row r="69" spans="1:40" s="70" customFormat="1" ht="23" x14ac:dyDescent="0.35">
      <c r="A69" s="49" t="s">
        <v>143</v>
      </c>
      <c r="B69" s="82" t="s">
        <v>144</v>
      </c>
      <c r="C69" s="82" t="s">
        <v>145</v>
      </c>
      <c r="D69" s="83" t="s">
        <v>153</v>
      </c>
      <c r="E69" s="46" t="s">
        <v>52</v>
      </c>
      <c r="F69" s="49" t="s">
        <v>204</v>
      </c>
      <c r="G69" s="49" t="s">
        <v>205</v>
      </c>
      <c r="H69" s="49" t="s">
        <v>208</v>
      </c>
      <c r="I69" s="49" t="s">
        <v>209</v>
      </c>
      <c r="J69" s="50">
        <v>583.55074508899008</v>
      </c>
      <c r="K69" s="51">
        <v>621.01985878899006</v>
      </c>
      <c r="L69" s="50">
        <v>946.99813396565037</v>
      </c>
      <c r="M69" s="52">
        <v>1023.1617749256502</v>
      </c>
      <c r="N69" s="53">
        <v>0</v>
      </c>
      <c r="O69" s="50">
        <v>0</v>
      </c>
      <c r="P69" s="50">
        <v>282.11638831177072</v>
      </c>
      <c r="Q69" s="50">
        <v>81.33100056488945</v>
      </c>
      <c r="R69" s="54">
        <v>0</v>
      </c>
      <c r="S69" s="55">
        <v>0</v>
      </c>
      <c r="T69" s="51">
        <v>0</v>
      </c>
      <c r="U69" s="51">
        <v>301.60751531177073</v>
      </c>
      <c r="V69" s="51">
        <v>100.52540082488946</v>
      </c>
      <c r="W69" s="56">
        <v>8.9999999999999993E-3</v>
      </c>
      <c r="X69" s="57">
        <v>0.2</v>
      </c>
      <c r="Y69" s="58">
        <f t="shared" si="21"/>
        <v>818.52941994052026</v>
      </c>
      <c r="Z69" s="59">
        <f t="shared" si="22"/>
        <v>1227.7941299107802</v>
      </c>
      <c r="AA69" s="60">
        <v>511.02</v>
      </c>
      <c r="AB69" s="61">
        <v>0.57999999999999996</v>
      </c>
      <c r="AC69" s="61">
        <v>0.27845255934750013</v>
      </c>
      <c r="AD69" s="62" t="s">
        <v>166</v>
      </c>
      <c r="AE69" s="63" t="s">
        <v>159</v>
      </c>
      <c r="AF69" s="19" t="s">
        <v>210</v>
      </c>
      <c r="AG69" s="17" t="s">
        <v>161</v>
      </c>
      <c r="AH69" s="90">
        <v>1120.7320466665024</v>
      </c>
      <c r="AI69" s="91" t="s">
        <v>130</v>
      </c>
      <c r="AJ69" s="92" t="s">
        <v>127</v>
      </c>
      <c r="AK69" s="93">
        <v>0</v>
      </c>
      <c r="AL69" s="94" t="s">
        <v>150</v>
      </c>
      <c r="AM69" s="89"/>
      <c r="AN69" s="4" t="s">
        <v>39</v>
      </c>
    </row>
    <row r="70" spans="1:40" s="70" customFormat="1" ht="23" x14ac:dyDescent="0.35">
      <c r="A70" s="49" t="s">
        <v>143</v>
      </c>
      <c r="B70" s="82" t="s">
        <v>211</v>
      </c>
      <c r="C70" s="82"/>
      <c r="D70" s="83" t="s">
        <v>153</v>
      </c>
      <c r="E70" s="46" t="s">
        <v>52</v>
      </c>
      <c r="F70" s="49" t="s">
        <v>204</v>
      </c>
      <c r="G70" s="49" t="s">
        <v>205</v>
      </c>
      <c r="H70" s="49" t="s">
        <v>212</v>
      </c>
      <c r="I70" s="49" t="s">
        <v>732</v>
      </c>
      <c r="J70" s="50">
        <v>0</v>
      </c>
      <c r="K70" s="51">
        <v>0</v>
      </c>
      <c r="L70" s="50">
        <v>139.47370345696018</v>
      </c>
      <c r="M70" s="52">
        <v>150.46432145696016</v>
      </c>
      <c r="N70" s="53">
        <v>0</v>
      </c>
      <c r="O70" s="50">
        <v>0</v>
      </c>
      <c r="P70" s="50">
        <v>139.47370345696018</v>
      </c>
      <c r="Q70" s="50">
        <v>0</v>
      </c>
      <c r="R70" s="54">
        <v>0</v>
      </c>
      <c r="S70" s="55">
        <v>0</v>
      </c>
      <c r="T70" s="51">
        <v>0</v>
      </c>
      <c r="U70" s="51">
        <v>150.46432145696016</v>
      </c>
      <c r="V70" s="51">
        <v>-2.8421709430404008E-17</v>
      </c>
      <c r="W70" s="56">
        <v>0</v>
      </c>
      <c r="X70" s="57">
        <v>0.3</v>
      </c>
      <c r="Y70" s="58">
        <f t="shared" si="21"/>
        <v>135.41788931126416</v>
      </c>
      <c r="Z70" s="59">
        <f t="shared" si="22"/>
        <v>210.65005003974423</v>
      </c>
      <c r="AA70" s="60">
        <v>0</v>
      </c>
      <c r="AB70" s="61">
        <v>0</v>
      </c>
      <c r="AC70" s="61">
        <v>0</v>
      </c>
      <c r="AD70" s="62">
        <v>0</v>
      </c>
      <c r="AE70" s="63">
        <v>0</v>
      </c>
      <c r="AF70" s="19" t="s">
        <v>213</v>
      </c>
      <c r="AG70" s="17" t="s">
        <v>214</v>
      </c>
      <c r="AH70" s="90">
        <v>186.43904249228959</v>
      </c>
      <c r="AI70" s="91" t="s">
        <v>130</v>
      </c>
      <c r="AJ70" s="92" t="s">
        <v>127</v>
      </c>
      <c r="AK70" s="93">
        <v>0</v>
      </c>
      <c r="AL70" s="88"/>
      <c r="AM70" s="89"/>
      <c r="AN70" s="4" t="s">
        <v>39</v>
      </c>
    </row>
    <row r="71" spans="1:40" s="70" customFormat="1" ht="23" x14ac:dyDescent="0.35">
      <c r="A71" s="49" t="s">
        <v>143</v>
      </c>
      <c r="B71" s="82" t="s">
        <v>151</v>
      </c>
      <c r="C71" s="82" t="s">
        <v>152</v>
      </c>
      <c r="D71" s="83" t="s">
        <v>153</v>
      </c>
      <c r="E71" s="46" t="s">
        <v>52</v>
      </c>
      <c r="F71" s="49" t="s">
        <v>204</v>
      </c>
      <c r="G71" s="49" t="s">
        <v>215</v>
      </c>
      <c r="H71" s="49" t="s">
        <v>216</v>
      </c>
      <c r="I71" s="49" t="s">
        <v>217</v>
      </c>
      <c r="J71" s="50">
        <v>23.774000209007081</v>
      </c>
      <c r="K71" s="51">
        <v>31.36625173900708</v>
      </c>
      <c r="L71" s="50">
        <v>96.059570262191755</v>
      </c>
      <c r="M71" s="52">
        <v>123.14497709219175</v>
      </c>
      <c r="N71" s="53">
        <v>0</v>
      </c>
      <c r="O71" s="50">
        <v>0</v>
      </c>
      <c r="P71" s="50">
        <v>28.245488843092026</v>
      </c>
      <c r="Q71" s="50">
        <v>44.040081210092644</v>
      </c>
      <c r="R71" s="54">
        <v>0</v>
      </c>
      <c r="S71" s="55">
        <v>0</v>
      </c>
      <c r="T71" s="51">
        <v>0</v>
      </c>
      <c r="U71" s="51">
        <v>34.426203343092027</v>
      </c>
      <c r="V71" s="51">
        <v>57.352522010092635</v>
      </c>
      <c r="W71" s="56">
        <v>0</v>
      </c>
      <c r="X71" s="57">
        <v>0.16</v>
      </c>
      <c r="Y71" s="58">
        <f t="shared" si="21"/>
        <v>103.44178075744107</v>
      </c>
      <c r="Z71" s="59">
        <f t="shared" si="22"/>
        <v>142.84817342694242</v>
      </c>
      <c r="AA71" s="60">
        <v>933.72</v>
      </c>
      <c r="AB71" s="61">
        <v>3.49</v>
      </c>
      <c r="AC71" s="61">
        <v>3.1991382579808194</v>
      </c>
      <c r="AD71" s="62" t="s">
        <v>166</v>
      </c>
      <c r="AE71" s="63" t="s">
        <v>183</v>
      </c>
      <c r="AF71" s="19" t="s">
        <v>160</v>
      </c>
      <c r="AG71" s="17" t="s">
        <v>161</v>
      </c>
      <c r="AH71" s="90">
        <v>147.38715566909536</v>
      </c>
      <c r="AI71" s="91" t="s">
        <v>127</v>
      </c>
      <c r="AJ71" s="92" t="s">
        <v>127</v>
      </c>
      <c r="AK71" s="93">
        <v>0</v>
      </c>
      <c r="AL71" s="94" t="s">
        <v>150</v>
      </c>
      <c r="AM71" s="89"/>
      <c r="AN71" s="4" t="s">
        <v>39</v>
      </c>
    </row>
    <row r="72" spans="1:40" s="70" customFormat="1" ht="69" x14ac:dyDescent="0.35">
      <c r="A72" s="49" t="s">
        <v>292</v>
      </c>
      <c r="B72" s="82" t="s">
        <v>266</v>
      </c>
      <c r="C72" s="82" t="s">
        <v>267</v>
      </c>
      <c r="D72" s="83" t="s">
        <v>162</v>
      </c>
      <c r="E72" s="46" t="s">
        <v>52</v>
      </c>
      <c r="F72" s="49" t="s">
        <v>204</v>
      </c>
      <c r="G72" s="49" t="s">
        <v>205</v>
      </c>
      <c r="H72" s="49" t="s">
        <v>450</v>
      </c>
      <c r="I72" s="49" t="s">
        <v>451</v>
      </c>
      <c r="J72" s="50">
        <v>406.48475329391005</v>
      </c>
      <c r="K72" s="51">
        <v>406.86979029391006</v>
      </c>
      <c r="L72" s="50">
        <v>406.48475329391005</v>
      </c>
      <c r="M72" s="52">
        <v>406.86979029391006</v>
      </c>
      <c r="N72" s="53">
        <v>0</v>
      </c>
      <c r="O72" s="50">
        <v>0</v>
      </c>
      <c r="P72" s="50">
        <v>0</v>
      </c>
      <c r="Q72" s="50">
        <v>0</v>
      </c>
      <c r="R72" s="54">
        <v>0</v>
      </c>
      <c r="S72" s="55">
        <v>0</v>
      </c>
      <c r="T72" s="51">
        <v>0</v>
      </c>
      <c r="U72" s="51">
        <v>0</v>
      </c>
      <c r="V72" s="51">
        <v>0</v>
      </c>
      <c r="W72" s="56">
        <v>0</v>
      </c>
      <c r="X72" s="57">
        <v>0.3</v>
      </c>
      <c r="Y72" s="58">
        <f t="shared" si="21"/>
        <v>366.18281126451905</v>
      </c>
      <c r="Z72" s="59">
        <f t="shared" si="22"/>
        <v>569.61770641147405</v>
      </c>
      <c r="AA72" s="60" t="s">
        <v>127</v>
      </c>
      <c r="AB72" s="61" t="s">
        <v>127</v>
      </c>
      <c r="AC72" s="61">
        <v>0</v>
      </c>
      <c r="AD72" s="62">
        <v>0</v>
      </c>
      <c r="AE72" s="63">
        <v>0</v>
      </c>
      <c r="AF72" s="19" t="s">
        <v>213</v>
      </c>
      <c r="AG72" s="17" t="s">
        <v>214</v>
      </c>
      <c r="AH72" s="90">
        <v>0</v>
      </c>
      <c r="AI72" s="91" t="s">
        <v>130</v>
      </c>
      <c r="AJ72" s="92" t="s">
        <v>131</v>
      </c>
      <c r="AK72" s="93" t="s">
        <v>452</v>
      </c>
      <c r="AL72" s="94" t="s">
        <v>150</v>
      </c>
      <c r="AM72" s="96" t="s">
        <v>453</v>
      </c>
      <c r="AN72" s="4" t="s">
        <v>39</v>
      </c>
    </row>
    <row r="73" spans="1:40" s="70" customFormat="1" ht="23" x14ac:dyDescent="0.35">
      <c r="A73" s="49" t="s">
        <v>120</v>
      </c>
      <c r="B73" s="82" t="s">
        <v>121</v>
      </c>
      <c r="C73" s="82"/>
      <c r="D73" s="83" t="s">
        <v>114</v>
      </c>
      <c r="E73" s="46" t="s">
        <v>40</v>
      </c>
      <c r="F73" s="49" t="s">
        <v>218</v>
      </c>
      <c r="G73" s="49" t="s">
        <v>184</v>
      </c>
      <c r="H73" s="49" t="s">
        <v>219</v>
      </c>
      <c r="I73" s="49" t="s">
        <v>220</v>
      </c>
      <c r="J73" s="50">
        <v>164.77836875522991</v>
      </c>
      <c r="K73" s="51">
        <v>342.5024809752299</v>
      </c>
      <c r="L73" s="50">
        <v>164.77836875522991</v>
      </c>
      <c r="M73" s="52">
        <v>342.5024809752299</v>
      </c>
      <c r="N73" s="53">
        <v>0</v>
      </c>
      <c r="O73" s="50">
        <v>0</v>
      </c>
      <c r="P73" s="50">
        <v>0</v>
      </c>
      <c r="Q73" s="50">
        <v>0</v>
      </c>
      <c r="R73" s="54">
        <v>0</v>
      </c>
      <c r="S73" s="55">
        <v>0</v>
      </c>
      <c r="T73" s="51">
        <v>0</v>
      </c>
      <c r="U73" s="51">
        <v>0</v>
      </c>
      <c r="V73" s="51">
        <v>0</v>
      </c>
      <c r="W73" s="56">
        <v>0</v>
      </c>
      <c r="X73" s="57">
        <v>0</v>
      </c>
      <c r="Y73" s="58">
        <f t="shared" si="21"/>
        <v>0</v>
      </c>
      <c r="Z73" s="59">
        <f t="shared" si="22"/>
        <v>0</v>
      </c>
      <c r="AA73" s="60">
        <v>0</v>
      </c>
      <c r="AB73" s="61">
        <v>0</v>
      </c>
      <c r="AC73" s="61">
        <v>0</v>
      </c>
      <c r="AD73" s="62">
        <v>0</v>
      </c>
      <c r="AE73" s="63">
        <v>0</v>
      </c>
      <c r="AF73" s="19">
        <v>0</v>
      </c>
      <c r="AG73" s="17">
        <v>0</v>
      </c>
      <c r="AH73" s="90">
        <v>266.93519494380888</v>
      </c>
      <c r="AI73" s="91" t="s">
        <v>188</v>
      </c>
      <c r="AJ73" s="92" t="s">
        <v>127</v>
      </c>
      <c r="AK73" s="93">
        <v>0</v>
      </c>
      <c r="AL73" s="88"/>
      <c r="AM73" s="89"/>
      <c r="AN73" s="4" t="s">
        <v>39</v>
      </c>
    </row>
    <row r="74" spans="1:40" s="70" customFormat="1" ht="23" x14ac:dyDescent="0.35">
      <c r="A74" s="49" t="s">
        <v>143</v>
      </c>
      <c r="B74" s="82" t="s">
        <v>144</v>
      </c>
      <c r="C74" s="82" t="s">
        <v>145</v>
      </c>
      <c r="D74" s="83" t="s">
        <v>153</v>
      </c>
      <c r="E74" s="46" t="s">
        <v>52</v>
      </c>
      <c r="F74" s="49" t="s">
        <v>224</v>
      </c>
      <c r="G74" s="49" t="s">
        <v>228</v>
      </c>
      <c r="H74" s="49" t="s">
        <v>229</v>
      </c>
      <c r="I74" s="49" t="s">
        <v>230</v>
      </c>
      <c r="J74" s="50">
        <v>3319.0265365468567</v>
      </c>
      <c r="K74" s="51">
        <v>3370.0746732268567</v>
      </c>
      <c r="L74" s="50">
        <v>3711.8271925468566</v>
      </c>
      <c r="M74" s="52">
        <v>3870.0747720268569</v>
      </c>
      <c r="N74" s="53">
        <v>0</v>
      </c>
      <c r="O74" s="50">
        <v>0</v>
      </c>
      <c r="P74" s="50">
        <v>200</v>
      </c>
      <c r="Q74" s="50">
        <v>192.80065599999998</v>
      </c>
      <c r="R74" s="54">
        <v>0</v>
      </c>
      <c r="S74" s="55">
        <v>0</v>
      </c>
      <c r="T74" s="51">
        <v>0</v>
      </c>
      <c r="U74" s="51">
        <v>200</v>
      </c>
      <c r="V74" s="51">
        <v>300.00009879999999</v>
      </c>
      <c r="W74" s="56">
        <v>0</v>
      </c>
      <c r="X74" s="57">
        <v>0.17</v>
      </c>
      <c r="Y74" s="58">
        <f t="shared" si="21"/>
        <v>3212.1620607822911</v>
      </c>
      <c r="Z74" s="59">
        <f t="shared" si="22"/>
        <v>4527.9874832714222</v>
      </c>
      <c r="AA74" s="60">
        <v>908.07</v>
      </c>
      <c r="AB74" s="61">
        <v>0.22</v>
      </c>
      <c r="AC74" s="61">
        <v>4.976082185419585E-2</v>
      </c>
      <c r="AD74" s="62" t="s">
        <v>166</v>
      </c>
      <c r="AE74" s="63" t="s">
        <v>183</v>
      </c>
      <c r="AF74" s="19" t="s">
        <v>231</v>
      </c>
      <c r="AG74" s="17" t="s">
        <v>161</v>
      </c>
      <c r="AH74" s="90">
        <v>3443.3431818971039</v>
      </c>
      <c r="AI74" s="91" t="s">
        <v>127</v>
      </c>
      <c r="AJ74" s="92" t="s">
        <v>232</v>
      </c>
      <c r="AK74" s="93">
        <v>0</v>
      </c>
      <c r="AL74" s="94" t="s">
        <v>150</v>
      </c>
      <c r="AM74" s="89"/>
      <c r="AN74" s="4" t="s">
        <v>39</v>
      </c>
    </row>
    <row r="75" spans="1:40" s="70" customFormat="1" ht="23" x14ac:dyDescent="0.35">
      <c r="A75" s="49" t="s">
        <v>143</v>
      </c>
      <c r="B75" s="82" t="s">
        <v>144</v>
      </c>
      <c r="C75" s="82" t="s">
        <v>145</v>
      </c>
      <c r="D75" s="83" t="s">
        <v>153</v>
      </c>
      <c r="E75" s="46" t="s">
        <v>40</v>
      </c>
      <c r="F75" s="49" t="s">
        <v>224</v>
      </c>
      <c r="G75" s="49" t="s">
        <v>225</v>
      </c>
      <c r="H75" s="49" t="s">
        <v>226</v>
      </c>
      <c r="I75" s="49" t="s">
        <v>227</v>
      </c>
      <c r="J75" s="50">
        <v>409.16857025479214</v>
      </c>
      <c r="K75" s="51">
        <v>445.51496891479218</v>
      </c>
      <c r="L75" s="50">
        <v>450.08505017935079</v>
      </c>
      <c r="M75" s="52">
        <v>486.43144883935082</v>
      </c>
      <c r="N75" s="53">
        <v>0</v>
      </c>
      <c r="O75" s="50">
        <v>0</v>
      </c>
      <c r="P75" s="50">
        <v>40.916479924558629</v>
      </c>
      <c r="Q75" s="50">
        <v>0</v>
      </c>
      <c r="R75" s="54">
        <v>0</v>
      </c>
      <c r="S75" s="55">
        <v>0</v>
      </c>
      <c r="T75" s="51">
        <v>0</v>
      </c>
      <c r="U75" s="51">
        <v>40.916479924558629</v>
      </c>
      <c r="V75" s="51">
        <v>0</v>
      </c>
      <c r="W75" s="56">
        <v>0</v>
      </c>
      <c r="X75" s="57">
        <v>0.1</v>
      </c>
      <c r="Y75" s="58">
        <f t="shared" si="21"/>
        <v>437.78830395541576</v>
      </c>
      <c r="Z75" s="59">
        <f t="shared" si="22"/>
        <v>535.07459372328594</v>
      </c>
      <c r="AA75" s="60">
        <v>184.28</v>
      </c>
      <c r="AB75" s="61">
        <v>0.46</v>
      </c>
      <c r="AC75" s="61">
        <v>0.30737502686308621</v>
      </c>
      <c r="AD75" s="62" t="s">
        <v>158</v>
      </c>
      <c r="AE75" s="63" t="s">
        <v>183</v>
      </c>
      <c r="AF75" s="19" t="s">
        <v>160</v>
      </c>
      <c r="AG75" s="17" t="s">
        <v>161</v>
      </c>
      <c r="AH75" s="90">
        <v>419.81331793138554</v>
      </c>
      <c r="AI75" s="91" t="s">
        <v>127</v>
      </c>
      <c r="AJ75" s="92" t="s">
        <v>127</v>
      </c>
      <c r="AK75" s="93">
        <v>0</v>
      </c>
      <c r="AL75" s="94" t="s">
        <v>150</v>
      </c>
      <c r="AM75" s="89"/>
      <c r="AN75" s="4" t="s">
        <v>39</v>
      </c>
    </row>
    <row r="76" spans="1:40" s="70" customFormat="1" ht="23" x14ac:dyDescent="0.35">
      <c r="A76" s="49" t="s">
        <v>143</v>
      </c>
      <c r="B76" s="82" t="s">
        <v>151</v>
      </c>
      <c r="C76" s="82" t="s">
        <v>152</v>
      </c>
      <c r="D76" s="83" t="s">
        <v>153</v>
      </c>
      <c r="E76" s="46" t="s">
        <v>40</v>
      </c>
      <c r="F76" s="49" t="s">
        <v>224</v>
      </c>
      <c r="G76" s="49" t="s">
        <v>233</v>
      </c>
      <c r="H76" s="49" t="s">
        <v>234</v>
      </c>
      <c r="I76" s="49" t="s">
        <v>235</v>
      </c>
      <c r="J76" s="50">
        <v>375.19204031080466</v>
      </c>
      <c r="K76" s="51">
        <v>411.14718610080467</v>
      </c>
      <c r="L76" s="50">
        <v>375.19204031080466</v>
      </c>
      <c r="M76" s="52">
        <v>411.14718610080467</v>
      </c>
      <c r="N76" s="53">
        <v>0</v>
      </c>
      <c r="O76" s="50">
        <v>0</v>
      </c>
      <c r="P76" s="50">
        <v>0</v>
      </c>
      <c r="Q76" s="50">
        <v>0</v>
      </c>
      <c r="R76" s="54">
        <v>0</v>
      </c>
      <c r="S76" s="55">
        <v>0</v>
      </c>
      <c r="T76" s="51">
        <v>0</v>
      </c>
      <c r="U76" s="51">
        <v>0</v>
      </c>
      <c r="V76" s="51">
        <v>0</v>
      </c>
      <c r="W76" s="56">
        <v>0</v>
      </c>
      <c r="X76" s="57">
        <v>0.17560621218124883</v>
      </c>
      <c r="Y76" s="58">
        <f t="shared" si="21"/>
        <v>338.94718610066337</v>
      </c>
      <c r="Z76" s="59">
        <f t="shared" si="22"/>
        <v>483.34718610094592</v>
      </c>
      <c r="AA76" s="60">
        <v>132.84</v>
      </c>
      <c r="AB76" s="61">
        <v>0.32</v>
      </c>
      <c r="AC76" s="61">
        <v>0.1300508175033776</v>
      </c>
      <c r="AD76" s="62" t="s">
        <v>187</v>
      </c>
      <c r="AE76" s="63" t="s">
        <v>183</v>
      </c>
      <c r="AF76" s="19" t="s">
        <v>181</v>
      </c>
      <c r="AG76" s="17" t="s">
        <v>161</v>
      </c>
      <c r="AH76" s="90">
        <v>294.28317313052088</v>
      </c>
      <c r="AI76" s="91" t="s">
        <v>127</v>
      </c>
      <c r="AJ76" s="92" t="s">
        <v>127</v>
      </c>
      <c r="AK76" s="93" t="s">
        <v>236</v>
      </c>
      <c r="AL76" s="94" t="s">
        <v>150</v>
      </c>
      <c r="AM76" s="89"/>
      <c r="AN76" s="4" t="s">
        <v>39</v>
      </c>
    </row>
    <row r="77" spans="1:40" s="70" customFormat="1" ht="23" x14ac:dyDescent="0.35">
      <c r="A77" s="49" t="s">
        <v>143</v>
      </c>
      <c r="B77" s="82" t="s">
        <v>144</v>
      </c>
      <c r="C77" s="82" t="s">
        <v>145</v>
      </c>
      <c r="D77" s="83" t="s">
        <v>153</v>
      </c>
      <c r="E77" s="46" t="s">
        <v>40</v>
      </c>
      <c r="F77" s="49" t="s">
        <v>224</v>
      </c>
      <c r="G77" s="49" t="s">
        <v>194</v>
      </c>
      <c r="H77" s="49" t="s">
        <v>237</v>
      </c>
      <c r="I77" s="49" t="s">
        <v>238</v>
      </c>
      <c r="J77" s="50">
        <v>935.53365699878441</v>
      </c>
      <c r="K77" s="51">
        <v>968.56656923878438</v>
      </c>
      <c r="L77" s="50">
        <v>935.53365699878441</v>
      </c>
      <c r="M77" s="52">
        <v>968.56656923878438</v>
      </c>
      <c r="N77" s="53">
        <v>0</v>
      </c>
      <c r="O77" s="50">
        <v>0</v>
      </c>
      <c r="P77" s="50">
        <v>0</v>
      </c>
      <c r="Q77" s="50">
        <v>0</v>
      </c>
      <c r="R77" s="54">
        <v>0</v>
      </c>
      <c r="S77" s="55">
        <v>0</v>
      </c>
      <c r="T77" s="51">
        <v>0</v>
      </c>
      <c r="U77" s="51">
        <v>0</v>
      </c>
      <c r="V77" s="51">
        <v>0</v>
      </c>
      <c r="W77" s="56">
        <v>0</v>
      </c>
      <c r="X77" s="57">
        <v>0.12</v>
      </c>
      <c r="Y77" s="58">
        <f t="shared" si="21"/>
        <v>852.33858093013021</v>
      </c>
      <c r="Z77" s="59">
        <f t="shared" si="22"/>
        <v>1084.7945575474387</v>
      </c>
      <c r="AA77" s="60">
        <v>2359.2600000000002</v>
      </c>
      <c r="AB77" s="61">
        <v>2.38</v>
      </c>
      <c r="AC77" s="61">
        <v>2.0608045725220538</v>
      </c>
      <c r="AD77" s="62" t="s">
        <v>166</v>
      </c>
      <c r="AE77" s="63" t="s">
        <v>159</v>
      </c>
      <c r="AF77" s="19" t="s">
        <v>160</v>
      </c>
      <c r="AG77" s="17" t="s">
        <v>161</v>
      </c>
      <c r="AH77" s="90">
        <v>1054.4892446525989</v>
      </c>
      <c r="AI77" s="91" t="s">
        <v>130</v>
      </c>
      <c r="AJ77" s="92" t="s">
        <v>127</v>
      </c>
      <c r="AK77" s="93">
        <v>0</v>
      </c>
      <c r="AL77" s="94" t="s">
        <v>150</v>
      </c>
      <c r="AM77" s="89"/>
      <c r="AN77" s="4" t="s">
        <v>39</v>
      </c>
    </row>
    <row r="78" spans="1:40" s="70" customFormat="1" ht="23" x14ac:dyDescent="0.35">
      <c r="A78" s="49" t="s">
        <v>143</v>
      </c>
      <c r="B78" s="82" t="s">
        <v>144</v>
      </c>
      <c r="C78" s="82" t="s">
        <v>145</v>
      </c>
      <c r="D78" s="83" t="s">
        <v>153</v>
      </c>
      <c r="E78" s="46" t="s">
        <v>40</v>
      </c>
      <c r="F78" s="49" t="s">
        <v>224</v>
      </c>
      <c r="G78" s="49" t="s">
        <v>233</v>
      </c>
      <c r="H78" s="49" t="s">
        <v>239</v>
      </c>
      <c r="I78" s="49" t="s">
        <v>240</v>
      </c>
      <c r="J78" s="50">
        <v>413.50872917810773</v>
      </c>
      <c r="K78" s="51">
        <v>443.82130830810775</v>
      </c>
      <c r="L78" s="50">
        <v>413.50872917810773</v>
      </c>
      <c r="M78" s="52">
        <v>443.82130830810775</v>
      </c>
      <c r="N78" s="53">
        <v>0</v>
      </c>
      <c r="O78" s="50">
        <v>0</v>
      </c>
      <c r="P78" s="50">
        <v>0</v>
      </c>
      <c r="Q78" s="50">
        <v>0</v>
      </c>
      <c r="R78" s="54">
        <v>0</v>
      </c>
      <c r="S78" s="55">
        <v>0</v>
      </c>
      <c r="T78" s="51">
        <v>0</v>
      </c>
      <c r="U78" s="51">
        <v>0</v>
      </c>
      <c r="V78" s="51">
        <v>0</v>
      </c>
      <c r="W78" s="56">
        <v>0</v>
      </c>
      <c r="X78" s="57">
        <v>0.13</v>
      </c>
      <c r="Y78" s="58">
        <f t="shared" si="21"/>
        <v>386.12453822805372</v>
      </c>
      <c r="Z78" s="59">
        <f t="shared" si="22"/>
        <v>501.51807838816171</v>
      </c>
      <c r="AA78" s="60">
        <v>-113.46</v>
      </c>
      <c r="AB78" s="61">
        <v>-0.27</v>
      </c>
      <c r="AC78" s="61">
        <v>-0.38101574403896055</v>
      </c>
      <c r="AD78" s="62" t="s">
        <v>187</v>
      </c>
      <c r="AE78" s="63" t="s">
        <v>241</v>
      </c>
      <c r="AF78" s="19" t="s">
        <v>160</v>
      </c>
      <c r="AG78" s="17" t="s">
        <v>161</v>
      </c>
      <c r="AH78" s="90">
        <v>414.939942439486</v>
      </c>
      <c r="AI78" s="91" t="s">
        <v>127</v>
      </c>
      <c r="AJ78" s="92" t="s">
        <v>127</v>
      </c>
      <c r="AK78" s="93">
        <v>0</v>
      </c>
      <c r="AL78" s="94" t="s">
        <v>150</v>
      </c>
      <c r="AM78" s="89"/>
      <c r="AN78" s="4" t="s">
        <v>39</v>
      </c>
    </row>
    <row r="79" spans="1:40" s="70" customFormat="1" ht="23" x14ac:dyDescent="0.35">
      <c r="A79" s="49" t="s">
        <v>120</v>
      </c>
      <c r="B79" s="82" t="s">
        <v>121</v>
      </c>
      <c r="C79" s="83"/>
      <c r="D79" s="83" t="s">
        <v>114</v>
      </c>
      <c r="E79" s="46" t="s">
        <v>40</v>
      </c>
      <c r="F79" s="49" t="s">
        <v>242</v>
      </c>
      <c r="G79" s="49" t="s">
        <v>243</v>
      </c>
      <c r="H79" s="49" t="s">
        <v>244</v>
      </c>
      <c r="I79" s="49" t="s">
        <v>245</v>
      </c>
      <c r="J79" s="50">
        <v>96.003327450980393</v>
      </c>
      <c r="K79" s="51">
        <v>418.19353772098037</v>
      </c>
      <c r="L79" s="50">
        <v>127.03993137254902</v>
      </c>
      <c r="M79" s="52">
        <v>535.50434664254897</v>
      </c>
      <c r="N79" s="53">
        <v>0</v>
      </c>
      <c r="O79" s="50">
        <v>0</v>
      </c>
      <c r="P79" s="50">
        <v>31.036603921568624</v>
      </c>
      <c r="Q79" s="50">
        <v>0</v>
      </c>
      <c r="R79" s="54">
        <v>0</v>
      </c>
      <c r="S79" s="55">
        <v>0</v>
      </c>
      <c r="T79" s="51">
        <v>0</v>
      </c>
      <c r="U79" s="51">
        <v>117.31080892156862</v>
      </c>
      <c r="V79" s="51">
        <v>0</v>
      </c>
      <c r="W79" s="56">
        <v>0</v>
      </c>
      <c r="X79" s="57">
        <v>0</v>
      </c>
      <c r="Y79" s="58">
        <f t="shared" si="21"/>
        <v>0</v>
      </c>
      <c r="Z79" s="59">
        <f t="shared" si="22"/>
        <v>0</v>
      </c>
      <c r="AA79" s="60">
        <v>0</v>
      </c>
      <c r="AB79" s="61">
        <v>0</v>
      </c>
      <c r="AC79" s="61">
        <v>0</v>
      </c>
      <c r="AD79" s="62">
        <v>0</v>
      </c>
      <c r="AE79" s="63">
        <v>0</v>
      </c>
      <c r="AF79" s="19">
        <v>0</v>
      </c>
      <c r="AG79" s="17">
        <v>0</v>
      </c>
      <c r="AH79" s="84">
        <v>390.52584499068485</v>
      </c>
      <c r="AI79" s="85" t="s">
        <v>127</v>
      </c>
      <c r="AJ79" s="86" t="s">
        <v>127</v>
      </c>
      <c r="AK79" s="87">
        <v>0</v>
      </c>
      <c r="AL79" s="88"/>
      <c r="AM79" s="89"/>
      <c r="AN79" s="4" t="s">
        <v>39</v>
      </c>
    </row>
    <row r="80" spans="1:40" s="70" customFormat="1" ht="46" x14ac:dyDescent="0.35">
      <c r="A80" s="49" t="s">
        <v>112</v>
      </c>
      <c r="B80" s="82" t="s">
        <v>113</v>
      </c>
      <c r="C80" s="82"/>
      <c r="D80" s="83" t="s">
        <v>114</v>
      </c>
      <c r="E80" s="46" t="s">
        <v>52</v>
      </c>
      <c r="F80" s="49" t="s">
        <v>246</v>
      </c>
      <c r="G80" s="49" t="s">
        <v>247</v>
      </c>
      <c r="H80" s="49" t="s">
        <v>248</v>
      </c>
      <c r="I80" s="49" t="s">
        <v>249</v>
      </c>
      <c r="J80" s="50">
        <v>13.302575932333717</v>
      </c>
      <c r="K80" s="51">
        <v>1184.9059983723337</v>
      </c>
      <c r="L80" s="50">
        <v>13.302575932333717</v>
      </c>
      <c r="M80" s="52">
        <v>1193.0044073723336</v>
      </c>
      <c r="N80" s="53">
        <v>0</v>
      </c>
      <c r="O80" s="50">
        <v>0</v>
      </c>
      <c r="P80" s="50">
        <v>0</v>
      </c>
      <c r="Q80" s="50">
        <v>0</v>
      </c>
      <c r="R80" s="54">
        <v>0</v>
      </c>
      <c r="S80" s="55">
        <v>0</v>
      </c>
      <c r="T80" s="51">
        <v>0</v>
      </c>
      <c r="U80" s="51">
        <v>6.875</v>
      </c>
      <c r="V80" s="51">
        <v>0</v>
      </c>
      <c r="W80" s="56">
        <v>1.2234090000000002</v>
      </c>
      <c r="X80" s="57">
        <v>0</v>
      </c>
      <c r="Y80" s="58">
        <f t="shared" si="21"/>
        <v>0</v>
      </c>
      <c r="Z80" s="59">
        <f t="shared" si="22"/>
        <v>0</v>
      </c>
      <c r="AA80" s="60">
        <v>0</v>
      </c>
      <c r="AB80" s="61">
        <v>0</v>
      </c>
      <c r="AC80" s="61">
        <v>0</v>
      </c>
      <c r="AD80" s="62">
        <v>0</v>
      </c>
      <c r="AE80" s="63">
        <v>0</v>
      </c>
      <c r="AF80" s="19">
        <v>0</v>
      </c>
      <c r="AG80" s="17">
        <v>0</v>
      </c>
      <c r="AH80" s="99">
        <v>1345.2246871389948</v>
      </c>
      <c r="AI80" s="100" t="s">
        <v>130</v>
      </c>
      <c r="AJ80" s="101" t="s">
        <v>127</v>
      </c>
      <c r="AK80" s="102">
        <v>0</v>
      </c>
      <c r="AL80" s="88"/>
      <c r="AM80" s="89"/>
      <c r="AN80" s="4" t="s">
        <v>39</v>
      </c>
    </row>
    <row r="81" spans="1:40" s="70" customFormat="1" ht="23" x14ac:dyDescent="0.35">
      <c r="A81" s="49" t="s">
        <v>143</v>
      </c>
      <c r="B81" s="82" t="s">
        <v>151</v>
      </c>
      <c r="C81" s="82" t="s">
        <v>152</v>
      </c>
      <c r="D81" s="83" t="s">
        <v>153</v>
      </c>
      <c r="E81" s="46" t="s">
        <v>52</v>
      </c>
      <c r="F81" s="49" t="s">
        <v>246</v>
      </c>
      <c r="G81" s="49" t="s">
        <v>247</v>
      </c>
      <c r="H81" s="49" t="s">
        <v>260</v>
      </c>
      <c r="I81" s="49" t="s">
        <v>261</v>
      </c>
      <c r="J81" s="50">
        <v>242.17365909203588</v>
      </c>
      <c r="K81" s="51">
        <v>284.8411185820359</v>
      </c>
      <c r="L81" s="50">
        <v>242.17365909203588</v>
      </c>
      <c r="M81" s="52">
        <v>284.8411185820359</v>
      </c>
      <c r="N81" s="53">
        <v>0</v>
      </c>
      <c r="O81" s="50">
        <v>0</v>
      </c>
      <c r="P81" s="50">
        <v>0</v>
      </c>
      <c r="Q81" s="50">
        <v>0</v>
      </c>
      <c r="R81" s="54">
        <v>0</v>
      </c>
      <c r="S81" s="55">
        <v>0</v>
      </c>
      <c r="T81" s="51">
        <v>0</v>
      </c>
      <c r="U81" s="51">
        <v>0</v>
      </c>
      <c r="V81" s="51">
        <v>0</v>
      </c>
      <c r="W81" s="56">
        <v>0</v>
      </c>
      <c r="X81" s="57">
        <v>0.21</v>
      </c>
      <c r="Y81" s="58">
        <f t="shared" si="21"/>
        <v>225.02448367980838</v>
      </c>
      <c r="Z81" s="59">
        <f t="shared" si="22"/>
        <v>344.65775348426342</v>
      </c>
      <c r="AA81" s="60">
        <v>-101.37</v>
      </c>
      <c r="AB81" s="61">
        <v>-0.56999999999999995</v>
      </c>
      <c r="AC81" s="61">
        <v>-0.71351597480878748</v>
      </c>
      <c r="AD81" s="62" t="s">
        <v>166</v>
      </c>
      <c r="AE81" s="63" t="s">
        <v>167</v>
      </c>
      <c r="AF81" s="19" t="s">
        <v>181</v>
      </c>
      <c r="AG81" s="17" t="s">
        <v>161</v>
      </c>
      <c r="AH81" s="90">
        <v>277.72718185782514</v>
      </c>
      <c r="AI81" s="91" t="s">
        <v>130</v>
      </c>
      <c r="AJ81" s="92" t="s">
        <v>131</v>
      </c>
      <c r="AK81" s="93">
        <v>0</v>
      </c>
      <c r="AL81" s="94" t="s">
        <v>150</v>
      </c>
      <c r="AM81" s="89"/>
      <c r="AN81" s="4" t="s">
        <v>39</v>
      </c>
    </row>
    <row r="82" spans="1:40" s="70" customFormat="1" ht="26" x14ac:dyDescent="0.35">
      <c r="A82" s="49" t="s">
        <v>120</v>
      </c>
      <c r="B82" s="82" t="s">
        <v>121</v>
      </c>
      <c r="C82" s="82"/>
      <c r="D82" s="83" t="s">
        <v>114</v>
      </c>
      <c r="E82" s="46" t="s">
        <v>52</v>
      </c>
      <c r="F82" s="49" t="s">
        <v>246</v>
      </c>
      <c r="G82" s="49" t="s">
        <v>247</v>
      </c>
      <c r="H82" s="49" t="s">
        <v>262</v>
      </c>
      <c r="I82" s="49" t="s">
        <v>766</v>
      </c>
      <c r="J82" s="50">
        <v>99.085063831218761</v>
      </c>
      <c r="K82" s="51">
        <v>136.66463418121879</v>
      </c>
      <c r="L82" s="50">
        <v>99.085063831218761</v>
      </c>
      <c r="M82" s="52">
        <v>136.66463418121879</v>
      </c>
      <c r="N82" s="53">
        <v>0</v>
      </c>
      <c r="O82" s="50">
        <v>0</v>
      </c>
      <c r="P82" s="50">
        <v>0</v>
      </c>
      <c r="Q82" s="50">
        <v>0</v>
      </c>
      <c r="R82" s="54">
        <v>0</v>
      </c>
      <c r="S82" s="55">
        <v>0</v>
      </c>
      <c r="T82" s="51">
        <v>0</v>
      </c>
      <c r="U82" s="51">
        <v>0</v>
      </c>
      <c r="V82" s="51">
        <v>0</v>
      </c>
      <c r="W82" s="56">
        <v>0</v>
      </c>
      <c r="X82" s="57">
        <v>0.16676522767593141</v>
      </c>
      <c r="Y82" s="58">
        <f t="shared" si="21"/>
        <v>113.87372534673996</v>
      </c>
      <c r="Z82" s="59">
        <f t="shared" si="22"/>
        <v>159.45554301569763</v>
      </c>
      <c r="AA82" s="223">
        <v>-39</v>
      </c>
      <c r="AB82" s="224">
        <v>0.28000000000000003</v>
      </c>
      <c r="AC82" s="61">
        <v>0</v>
      </c>
      <c r="AD82" s="62" t="s">
        <v>166</v>
      </c>
      <c r="AE82" s="63" t="s">
        <v>203</v>
      </c>
      <c r="AF82" s="19" t="s">
        <v>181</v>
      </c>
      <c r="AG82" s="17" t="s">
        <v>161</v>
      </c>
      <c r="AH82" s="90">
        <v>222.76521118649481</v>
      </c>
      <c r="AI82" s="91" t="s">
        <v>130</v>
      </c>
      <c r="AJ82" s="92" t="s">
        <v>131</v>
      </c>
      <c r="AK82" s="93">
        <v>0</v>
      </c>
      <c r="AL82" s="211" t="s">
        <v>150</v>
      </c>
      <c r="AM82" s="96" t="s">
        <v>287</v>
      </c>
      <c r="AN82" s="4" t="s">
        <v>39</v>
      </c>
    </row>
    <row r="83" spans="1:40" s="70" customFormat="1" ht="34.5" x14ac:dyDescent="0.35">
      <c r="A83" s="49" t="s">
        <v>257</v>
      </c>
      <c r="B83" s="82" t="s">
        <v>151</v>
      </c>
      <c r="C83" s="82" t="s">
        <v>152</v>
      </c>
      <c r="D83" s="83" t="s">
        <v>114</v>
      </c>
      <c r="E83" s="46" t="s">
        <v>52</v>
      </c>
      <c r="F83" s="49" t="s">
        <v>246</v>
      </c>
      <c r="G83" s="49" t="s">
        <v>263</v>
      </c>
      <c r="H83" s="49" t="s">
        <v>264</v>
      </c>
      <c r="I83" s="49" t="s">
        <v>265</v>
      </c>
      <c r="J83" s="50">
        <v>169.0668486728332</v>
      </c>
      <c r="K83" s="51">
        <v>189.05200259283322</v>
      </c>
      <c r="L83" s="50">
        <v>169.0668486728332</v>
      </c>
      <c r="M83" s="52">
        <v>189.14086259283323</v>
      </c>
      <c r="N83" s="53">
        <v>0</v>
      </c>
      <c r="O83" s="50">
        <v>0</v>
      </c>
      <c r="P83" s="50">
        <v>0</v>
      </c>
      <c r="Q83" s="50">
        <v>0</v>
      </c>
      <c r="R83" s="54">
        <v>0</v>
      </c>
      <c r="S83" s="55">
        <v>0</v>
      </c>
      <c r="T83" s="51">
        <v>0</v>
      </c>
      <c r="U83" s="51">
        <v>0</v>
      </c>
      <c r="V83" s="51">
        <v>8.8859999999999995E-2</v>
      </c>
      <c r="W83" s="56">
        <v>0</v>
      </c>
      <c r="X83" s="57">
        <v>0.21</v>
      </c>
      <c r="Y83" s="58">
        <f t="shared" si="21"/>
        <v>149.42128144833825</v>
      </c>
      <c r="Z83" s="59">
        <f t="shared" si="22"/>
        <v>228.86044373732821</v>
      </c>
      <c r="AA83" s="60">
        <v>240.59</v>
      </c>
      <c r="AB83" s="61">
        <v>1.49</v>
      </c>
      <c r="AC83" s="61">
        <v>0</v>
      </c>
      <c r="AD83" s="62" t="s">
        <v>158</v>
      </c>
      <c r="AE83" s="63" t="s">
        <v>159</v>
      </c>
      <c r="AF83" s="19" t="s">
        <v>181</v>
      </c>
      <c r="AG83" s="17" t="s">
        <v>161</v>
      </c>
      <c r="AH83" s="90">
        <v>205.04229657394293</v>
      </c>
      <c r="AI83" s="91" t="s">
        <v>130</v>
      </c>
      <c r="AJ83" s="92" t="s">
        <v>127</v>
      </c>
      <c r="AK83" s="93">
        <v>0</v>
      </c>
      <c r="AL83" s="94" t="s">
        <v>150</v>
      </c>
      <c r="AM83" s="89"/>
      <c r="AN83" s="4" t="s">
        <v>39</v>
      </c>
    </row>
    <row r="84" spans="1:40" s="70" customFormat="1" ht="34.5" x14ac:dyDescent="0.35">
      <c r="A84" s="49" t="s">
        <v>143</v>
      </c>
      <c r="B84" s="82" t="s">
        <v>266</v>
      </c>
      <c r="C84" s="82" t="s">
        <v>267</v>
      </c>
      <c r="D84" s="83" t="s">
        <v>162</v>
      </c>
      <c r="E84" s="46" t="s">
        <v>52</v>
      </c>
      <c r="F84" s="49" t="s">
        <v>246</v>
      </c>
      <c r="G84" s="49" t="s">
        <v>268</v>
      </c>
      <c r="H84" s="49" t="s">
        <v>269</v>
      </c>
      <c r="I84" s="49" t="s">
        <v>270</v>
      </c>
      <c r="J84" s="50">
        <v>14503.414202915486</v>
      </c>
      <c r="K84" s="51">
        <v>37637.826252161147</v>
      </c>
      <c r="L84" s="50">
        <v>14503.414202915486</v>
      </c>
      <c r="M84" s="52">
        <v>37637.826252161147</v>
      </c>
      <c r="N84" s="53">
        <v>0</v>
      </c>
      <c r="O84" s="50">
        <v>0</v>
      </c>
      <c r="P84" s="50">
        <v>0</v>
      </c>
      <c r="Q84" s="50">
        <v>0</v>
      </c>
      <c r="R84" s="54">
        <v>0</v>
      </c>
      <c r="S84" s="55">
        <v>0</v>
      </c>
      <c r="T84" s="51">
        <v>0</v>
      </c>
      <c r="U84" s="51">
        <v>0</v>
      </c>
      <c r="V84" s="51">
        <v>0</v>
      </c>
      <c r="W84" s="56">
        <v>0</v>
      </c>
      <c r="X84" s="57">
        <v>0.15</v>
      </c>
      <c r="Y84" s="58">
        <f t="shared" si="21"/>
        <v>31992.152314336974</v>
      </c>
      <c r="Z84" s="59">
        <f t="shared" si="22"/>
        <v>43283.500189985316</v>
      </c>
      <c r="AA84" s="60">
        <v>-18808.77</v>
      </c>
      <c r="AB84" s="61">
        <v>-0.57999999999999996</v>
      </c>
      <c r="AC84" s="61">
        <v>-0.66364725117779899</v>
      </c>
      <c r="AD84" s="62" t="s">
        <v>158</v>
      </c>
      <c r="AE84" s="63" t="s">
        <v>167</v>
      </c>
      <c r="AF84" s="19" t="s">
        <v>168</v>
      </c>
      <c r="AG84" s="17" t="s">
        <v>161</v>
      </c>
      <c r="AH84" s="90">
        <v>28666.250258183809</v>
      </c>
      <c r="AI84" s="91" t="s">
        <v>130</v>
      </c>
      <c r="AJ84" s="92" t="s">
        <v>271</v>
      </c>
      <c r="AK84" s="93">
        <v>0</v>
      </c>
      <c r="AL84" s="94" t="s">
        <v>150</v>
      </c>
      <c r="AM84" s="89"/>
      <c r="AN84" s="4" t="s">
        <v>39</v>
      </c>
    </row>
    <row r="85" spans="1:40" s="70" customFormat="1" ht="34.5" x14ac:dyDescent="0.35">
      <c r="A85" s="49" t="s">
        <v>120</v>
      </c>
      <c r="B85" s="82" t="s">
        <v>121</v>
      </c>
      <c r="C85" s="82"/>
      <c r="D85" s="83" t="s">
        <v>114</v>
      </c>
      <c r="E85" s="46" t="s">
        <v>52</v>
      </c>
      <c r="F85" s="49" t="s">
        <v>246</v>
      </c>
      <c r="G85" s="49" t="s">
        <v>263</v>
      </c>
      <c r="H85" s="49" t="s">
        <v>272</v>
      </c>
      <c r="I85" s="49" t="s">
        <v>273</v>
      </c>
      <c r="J85" s="50">
        <v>205.34125882352942</v>
      </c>
      <c r="K85" s="51">
        <v>419.50347851352939</v>
      </c>
      <c r="L85" s="50">
        <v>205.34125882352942</v>
      </c>
      <c r="M85" s="52">
        <v>419.50347851352939</v>
      </c>
      <c r="N85" s="53">
        <v>0</v>
      </c>
      <c r="O85" s="50">
        <v>0</v>
      </c>
      <c r="P85" s="50">
        <v>0</v>
      </c>
      <c r="Q85" s="50">
        <v>0</v>
      </c>
      <c r="R85" s="54">
        <v>0</v>
      </c>
      <c r="S85" s="55">
        <v>0</v>
      </c>
      <c r="T85" s="51">
        <v>0</v>
      </c>
      <c r="U85" s="51">
        <v>0</v>
      </c>
      <c r="V85" s="51">
        <v>0</v>
      </c>
      <c r="W85" s="56">
        <v>0</v>
      </c>
      <c r="X85" s="57">
        <v>0.21</v>
      </c>
      <c r="Y85" s="58">
        <f t="shared" si="21"/>
        <v>331.40774802568825</v>
      </c>
      <c r="Z85" s="59">
        <f t="shared" si="22"/>
        <v>507.59920900137053</v>
      </c>
      <c r="AA85" s="60">
        <v>-340.3</v>
      </c>
      <c r="AB85" s="61">
        <v>-0.92</v>
      </c>
      <c r="AC85" s="61">
        <v>0</v>
      </c>
      <c r="AD85" s="62" t="s">
        <v>166</v>
      </c>
      <c r="AE85" s="63" t="s">
        <v>167</v>
      </c>
      <c r="AF85" s="19" t="s">
        <v>181</v>
      </c>
      <c r="AG85" s="17" t="s">
        <v>161</v>
      </c>
      <c r="AH85" s="90">
        <v>302.46173270015606</v>
      </c>
      <c r="AI85" s="91" t="s">
        <v>130</v>
      </c>
      <c r="AJ85" s="92" t="s">
        <v>193</v>
      </c>
      <c r="AK85" s="93">
        <v>0</v>
      </c>
      <c r="AL85" s="94" t="s">
        <v>150</v>
      </c>
      <c r="AM85" s="89"/>
      <c r="AN85" s="4" t="s">
        <v>39</v>
      </c>
    </row>
    <row r="86" spans="1:40" s="70" customFormat="1" ht="26" x14ac:dyDescent="0.35">
      <c r="A86" s="49" t="s">
        <v>143</v>
      </c>
      <c r="B86" s="82" t="s">
        <v>211</v>
      </c>
      <c r="C86" s="82"/>
      <c r="D86" s="83" t="s">
        <v>153</v>
      </c>
      <c r="E86" s="46" t="s">
        <v>52</v>
      </c>
      <c r="F86" s="49" t="s">
        <v>246</v>
      </c>
      <c r="G86" s="49" t="s">
        <v>247</v>
      </c>
      <c r="H86" s="49" t="s">
        <v>274</v>
      </c>
      <c r="I86" s="49" t="s">
        <v>733</v>
      </c>
      <c r="J86" s="50">
        <v>-9.0573081330946712E-7</v>
      </c>
      <c r="K86" s="51">
        <v>-1.5065552971815776E-16</v>
      </c>
      <c r="L86" s="50">
        <v>1345.8995421138254</v>
      </c>
      <c r="M86" s="52">
        <v>1404.5377100895562</v>
      </c>
      <c r="N86" s="53">
        <v>0</v>
      </c>
      <c r="O86" s="50">
        <v>0</v>
      </c>
      <c r="P86" s="50">
        <v>1345.8995430195562</v>
      </c>
      <c r="Q86" s="50">
        <v>0</v>
      </c>
      <c r="R86" s="54">
        <v>0</v>
      </c>
      <c r="S86" s="55">
        <v>0</v>
      </c>
      <c r="T86" s="51">
        <v>0</v>
      </c>
      <c r="U86" s="51">
        <v>1404.2850000895562</v>
      </c>
      <c r="V86" s="51">
        <v>0</v>
      </c>
      <c r="W86" s="56">
        <v>0.25270999999999999</v>
      </c>
      <c r="X86" s="57">
        <v>0.17</v>
      </c>
      <c r="Y86" s="58">
        <f t="shared" si="21"/>
        <v>1165.7662993743315</v>
      </c>
      <c r="Z86" s="59">
        <f t="shared" si="22"/>
        <v>1643.3091208047806</v>
      </c>
      <c r="AA86" s="223">
        <v>-825.09</v>
      </c>
      <c r="AB86" s="224">
        <v>-0.67</v>
      </c>
      <c r="AC86" s="61">
        <v>0</v>
      </c>
      <c r="AD86" s="62" t="s">
        <v>187</v>
      </c>
      <c r="AE86" s="63" t="s">
        <v>203</v>
      </c>
      <c r="AF86" s="19" t="s">
        <v>160</v>
      </c>
      <c r="AG86" s="17" t="s">
        <v>161</v>
      </c>
      <c r="AH86" s="90">
        <v>1679.6318176524519</v>
      </c>
      <c r="AI86" s="91" t="s">
        <v>130</v>
      </c>
      <c r="AJ86" s="92" t="s">
        <v>127</v>
      </c>
      <c r="AK86" s="93">
        <v>0</v>
      </c>
      <c r="AL86" s="211" t="s">
        <v>150</v>
      </c>
      <c r="AM86" s="89"/>
      <c r="AN86" s="4" t="s">
        <v>39</v>
      </c>
    </row>
    <row r="87" spans="1:40" s="70" customFormat="1" ht="23" x14ac:dyDescent="0.35">
      <c r="A87" s="49" t="s">
        <v>143</v>
      </c>
      <c r="B87" s="97" t="s">
        <v>151</v>
      </c>
      <c r="C87" s="97" t="s">
        <v>152</v>
      </c>
      <c r="D87" s="98" t="s">
        <v>153</v>
      </c>
      <c r="E87" s="46" t="s">
        <v>52</v>
      </c>
      <c r="F87" s="49" t="s">
        <v>246</v>
      </c>
      <c r="G87" s="49" t="s">
        <v>247</v>
      </c>
      <c r="H87" s="49" t="s">
        <v>275</v>
      </c>
      <c r="I87" s="49" t="s">
        <v>276</v>
      </c>
      <c r="J87" s="50">
        <v>180.24529522374502</v>
      </c>
      <c r="K87" s="51">
        <v>210.46281253374502</v>
      </c>
      <c r="L87" s="50">
        <v>204.97679867434096</v>
      </c>
      <c r="M87" s="52">
        <v>235.19431598434096</v>
      </c>
      <c r="N87" s="53">
        <v>0</v>
      </c>
      <c r="O87" s="50">
        <v>0</v>
      </c>
      <c r="P87" s="50">
        <v>0</v>
      </c>
      <c r="Q87" s="50">
        <v>24.731503450595927</v>
      </c>
      <c r="R87" s="54">
        <v>0</v>
      </c>
      <c r="S87" s="55">
        <v>0</v>
      </c>
      <c r="T87" s="51">
        <v>0</v>
      </c>
      <c r="U87" s="51">
        <v>0</v>
      </c>
      <c r="V87" s="51">
        <v>24.731503450595927</v>
      </c>
      <c r="W87" s="56">
        <v>0</v>
      </c>
      <c r="X87" s="57">
        <v>0.15</v>
      </c>
      <c r="Y87" s="58">
        <f t="shared" si="21"/>
        <v>199.91516858668982</v>
      </c>
      <c r="Z87" s="59">
        <f t="shared" si="22"/>
        <v>270.47346338199208</v>
      </c>
      <c r="AA87" s="60">
        <v>-203.6</v>
      </c>
      <c r="AB87" s="61">
        <v>-0.83</v>
      </c>
      <c r="AC87" s="61">
        <v>-0.87108204570178205</v>
      </c>
      <c r="AD87" s="62" t="s">
        <v>166</v>
      </c>
      <c r="AE87" s="63" t="s">
        <v>167</v>
      </c>
      <c r="AF87" s="19" t="s">
        <v>160</v>
      </c>
      <c r="AG87" s="17" t="s">
        <v>161</v>
      </c>
      <c r="AH87" s="90">
        <v>360.41706971584136</v>
      </c>
      <c r="AI87" s="91" t="s">
        <v>130</v>
      </c>
      <c r="AJ87" s="92" t="s">
        <v>131</v>
      </c>
      <c r="AK87" s="93">
        <v>0</v>
      </c>
      <c r="AL87" s="94" t="s">
        <v>150</v>
      </c>
      <c r="AM87" s="89"/>
      <c r="AN87" s="4" t="s">
        <v>39</v>
      </c>
    </row>
    <row r="88" spans="1:40" s="70" customFormat="1" ht="26" x14ac:dyDescent="0.35">
      <c r="A88" s="49" t="s">
        <v>257</v>
      </c>
      <c r="B88" s="82" t="s">
        <v>151</v>
      </c>
      <c r="C88" s="82" t="s">
        <v>152</v>
      </c>
      <c r="D88" s="83" t="s">
        <v>114</v>
      </c>
      <c r="E88" s="46" t="s">
        <v>52</v>
      </c>
      <c r="F88" s="49" t="s">
        <v>246</v>
      </c>
      <c r="G88" s="49" t="s">
        <v>247</v>
      </c>
      <c r="H88" s="49" t="s">
        <v>277</v>
      </c>
      <c r="I88" s="49" t="s">
        <v>734</v>
      </c>
      <c r="J88" s="50">
        <v>126.76181153177828</v>
      </c>
      <c r="K88" s="51">
        <v>136.3979895917783</v>
      </c>
      <c r="L88" s="50">
        <v>151.9907509291443</v>
      </c>
      <c r="M88" s="52">
        <v>161.62692898914432</v>
      </c>
      <c r="N88" s="53">
        <v>0</v>
      </c>
      <c r="O88" s="50">
        <v>0</v>
      </c>
      <c r="P88" s="50">
        <v>0</v>
      </c>
      <c r="Q88" s="50">
        <v>25.228939397366023</v>
      </c>
      <c r="R88" s="54">
        <v>0</v>
      </c>
      <c r="S88" s="55">
        <v>0</v>
      </c>
      <c r="T88" s="51">
        <v>0</v>
      </c>
      <c r="U88" s="51">
        <v>0</v>
      </c>
      <c r="V88" s="51">
        <v>25.228939397366023</v>
      </c>
      <c r="W88" s="56">
        <v>0</v>
      </c>
      <c r="X88" s="57">
        <v>0.28864353312302843</v>
      </c>
      <c r="Y88" s="58">
        <f t="shared" si="21"/>
        <v>114.97436115789289</v>
      </c>
      <c r="Z88" s="59">
        <f t="shared" si="22"/>
        <v>208.27949682039576</v>
      </c>
      <c r="AA88" s="223">
        <v>-84</v>
      </c>
      <c r="AB88" s="224" t="s">
        <v>179</v>
      </c>
      <c r="AC88" s="61">
        <v>0</v>
      </c>
      <c r="AD88" s="62" t="s">
        <v>166</v>
      </c>
      <c r="AE88" s="63" t="s">
        <v>203</v>
      </c>
      <c r="AF88" s="19" t="s">
        <v>181</v>
      </c>
      <c r="AG88" s="17" t="s">
        <v>161</v>
      </c>
      <c r="AH88" s="90">
        <v>165.70611401509947</v>
      </c>
      <c r="AI88" s="91" t="s">
        <v>130</v>
      </c>
      <c r="AJ88" s="92" t="s">
        <v>131</v>
      </c>
      <c r="AK88" s="93">
        <v>0</v>
      </c>
      <c r="AL88" s="211" t="s">
        <v>150</v>
      </c>
      <c r="AM88" s="89"/>
      <c r="AN88" s="4" t="s">
        <v>39</v>
      </c>
    </row>
    <row r="89" spans="1:40" s="70" customFormat="1" ht="26" x14ac:dyDescent="0.35">
      <c r="A89" s="49" t="s">
        <v>257</v>
      </c>
      <c r="B89" s="82" t="s">
        <v>151</v>
      </c>
      <c r="C89" s="82" t="s">
        <v>152</v>
      </c>
      <c r="D89" s="83" t="s">
        <v>114</v>
      </c>
      <c r="E89" s="46" t="s">
        <v>52</v>
      </c>
      <c r="F89" s="49" t="s">
        <v>246</v>
      </c>
      <c r="G89" s="49" t="s">
        <v>247</v>
      </c>
      <c r="H89" s="49" t="s">
        <v>278</v>
      </c>
      <c r="I89" s="49" t="s">
        <v>735</v>
      </c>
      <c r="J89" s="50">
        <v>46.337182752269086</v>
      </c>
      <c r="K89" s="51">
        <v>50.368231432269077</v>
      </c>
      <c r="L89" s="50">
        <v>97.764369142119136</v>
      </c>
      <c r="M89" s="52">
        <v>101.79541782211913</v>
      </c>
      <c r="N89" s="53">
        <v>0</v>
      </c>
      <c r="O89" s="50">
        <v>0</v>
      </c>
      <c r="P89" s="50">
        <v>0</v>
      </c>
      <c r="Q89" s="50">
        <v>51.427186389850057</v>
      </c>
      <c r="R89" s="54">
        <v>0</v>
      </c>
      <c r="S89" s="55">
        <v>0</v>
      </c>
      <c r="T89" s="51">
        <v>0</v>
      </c>
      <c r="U89" s="51">
        <v>0</v>
      </c>
      <c r="V89" s="51">
        <v>51.427186389850057</v>
      </c>
      <c r="W89" s="56">
        <v>0</v>
      </c>
      <c r="X89" s="57">
        <v>0.29960317460317459</v>
      </c>
      <c r="Y89" s="58">
        <f t="shared" si="21"/>
        <v>71.297187482555657</v>
      </c>
      <c r="Z89" s="59">
        <f t="shared" si="22"/>
        <v>132.2936481616826</v>
      </c>
      <c r="AA89" s="223">
        <v>-1</v>
      </c>
      <c r="AB89" s="224" t="s">
        <v>179</v>
      </c>
      <c r="AC89" s="61">
        <v>0</v>
      </c>
      <c r="AD89" s="62" t="s">
        <v>166</v>
      </c>
      <c r="AE89" s="63" t="s">
        <v>180</v>
      </c>
      <c r="AF89" s="19" t="s">
        <v>181</v>
      </c>
      <c r="AG89" s="17" t="s">
        <v>161</v>
      </c>
      <c r="AH89" s="90">
        <v>155.90803421539135</v>
      </c>
      <c r="AI89" s="91" t="s">
        <v>130</v>
      </c>
      <c r="AJ89" s="92" t="s">
        <v>131</v>
      </c>
      <c r="AK89" s="93">
        <v>0</v>
      </c>
      <c r="AL89" s="211" t="s">
        <v>150</v>
      </c>
      <c r="AM89" s="89"/>
      <c r="AN89" s="4" t="s">
        <v>39</v>
      </c>
    </row>
    <row r="90" spans="1:40" s="70" customFormat="1" ht="34.5" x14ac:dyDescent="0.35">
      <c r="A90" s="49" t="s">
        <v>257</v>
      </c>
      <c r="B90" s="82" t="s">
        <v>151</v>
      </c>
      <c r="C90" s="82" t="s">
        <v>152</v>
      </c>
      <c r="D90" s="83" t="s">
        <v>114</v>
      </c>
      <c r="E90" s="46" t="s">
        <v>52</v>
      </c>
      <c r="F90" s="49" t="s">
        <v>246</v>
      </c>
      <c r="G90" s="49" t="s">
        <v>247</v>
      </c>
      <c r="H90" s="49" t="s">
        <v>279</v>
      </c>
      <c r="I90" s="49" t="s">
        <v>736</v>
      </c>
      <c r="J90" s="50">
        <v>69.533125670434629</v>
      </c>
      <c r="K90" s="51">
        <v>74.731874270434631</v>
      </c>
      <c r="L90" s="50">
        <v>126.17987865005776</v>
      </c>
      <c r="M90" s="52">
        <v>131.37862725005778</v>
      </c>
      <c r="N90" s="53">
        <v>0</v>
      </c>
      <c r="O90" s="50">
        <v>0</v>
      </c>
      <c r="P90" s="50">
        <v>0</v>
      </c>
      <c r="Q90" s="50">
        <v>56.64675297962313</v>
      </c>
      <c r="R90" s="54">
        <v>0</v>
      </c>
      <c r="S90" s="55">
        <v>0</v>
      </c>
      <c r="T90" s="51">
        <v>0</v>
      </c>
      <c r="U90" s="51">
        <v>0</v>
      </c>
      <c r="V90" s="51">
        <v>56.64675297962313</v>
      </c>
      <c r="W90" s="56">
        <v>0</v>
      </c>
      <c r="X90" s="57">
        <v>0.3</v>
      </c>
      <c r="Y90" s="58">
        <f t="shared" si="21"/>
        <v>91.965039075040437</v>
      </c>
      <c r="Z90" s="59">
        <f t="shared" si="22"/>
        <v>170.79221542507511</v>
      </c>
      <c r="AA90" s="223">
        <v>-42</v>
      </c>
      <c r="AB90" s="224" t="s">
        <v>179</v>
      </c>
      <c r="AC90" s="61">
        <v>0</v>
      </c>
      <c r="AD90" s="62" t="s">
        <v>166</v>
      </c>
      <c r="AE90" s="63" t="s">
        <v>280</v>
      </c>
      <c r="AF90" s="19" t="s">
        <v>181</v>
      </c>
      <c r="AG90" s="17" t="s">
        <v>161</v>
      </c>
      <c r="AH90" s="90">
        <v>134.63709846075827</v>
      </c>
      <c r="AI90" s="91" t="s">
        <v>130</v>
      </c>
      <c r="AJ90" s="92" t="s">
        <v>131</v>
      </c>
      <c r="AK90" s="93">
        <v>0</v>
      </c>
      <c r="AL90" s="211" t="s">
        <v>150</v>
      </c>
      <c r="AM90" s="89"/>
      <c r="AN90" s="4" t="s">
        <v>39</v>
      </c>
    </row>
    <row r="91" spans="1:40" s="70" customFormat="1" ht="23" x14ac:dyDescent="0.35">
      <c r="A91" s="49" t="s">
        <v>120</v>
      </c>
      <c r="B91" s="82" t="s">
        <v>121</v>
      </c>
      <c r="C91" s="48"/>
      <c r="D91" s="83" t="s">
        <v>114</v>
      </c>
      <c r="E91" s="46" t="s">
        <v>250</v>
      </c>
      <c r="F91" s="49" t="s">
        <v>246</v>
      </c>
      <c r="G91" s="49">
        <v>763</v>
      </c>
      <c r="H91" s="49" t="s">
        <v>251</v>
      </c>
      <c r="I91" s="49" t="s">
        <v>252</v>
      </c>
      <c r="J91" s="50">
        <v>4753.4931342294094</v>
      </c>
      <c r="K91" s="51">
        <v>5341.2769045694095</v>
      </c>
      <c r="L91" s="50">
        <v>7360.9056086568507</v>
      </c>
      <c r="M91" s="52">
        <v>8372.1281194868498</v>
      </c>
      <c r="N91" s="53">
        <v>0</v>
      </c>
      <c r="O91" s="50">
        <v>0</v>
      </c>
      <c r="P91" s="50">
        <v>0</v>
      </c>
      <c r="Q91" s="50">
        <v>0</v>
      </c>
      <c r="R91" s="54">
        <v>2607.4124744274413</v>
      </c>
      <c r="S91" s="55">
        <v>0</v>
      </c>
      <c r="T91" s="51">
        <v>0</v>
      </c>
      <c r="U91" s="51">
        <v>14.41812388</v>
      </c>
      <c r="V91" s="51">
        <v>9.0206166100000011</v>
      </c>
      <c r="W91" s="56">
        <v>3007.4124744274413</v>
      </c>
      <c r="X91" s="57">
        <v>0</v>
      </c>
      <c r="Y91" s="58">
        <f t="shared" si="21"/>
        <v>0</v>
      </c>
      <c r="Z91" s="59">
        <f t="shared" si="22"/>
        <v>0</v>
      </c>
      <c r="AA91" s="60">
        <v>0</v>
      </c>
      <c r="AB91" s="61">
        <v>0</v>
      </c>
      <c r="AC91" s="61">
        <v>0</v>
      </c>
      <c r="AD91" s="62">
        <v>0</v>
      </c>
      <c r="AE91" s="63">
        <v>0</v>
      </c>
      <c r="AF91" s="19">
        <v>0</v>
      </c>
      <c r="AG91" s="17">
        <v>0</v>
      </c>
      <c r="AH91" s="84">
        <v>4781.0503267653157</v>
      </c>
      <c r="AI91" s="85" t="s">
        <v>130</v>
      </c>
      <c r="AJ91" s="86" t="s">
        <v>127</v>
      </c>
      <c r="AK91" s="87">
        <v>0</v>
      </c>
      <c r="AL91" s="88"/>
      <c r="AM91" s="89"/>
      <c r="AN91" s="4" t="s">
        <v>39</v>
      </c>
    </row>
    <row r="92" spans="1:40" s="70" customFormat="1" ht="23" x14ac:dyDescent="0.35">
      <c r="A92" s="49" t="s">
        <v>120</v>
      </c>
      <c r="B92" s="82" t="s">
        <v>121</v>
      </c>
      <c r="C92" s="82"/>
      <c r="D92" s="83" t="s">
        <v>114</v>
      </c>
      <c r="E92" s="46" t="s">
        <v>40</v>
      </c>
      <c r="F92" s="49" t="s">
        <v>246</v>
      </c>
      <c r="G92" s="49" t="s">
        <v>253</v>
      </c>
      <c r="H92" s="49" t="s">
        <v>254</v>
      </c>
      <c r="I92" s="49" t="s">
        <v>255</v>
      </c>
      <c r="J92" s="50">
        <v>460.76979676812084</v>
      </c>
      <c r="K92" s="51">
        <v>693.89828713812085</v>
      </c>
      <c r="L92" s="50">
        <v>460.76979676812084</v>
      </c>
      <c r="M92" s="52">
        <v>694.04385513812088</v>
      </c>
      <c r="N92" s="53">
        <v>0</v>
      </c>
      <c r="O92" s="50">
        <v>0</v>
      </c>
      <c r="P92" s="50">
        <v>0</v>
      </c>
      <c r="Q92" s="50">
        <v>0</v>
      </c>
      <c r="R92" s="54">
        <v>0</v>
      </c>
      <c r="S92" s="55">
        <v>0</v>
      </c>
      <c r="T92" s="51">
        <v>0</v>
      </c>
      <c r="U92" s="51">
        <v>0</v>
      </c>
      <c r="V92" s="51">
        <v>0</v>
      </c>
      <c r="W92" s="56">
        <v>0.145568</v>
      </c>
      <c r="X92" s="57">
        <v>0</v>
      </c>
      <c r="Y92" s="58">
        <f t="shared" si="21"/>
        <v>0</v>
      </c>
      <c r="Z92" s="59">
        <f t="shared" si="22"/>
        <v>0</v>
      </c>
      <c r="AA92" s="60">
        <v>0</v>
      </c>
      <c r="AB92" s="61">
        <v>0</v>
      </c>
      <c r="AC92" s="61">
        <v>0</v>
      </c>
      <c r="AD92" s="62">
        <v>0</v>
      </c>
      <c r="AE92" s="63">
        <v>0</v>
      </c>
      <c r="AF92" s="19">
        <v>0</v>
      </c>
      <c r="AG92" s="17">
        <v>0</v>
      </c>
      <c r="AH92" s="90">
        <v>785.28815123229879</v>
      </c>
      <c r="AI92" s="91" t="s">
        <v>130</v>
      </c>
      <c r="AJ92" s="92" t="s">
        <v>256</v>
      </c>
      <c r="AK92" s="93">
        <v>0</v>
      </c>
      <c r="AL92" s="88"/>
      <c r="AM92" s="89"/>
      <c r="AN92" s="4" t="s">
        <v>39</v>
      </c>
    </row>
    <row r="93" spans="1:40" s="70" customFormat="1" ht="23" x14ac:dyDescent="0.35">
      <c r="A93" s="49" t="s">
        <v>257</v>
      </c>
      <c r="B93" s="82" t="s">
        <v>151</v>
      </c>
      <c r="C93" s="82" t="s">
        <v>152</v>
      </c>
      <c r="D93" s="83" t="s">
        <v>114</v>
      </c>
      <c r="E93" s="46" t="s">
        <v>40</v>
      </c>
      <c r="F93" s="49" t="s">
        <v>246</v>
      </c>
      <c r="G93" s="49" t="s">
        <v>253</v>
      </c>
      <c r="H93" s="49" t="s">
        <v>258</v>
      </c>
      <c r="I93" s="49" t="s">
        <v>259</v>
      </c>
      <c r="J93" s="50">
        <v>853.62361191055527</v>
      </c>
      <c r="K93" s="51">
        <v>963.48645578055527</v>
      </c>
      <c r="L93" s="50">
        <v>853.62361191055527</v>
      </c>
      <c r="M93" s="52">
        <v>963.48645578055527</v>
      </c>
      <c r="N93" s="53">
        <v>0</v>
      </c>
      <c r="O93" s="50">
        <v>0</v>
      </c>
      <c r="P93" s="50">
        <v>0</v>
      </c>
      <c r="Q93" s="50">
        <v>0</v>
      </c>
      <c r="R93" s="54">
        <v>0</v>
      </c>
      <c r="S93" s="55">
        <v>0</v>
      </c>
      <c r="T93" s="51">
        <v>0</v>
      </c>
      <c r="U93" s="51">
        <v>0</v>
      </c>
      <c r="V93" s="51">
        <v>0</v>
      </c>
      <c r="W93" s="56">
        <v>0</v>
      </c>
      <c r="X93" s="57">
        <v>0.17</v>
      </c>
      <c r="Y93" s="58">
        <f t="shared" si="21"/>
        <v>799.69375829786088</v>
      </c>
      <c r="Z93" s="59">
        <f t="shared" si="22"/>
        <v>1127.2791532632496</v>
      </c>
      <c r="AA93" s="60">
        <v>-674.34</v>
      </c>
      <c r="AB93" s="61">
        <v>-0.81</v>
      </c>
      <c r="AC93" s="61">
        <v>0</v>
      </c>
      <c r="AD93" s="62" t="s">
        <v>158</v>
      </c>
      <c r="AE93" s="63" t="s">
        <v>167</v>
      </c>
      <c r="AF93" s="19" t="s">
        <v>181</v>
      </c>
      <c r="AG93" s="17" t="s">
        <v>161</v>
      </c>
      <c r="AH93" s="90">
        <v>947.35478857714156</v>
      </c>
      <c r="AI93" s="91" t="s">
        <v>130</v>
      </c>
      <c r="AJ93" s="92" t="s">
        <v>256</v>
      </c>
      <c r="AK93" s="93">
        <v>0</v>
      </c>
      <c r="AL93" s="94" t="s">
        <v>150</v>
      </c>
      <c r="AM93" s="89"/>
      <c r="AN93" s="4" t="s">
        <v>39</v>
      </c>
    </row>
    <row r="94" spans="1:40" s="70" customFormat="1" ht="34.5" x14ac:dyDescent="0.35">
      <c r="A94" s="49" t="s">
        <v>143</v>
      </c>
      <c r="B94" s="82" t="s">
        <v>144</v>
      </c>
      <c r="C94" s="82" t="s">
        <v>145</v>
      </c>
      <c r="D94" s="83" t="s">
        <v>153</v>
      </c>
      <c r="E94" s="46" t="s">
        <v>52</v>
      </c>
      <c r="F94" s="49" t="s">
        <v>89</v>
      </c>
      <c r="G94" s="49" t="s">
        <v>296</v>
      </c>
      <c r="H94" s="49" t="s">
        <v>297</v>
      </c>
      <c r="I94" s="49" t="s">
        <v>298</v>
      </c>
      <c r="J94" s="50">
        <v>608.11376268333629</v>
      </c>
      <c r="K94" s="51">
        <v>667.50694161333638</v>
      </c>
      <c r="L94" s="50">
        <v>823.92264129694195</v>
      </c>
      <c r="M94" s="52">
        <v>897.67333863694193</v>
      </c>
      <c r="N94" s="53">
        <v>0</v>
      </c>
      <c r="O94" s="50">
        <v>0</v>
      </c>
      <c r="P94" s="50">
        <v>211.4562133886343</v>
      </c>
      <c r="Q94" s="50">
        <v>0</v>
      </c>
      <c r="R94" s="54">
        <v>4.3526652249713331</v>
      </c>
      <c r="S94" s="55">
        <v>0</v>
      </c>
      <c r="T94" s="51">
        <v>0</v>
      </c>
      <c r="U94" s="51">
        <v>225.55799708863429</v>
      </c>
      <c r="V94" s="51">
        <v>0</v>
      </c>
      <c r="W94" s="56">
        <v>4.6083999349713327</v>
      </c>
      <c r="X94" s="57">
        <v>0.15</v>
      </c>
      <c r="Y94" s="58">
        <f t="shared" si="21"/>
        <v>763.0223378414006</v>
      </c>
      <c r="Z94" s="59">
        <f t="shared" si="22"/>
        <v>1032.3243394324832</v>
      </c>
      <c r="AA94" s="60">
        <v>-44.78</v>
      </c>
      <c r="AB94" s="61">
        <v>-0.06</v>
      </c>
      <c r="AC94" s="61">
        <v>-0.2122956855159924</v>
      </c>
      <c r="AD94" s="62" t="s">
        <v>158</v>
      </c>
      <c r="AE94" s="63" t="s">
        <v>197</v>
      </c>
      <c r="AF94" s="19" t="s">
        <v>210</v>
      </c>
      <c r="AG94" s="17" t="s">
        <v>161</v>
      </c>
      <c r="AH94" s="84">
        <v>1270.4433993215187</v>
      </c>
      <c r="AI94" s="85" t="s">
        <v>127</v>
      </c>
      <c r="AJ94" s="86" t="s">
        <v>127</v>
      </c>
      <c r="AK94" s="87">
        <v>0</v>
      </c>
      <c r="AL94" s="94" t="s">
        <v>150</v>
      </c>
      <c r="AM94" s="89"/>
      <c r="AN94" s="4" t="s">
        <v>39</v>
      </c>
    </row>
    <row r="95" spans="1:40" s="70" customFormat="1" ht="23" x14ac:dyDescent="0.35">
      <c r="A95" s="49" t="s">
        <v>143</v>
      </c>
      <c r="B95" s="82" t="s">
        <v>151</v>
      </c>
      <c r="C95" s="82" t="s">
        <v>152</v>
      </c>
      <c r="D95" s="83" t="s">
        <v>153</v>
      </c>
      <c r="E95" s="46" t="s">
        <v>52</v>
      </c>
      <c r="F95" s="49" t="s">
        <v>89</v>
      </c>
      <c r="G95" s="49" t="s">
        <v>299</v>
      </c>
      <c r="H95" s="49" t="s">
        <v>300</v>
      </c>
      <c r="I95" s="49" t="s">
        <v>301</v>
      </c>
      <c r="J95" s="50">
        <v>229.14900372142043</v>
      </c>
      <c r="K95" s="51">
        <v>257.68464618142042</v>
      </c>
      <c r="L95" s="50">
        <v>229.14900372142043</v>
      </c>
      <c r="M95" s="52">
        <v>257.68464618142042</v>
      </c>
      <c r="N95" s="53">
        <v>0</v>
      </c>
      <c r="O95" s="50">
        <v>0</v>
      </c>
      <c r="P95" s="50">
        <v>0</v>
      </c>
      <c r="Q95" s="50">
        <v>0</v>
      </c>
      <c r="R95" s="54">
        <v>0</v>
      </c>
      <c r="S95" s="55">
        <v>0</v>
      </c>
      <c r="T95" s="51">
        <v>0</v>
      </c>
      <c r="U95" s="51">
        <v>0</v>
      </c>
      <c r="V95" s="51">
        <v>0</v>
      </c>
      <c r="W95" s="56">
        <v>0</v>
      </c>
      <c r="X95" s="57">
        <v>0.16</v>
      </c>
      <c r="Y95" s="58">
        <f t="shared" si="21"/>
        <v>216.45510279239315</v>
      </c>
      <c r="Z95" s="59">
        <f t="shared" si="22"/>
        <v>298.91418957044766</v>
      </c>
      <c r="AA95" s="60">
        <v>359.22</v>
      </c>
      <c r="AB95" s="61">
        <v>1.36</v>
      </c>
      <c r="AC95" s="61">
        <v>1.0415655906895691</v>
      </c>
      <c r="AD95" s="62" t="s">
        <v>166</v>
      </c>
      <c r="AE95" s="63" t="s">
        <v>159</v>
      </c>
      <c r="AF95" s="19" t="s">
        <v>160</v>
      </c>
      <c r="AG95" s="17" t="s">
        <v>161</v>
      </c>
      <c r="AH95" s="215">
        <v>485.20975011951214</v>
      </c>
      <c r="AI95" s="214" t="s">
        <v>130</v>
      </c>
      <c r="AJ95" s="213" t="s">
        <v>232</v>
      </c>
      <c r="AK95" s="212">
        <v>0</v>
      </c>
      <c r="AL95" s="94" t="s">
        <v>150</v>
      </c>
      <c r="AM95" s="89"/>
      <c r="AN95" s="4" t="s">
        <v>39</v>
      </c>
    </row>
    <row r="96" spans="1:40" s="70" customFormat="1" ht="34.5" x14ac:dyDescent="0.35">
      <c r="A96" s="49" t="s">
        <v>143</v>
      </c>
      <c r="B96" s="82" t="s">
        <v>266</v>
      </c>
      <c r="C96" s="82" t="s">
        <v>267</v>
      </c>
      <c r="D96" s="83" t="s">
        <v>162</v>
      </c>
      <c r="E96" s="46" t="s">
        <v>52</v>
      </c>
      <c r="F96" s="49" t="s">
        <v>89</v>
      </c>
      <c r="G96" s="49" t="s">
        <v>299</v>
      </c>
      <c r="H96" s="49" t="s">
        <v>443</v>
      </c>
      <c r="I96" s="49" t="s">
        <v>444</v>
      </c>
      <c r="J96" s="50">
        <v>3340.7603849465586</v>
      </c>
      <c r="K96" s="51">
        <v>32308.391278611703</v>
      </c>
      <c r="L96" s="50">
        <v>3340.7603849465586</v>
      </c>
      <c r="M96" s="52">
        <v>32308.391278611703</v>
      </c>
      <c r="N96" s="53">
        <v>0</v>
      </c>
      <c r="O96" s="50">
        <v>0</v>
      </c>
      <c r="P96" s="50">
        <v>0</v>
      </c>
      <c r="Q96" s="50">
        <v>0</v>
      </c>
      <c r="R96" s="54">
        <v>0</v>
      </c>
      <c r="S96" s="55">
        <v>0</v>
      </c>
      <c r="T96" s="51">
        <v>0</v>
      </c>
      <c r="U96" s="51">
        <v>0</v>
      </c>
      <c r="V96" s="51">
        <v>0</v>
      </c>
      <c r="W96" s="56">
        <v>0</v>
      </c>
      <c r="X96" s="57">
        <v>0.3</v>
      </c>
      <c r="Y96" s="58">
        <f t="shared" si="21"/>
        <v>29077.552150750533</v>
      </c>
      <c r="Z96" s="59">
        <f t="shared" si="22"/>
        <v>45231.747790056383</v>
      </c>
      <c r="AA96" s="60">
        <v>-22131.73</v>
      </c>
      <c r="AB96" s="61">
        <v>-0.78</v>
      </c>
      <c r="AC96" s="61">
        <v>-0.89700817969523372</v>
      </c>
      <c r="AD96" s="62" t="s">
        <v>158</v>
      </c>
      <c r="AE96" s="63" t="s">
        <v>167</v>
      </c>
      <c r="AF96" s="19" t="s">
        <v>213</v>
      </c>
      <c r="AG96" s="17" t="s">
        <v>149</v>
      </c>
      <c r="AH96" s="90">
        <v>34597.165876554871</v>
      </c>
      <c r="AI96" s="91" t="s">
        <v>130</v>
      </c>
      <c r="AJ96" s="92" t="s">
        <v>131</v>
      </c>
      <c r="AK96" s="93" t="s">
        <v>445</v>
      </c>
      <c r="AL96" s="94" t="s">
        <v>150</v>
      </c>
      <c r="AM96" s="89"/>
      <c r="AN96" s="4" t="s">
        <v>39</v>
      </c>
    </row>
    <row r="97" spans="1:40" s="70" customFormat="1" ht="34.5" x14ac:dyDescent="0.35">
      <c r="A97" s="49" t="s">
        <v>468</v>
      </c>
      <c r="B97" s="82" t="s">
        <v>266</v>
      </c>
      <c r="C97" s="82" t="s">
        <v>267</v>
      </c>
      <c r="D97" s="83" t="s">
        <v>162</v>
      </c>
      <c r="E97" s="46" t="s">
        <v>52</v>
      </c>
      <c r="F97" s="49" t="s">
        <v>89</v>
      </c>
      <c r="G97" s="49" t="s">
        <v>469</v>
      </c>
      <c r="H97" s="49" t="s">
        <v>470</v>
      </c>
      <c r="I97" s="49" t="s">
        <v>471</v>
      </c>
      <c r="J97" s="50">
        <v>151.16235891261519</v>
      </c>
      <c r="K97" s="51">
        <v>151.16235891261519</v>
      </c>
      <c r="L97" s="50">
        <v>302.32951566028646</v>
      </c>
      <c r="M97" s="52">
        <v>302.32951566028646</v>
      </c>
      <c r="N97" s="53">
        <v>0</v>
      </c>
      <c r="O97" s="50">
        <v>0</v>
      </c>
      <c r="P97" s="50">
        <v>0</v>
      </c>
      <c r="Q97" s="50">
        <v>151.1671567476713</v>
      </c>
      <c r="R97" s="54">
        <v>0</v>
      </c>
      <c r="S97" s="55">
        <v>0</v>
      </c>
      <c r="T97" s="51">
        <v>0</v>
      </c>
      <c r="U97" s="51">
        <v>0</v>
      </c>
      <c r="V97" s="51">
        <v>151.1671567476713</v>
      </c>
      <c r="W97" s="56">
        <v>0</v>
      </c>
      <c r="X97" s="57">
        <v>0.3</v>
      </c>
      <c r="Y97" s="58">
        <f t="shared" si="21"/>
        <v>272.09656409425781</v>
      </c>
      <c r="Z97" s="59">
        <f t="shared" si="22"/>
        <v>423.26132192440105</v>
      </c>
      <c r="AA97" s="60" t="s">
        <v>127</v>
      </c>
      <c r="AB97" s="61" t="s">
        <v>127</v>
      </c>
      <c r="AC97" s="61" t="s">
        <v>127</v>
      </c>
      <c r="AD97" s="16" t="s">
        <v>166</v>
      </c>
      <c r="AE97" s="18" t="s">
        <v>332</v>
      </c>
      <c r="AF97" s="19" t="s">
        <v>213</v>
      </c>
      <c r="AG97" s="17" t="s">
        <v>214</v>
      </c>
      <c r="AH97" s="90">
        <v>0</v>
      </c>
      <c r="AI97" s="91" t="s">
        <v>130</v>
      </c>
      <c r="AJ97" s="92" t="s">
        <v>127</v>
      </c>
      <c r="AK97" s="93">
        <v>0</v>
      </c>
      <c r="AL97" s="94" t="s">
        <v>150</v>
      </c>
      <c r="AM97" s="89"/>
      <c r="AN97" s="4" t="s">
        <v>39</v>
      </c>
    </row>
    <row r="98" spans="1:40" s="70" customFormat="1" ht="46" x14ac:dyDescent="0.35">
      <c r="A98" s="49" t="s">
        <v>112</v>
      </c>
      <c r="B98" s="82" t="s">
        <v>113</v>
      </c>
      <c r="C98" s="82"/>
      <c r="D98" s="83" t="s">
        <v>114</v>
      </c>
      <c r="E98" s="46" t="s">
        <v>40</v>
      </c>
      <c r="F98" s="49" t="s">
        <v>89</v>
      </c>
      <c r="G98" s="49" t="s">
        <v>281</v>
      </c>
      <c r="H98" s="49" t="s">
        <v>282</v>
      </c>
      <c r="I98" s="49" t="s">
        <v>283</v>
      </c>
      <c r="J98" s="50">
        <v>61.872884486358949</v>
      </c>
      <c r="K98" s="51">
        <v>1275.113447086359</v>
      </c>
      <c r="L98" s="50">
        <v>61.872884486358949</v>
      </c>
      <c r="M98" s="52">
        <v>1275.113447086359</v>
      </c>
      <c r="N98" s="53">
        <v>0</v>
      </c>
      <c r="O98" s="50">
        <v>0</v>
      </c>
      <c r="P98" s="50">
        <v>0</v>
      </c>
      <c r="Q98" s="50">
        <v>0</v>
      </c>
      <c r="R98" s="54">
        <v>0</v>
      </c>
      <c r="S98" s="55">
        <v>0</v>
      </c>
      <c r="T98" s="51">
        <v>0</v>
      </c>
      <c r="U98" s="51">
        <v>0</v>
      </c>
      <c r="V98" s="51">
        <v>0</v>
      </c>
      <c r="W98" s="56">
        <v>0</v>
      </c>
      <c r="X98" s="57">
        <v>0</v>
      </c>
      <c r="Y98" s="58">
        <f t="shared" si="21"/>
        <v>0</v>
      </c>
      <c r="Z98" s="59">
        <f t="shared" si="22"/>
        <v>0</v>
      </c>
      <c r="AA98" s="60">
        <v>0</v>
      </c>
      <c r="AB98" s="61">
        <v>0</v>
      </c>
      <c r="AC98" s="61">
        <v>0</v>
      </c>
      <c r="AD98" s="62">
        <v>0</v>
      </c>
      <c r="AE98" s="63">
        <v>0</v>
      </c>
      <c r="AF98" s="19">
        <v>0</v>
      </c>
      <c r="AG98" s="17">
        <v>0</v>
      </c>
      <c r="AH98" s="90">
        <v>1162.7114165481696</v>
      </c>
      <c r="AI98" s="91" t="s">
        <v>188</v>
      </c>
      <c r="AJ98" s="92" t="s">
        <v>127</v>
      </c>
      <c r="AK98" s="93">
        <v>0</v>
      </c>
      <c r="AL98" s="88"/>
      <c r="AM98" s="89"/>
      <c r="AN98" s="4" t="s">
        <v>39</v>
      </c>
    </row>
    <row r="99" spans="1:40" s="70" customFormat="1" ht="23" x14ac:dyDescent="0.35">
      <c r="A99" s="49" t="s">
        <v>120</v>
      </c>
      <c r="B99" s="82" t="s">
        <v>121</v>
      </c>
      <c r="C99" s="82"/>
      <c r="D99" s="83" t="s">
        <v>114</v>
      </c>
      <c r="E99" s="46" t="s">
        <v>40</v>
      </c>
      <c r="F99" s="49" t="s">
        <v>89</v>
      </c>
      <c r="G99" s="49"/>
      <c r="H99" s="49" t="s">
        <v>284</v>
      </c>
      <c r="I99" s="49" t="s">
        <v>285</v>
      </c>
      <c r="J99" s="50">
        <v>57.9906729983189</v>
      </c>
      <c r="K99" s="51">
        <v>198.6049624883189</v>
      </c>
      <c r="L99" s="50">
        <v>57.9906729983189</v>
      </c>
      <c r="M99" s="52">
        <v>216.91833877831891</v>
      </c>
      <c r="N99" s="53">
        <v>0</v>
      </c>
      <c r="O99" s="50">
        <v>0</v>
      </c>
      <c r="P99" s="50">
        <v>0</v>
      </c>
      <c r="Q99" s="50">
        <v>0</v>
      </c>
      <c r="R99" s="54">
        <v>0</v>
      </c>
      <c r="S99" s="55">
        <v>0</v>
      </c>
      <c r="T99" s="51">
        <v>0</v>
      </c>
      <c r="U99" s="51">
        <v>10.59532078</v>
      </c>
      <c r="V99" s="51">
        <v>0.6499787600000001</v>
      </c>
      <c r="W99" s="56">
        <v>7.0680767500000004</v>
      </c>
      <c r="X99" s="57">
        <v>0</v>
      </c>
      <c r="Y99" s="58">
        <f t="shared" si="21"/>
        <v>0</v>
      </c>
      <c r="Z99" s="59">
        <f t="shared" si="22"/>
        <v>0</v>
      </c>
      <c r="AA99" s="60">
        <v>0</v>
      </c>
      <c r="AB99" s="61">
        <v>0</v>
      </c>
      <c r="AC99" s="61">
        <v>0</v>
      </c>
      <c r="AD99" s="62">
        <v>0</v>
      </c>
      <c r="AE99" s="63">
        <v>0</v>
      </c>
      <c r="AF99" s="19">
        <v>0</v>
      </c>
      <c r="AG99" s="17">
        <v>0</v>
      </c>
      <c r="AH99" s="90">
        <v>238.55740483797354</v>
      </c>
      <c r="AI99" s="91" t="s">
        <v>117</v>
      </c>
      <c r="AJ99" s="92" t="s">
        <v>127</v>
      </c>
      <c r="AK99" s="93">
        <v>0</v>
      </c>
      <c r="AL99" s="88"/>
      <c r="AM99" s="89"/>
      <c r="AN99" s="4" t="s">
        <v>39</v>
      </c>
    </row>
    <row r="100" spans="1:40" s="70" customFormat="1" ht="23" x14ac:dyDescent="0.35">
      <c r="A100" s="49" t="s">
        <v>120</v>
      </c>
      <c r="B100" s="82" t="s">
        <v>121</v>
      </c>
      <c r="C100" s="82"/>
      <c r="D100" s="83" t="s">
        <v>114</v>
      </c>
      <c r="E100" s="46" t="s">
        <v>40</v>
      </c>
      <c r="F100" s="49" t="s">
        <v>89</v>
      </c>
      <c r="G100" s="49" t="s">
        <v>281</v>
      </c>
      <c r="H100" s="49" t="s">
        <v>286</v>
      </c>
      <c r="I100" s="49" t="s">
        <v>761</v>
      </c>
      <c r="J100" s="50">
        <v>339.6578000825474</v>
      </c>
      <c r="K100" s="51">
        <v>453.76187937254741</v>
      </c>
      <c r="L100" s="50">
        <v>355.32999377728021</v>
      </c>
      <c r="M100" s="52">
        <v>484.6567280672802</v>
      </c>
      <c r="N100" s="53">
        <v>0</v>
      </c>
      <c r="O100" s="50">
        <v>0</v>
      </c>
      <c r="P100" s="50">
        <v>15.672193694732796</v>
      </c>
      <c r="Q100" s="50">
        <v>0</v>
      </c>
      <c r="R100" s="54">
        <v>0</v>
      </c>
      <c r="S100" s="55">
        <v>0</v>
      </c>
      <c r="T100" s="51">
        <v>0</v>
      </c>
      <c r="U100" s="51">
        <v>30.821724694732794</v>
      </c>
      <c r="V100" s="51">
        <v>0</v>
      </c>
      <c r="W100" s="56">
        <v>7.3123999999999995E-2</v>
      </c>
      <c r="X100" s="57">
        <v>0</v>
      </c>
      <c r="Y100" s="58">
        <f t="shared" si="21"/>
        <v>0</v>
      </c>
      <c r="Z100" s="59">
        <f t="shared" si="22"/>
        <v>0</v>
      </c>
      <c r="AA100" s="223" t="s">
        <v>127</v>
      </c>
      <c r="AB100" s="224" t="s">
        <v>127</v>
      </c>
      <c r="AC100" s="61">
        <v>0</v>
      </c>
      <c r="AD100" s="62" t="s">
        <v>166</v>
      </c>
      <c r="AE100" s="63" t="s">
        <v>183</v>
      </c>
      <c r="AF100" s="19" t="s">
        <v>181</v>
      </c>
      <c r="AG100" s="17" t="s">
        <v>149</v>
      </c>
      <c r="AH100" s="90">
        <v>477.11320855678184</v>
      </c>
      <c r="AI100" s="91" t="s">
        <v>188</v>
      </c>
      <c r="AJ100" s="92" t="s">
        <v>127</v>
      </c>
      <c r="AK100" s="93">
        <v>0</v>
      </c>
      <c r="AL100" s="211" t="s">
        <v>150</v>
      </c>
      <c r="AM100" s="96" t="s">
        <v>287</v>
      </c>
      <c r="AN100" s="4" t="s">
        <v>39</v>
      </c>
    </row>
    <row r="101" spans="1:40" s="70" customFormat="1" ht="23" x14ac:dyDescent="0.35">
      <c r="A101" s="49" t="s">
        <v>120</v>
      </c>
      <c r="B101" s="82" t="s">
        <v>121</v>
      </c>
      <c r="C101" s="82"/>
      <c r="D101" s="83" t="s">
        <v>114</v>
      </c>
      <c r="E101" s="46" t="s">
        <v>40</v>
      </c>
      <c r="F101" s="49" t="s">
        <v>89</v>
      </c>
      <c r="G101" s="49" t="s">
        <v>281</v>
      </c>
      <c r="H101" s="49" t="s">
        <v>288</v>
      </c>
      <c r="I101" s="49" t="s">
        <v>289</v>
      </c>
      <c r="J101" s="50">
        <v>174.19132274125337</v>
      </c>
      <c r="K101" s="51">
        <v>590.07999334125338</v>
      </c>
      <c r="L101" s="50">
        <v>174.19132274125337</v>
      </c>
      <c r="M101" s="52">
        <v>593.11400934125334</v>
      </c>
      <c r="N101" s="53">
        <v>0</v>
      </c>
      <c r="O101" s="50">
        <v>0</v>
      </c>
      <c r="P101" s="50">
        <v>0</v>
      </c>
      <c r="Q101" s="50">
        <v>0</v>
      </c>
      <c r="R101" s="54">
        <v>0</v>
      </c>
      <c r="S101" s="55">
        <v>0</v>
      </c>
      <c r="T101" s="51">
        <v>0</v>
      </c>
      <c r="U101" s="51">
        <v>0</v>
      </c>
      <c r="V101" s="51">
        <v>0</v>
      </c>
      <c r="W101" s="56">
        <v>3.0340160000000003</v>
      </c>
      <c r="X101" s="57">
        <v>0</v>
      </c>
      <c r="Y101" s="58">
        <f t="shared" si="21"/>
        <v>0</v>
      </c>
      <c r="Z101" s="59">
        <f t="shared" si="22"/>
        <v>0</v>
      </c>
      <c r="AA101" s="60">
        <v>0</v>
      </c>
      <c r="AB101" s="61">
        <v>0</v>
      </c>
      <c r="AC101" s="61">
        <v>0</v>
      </c>
      <c r="AD101" s="62">
        <v>0</v>
      </c>
      <c r="AE101" s="63">
        <v>0</v>
      </c>
      <c r="AF101" s="19">
        <v>0</v>
      </c>
      <c r="AG101" s="17">
        <v>0</v>
      </c>
      <c r="AH101" s="90">
        <v>384.9911499126892</v>
      </c>
      <c r="AI101" s="91" t="s">
        <v>188</v>
      </c>
      <c r="AJ101" s="92" t="s">
        <v>127</v>
      </c>
      <c r="AK101" s="93">
        <v>0</v>
      </c>
      <c r="AL101" s="88"/>
      <c r="AM101" s="89"/>
      <c r="AN101" s="4" t="s">
        <v>39</v>
      </c>
    </row>
    <row r="102" spans="1:40" s="70" customFormat="1" ht="46" x14ac:dyDescent="0.35">
      <c r="A102" s="49" t="s">
        <v>112</v>
      </c>
      <c r="B102" s="82" t="s">
        <v>113</v>
      </c>
      <c r="C102" s="82"/>
      <c r="D102" s="83" t="s">
        <v>114</v>
      </c>
      <c r="E102" s="46" t="s">
        <v>40</v>
      </c>
      <c r="F102" s="49" t="s">
        <v>89</v>
      </c>
      <c r="G102" s="49" t="s">
        <v>281</v>
      </c>
      <c r="H102" s="49" t="s">
        <v>290</v>
      </c>
      <c r="I102" s="49" t="s">
        <v>291</v>
      </c>
      <c r="J102" s="50">
        <v>22.254901960784316</v>
      </c>
      <c r="K102" s="51">
        <v>655.16254037078431</v>
      </c>
      <c r="L102" s="50">
        <v>22.254901960784316</v>
      </c>
      <c r="M102" s="52">
        <v>667.16254037078431</v>
      </c>
      <c r="N102" s="53">
        <v>0</v>
      </c>
      <c r="O102" s="50">
        <v>0</v>
      </c>
      <c r="P102" s="50">
        <v>0</v>
      </c>
      <c r="Q102" s="50">
        <v>0</v>
      </c>
      <c r="R102" s="54">
        <v>0</v>
      </c>
      <c r="S102" s="55">
        <v>0</v>
      </c>
      <c r="T102" s="51">
        <v>0</v>
      </c>
      <c r="U102" s="51">
        <v>0</v>
      </c>
      <c r="V102" s="51">
        <v>0</v>
      </c>
      <c r="W102" s="56">
        <v>12</v>
      </c>
      <c r="X102" s="57">
        <v>0</v>
      </c>
      <c r="Y102" s="58">
        <f t="shared" si="21"/>
        <v>0</v>
      </c>
      <c r="Z102" s="59">
        <f t="shared" si="22"/>
        <v>0</v>
      </c>
      <c r="AA102" s="60"/>
      <c r="AB102" s="61"/>
      <c r="AC102" s="61">
        <v>0</v>
      </c>
      <c r="AD102" s="62">
        <v>0</v>
      </c>
      <c r="AE102" s="63"/>
      <c r="AF102" s="19">
        <v>0</v>
      </c>
      <c r="AG102" s="17">
        <v>0</v>
      </c>
      <c r="AH102" s="90">
        <v>524.75652447814718</v>
      </c>
      <c r="AI102" s="91" t="s">
        <v>188</v>
      </c>
      <c r="AJ102" s="92" t="s">
        <v>127</v>
      </c>
      <c r="AK102" s="93">
        <v>0</v>
      </c>
      <c r="AL102" s="88"/>
      <c r="AM102" s="89"/>
      <c r="AN102" s="4" t="s">
        <v>39</v>
      </c>
    </row>
    <row r="103" spans="1:40" s="70" customFormat="1" ht="46" x14ac:dyDescent="0.35">
      <c r="A103" s="49" t="s">
        <v>292</v>
      </c>
      <c r="B103" s="82" t="s">
        <v>151</v>
      </c>
      <c r="C103" s="82" t="s">
        <v>152</v>
      </c>
      <c r="D103" s="83" t="s">
        <v>153</v>
      </c>
      <c r="E103" s="46" t="s">
        <v>40</v>
      </c>
      <c r="F103" s="49" t="s">
        <v>89</v>
      </c>
      <c r="G103" s="49" t="s">
        <v>293</v>
      </c>
      <c r="H103" s="49" t="s">
        <v>294</v>
      </c>
      <c r="I103" s="49" t="s">
        <v>295</v>
      </c>
      <c r="J103" s="50">
        <v>647.15006259418817</v>
      </c>
      <c r="K103" s="51">
        <v>701.16848371418826</v>
      </c>
      <c r="L103" s="50">
        <v>647.15006259418817</v>
      </c>
      <c r="M103" s="52">
        <v>701.16848371418826</v>
      </c>
      <c r="N103" s="53">
        <v>0</v>
      </c>
      <c r="O103" s="50">
        <v>0</v>
      </c>
      <c r="P103" s="50">
        <v>0</v>
      </c>
      <c r="Q103" s="50">
        <v>0</v>
      </c>
      <c r="R103" s="54">
        <v>0</v>
      </c>
      <c r="S103" s="55">
        <v>0</v>
      </c>
      <c r="T103" s="51">
        <v>0</v>
      </c>
      <c r="U103" s="51">
        <v>0</v>
      </c>
      <c r="V103" s="51">
        <v>0</v>
      </c>
      <c r="W103" s="56">
        <v>0</v>
      </c>
      <c r="X103" s="57">
        <v>0.09</v>
      </c>
      <c r="Y103" s="58">
        <f t="shared" si="21"/>
        <v>638.06332017991133</v>
      </c>
      <c r="Z103" s="59">
        <f t="shared" si="22"/>
        <v>764.27364724846529</v>
      </c>
      <c r="AA103" s="60">
        <v>1089.49</v>
      </c>
      <c r="AB103" s="61">
        <v>1.83</v>
      </c>
      <c r="AC103" s="61">
        <v>1.5825377482662446</v>
      </c>
      <c r="AD103" s="62" t="s">
        <v>187</v>
      </c>
      <c r="AE103" s="63" t="s">
        <v>159</v>
      </c>
      <c r="AF103" s="19" t="s">
        <v>160</v>
      </c>
      <c r="AG103" s="17" t="s">
        <v>161</v>
      </c>
      <c r="AH103" s="90">
        <v>640.85088205993156</v>
      </c>
      <c r="AI103" s="91" t="s">
        <v>188</v>
      </c>
      <c r="AJ103" s="92" t="s">
        <v>127</v>
      </c>
      <c r="AK103" s="93">
        <v>0</v>
      </c>
      <c r="AL103" s="94" t="s">
        <v>150</v>
      </c>
      <c r="AM103" s="89"/>
      <c r="AN103" s="4" t="s">
        <v>39</v>
      </c>
    </row>
    <row r="104" spans="1:40" s="70" customFormat="1" ht="46" x14ac:dyDescent="0.35">
      <c r="A104" s="49" t="s">
        <v>112</v>
      </c>
      <c r="B104" s="82" t="s">
        <v>113</v>
      </c>
      <c r="C104" s="82"/>
      <c r="D104" s="83" t="s">
        <v>114</v>
      </c>
      <c r="E104" s="46" t="s">
        <v>52</v>
      </c>
      <c r="F104" s="49" t="s">
        <v>95</v>
      </c>
      <c r="G104" s="49" t="s">
        <v>302</v>
      </c>
      <c r="H104" s="49" t="s">
        <v>303</v>
      </c>
      <c r="I104" s="49" t="s">
        <v>304</v>
      </c>
      <c r="J104" s="50">
        <v>82.197999999999993</v>
      </c>
      <c r="K104" s="51">
        <v>695.37838599999998</v>
      </c>
      <c r="L104" s="50">
        <v>82.197999999999993</v>
      </c>
      <c r="M104" s="52">
        <v>2722.4501492263189</v>
      </c>
      <c r="N104" s="53">
        <v>0</v>
      </c>
      <c r="O104" s="50">
        <v>0</v>
      </c>
      <c r="P104" s="50">
        <v>0</v>
      </c>
      <c r="Q104" s="50">
        <v>0</v>
      </c>
      <c r="R104" s="54">
        <v>0</v>
      </c>
      <c r="S104" s="55">
        <v>0</v>
      </c>
      <c r="T104" s="51">
        <v>0</v>
      </c>
      <c r="U104" s="51">
        <v>0</v>
      </c>
      <c r="V104" s="51">
        <v>0</v>
      </c>
      <c r="W104" s="56">
        <v>2027.071763226319</v>
      </c>
      <c r="X104" s="57">
        <v>0</v>
      </c>
      <c r="Y104" s="58">
        <f t="shared" si="21"/>
        <v>0</v>
      </c>
      <c r="Z104" s="59">
        <f t="shared" si="22"/>
        <v>0</v>
      </c>
      <c r="AA104" s="60">
        <v>0</v>
      </c>
      <c r="AB104" s="61">
        <v>0</v>
      </c>
      <c r="AC104" s="61">
        <v>0</v>
      </c>
      <c r="AD104" s="62">
        <v>0</v>
      </c>
      <c r="AE104" s="63">
        <v>0</v>
      </c>
      <c r="AF104" s="19">
        <v>0</v>
      </c>
      <c r="AG104" s="17">
        <v>0</v>
      </c>
      <c r="AH104" s="90">
        <v>2734.1262460011631</v>
      </c>
      <c r="AI104" s="91" t="s">
        <v>127</v>
      </c>
      <c r="AJ104" s="92" t="s">
        <v>127</v>
      </c>
      <c r="AK104" s="93">
        <v>0</v>
      </c>
      <c r="AL104" s="94"/>
      <c r="AM104" s="89"/>
      <c r="AN104" s="4" t="s">
        <v>39</v>
      </c>
    </row>
    <row r="105" spans="1:40" s="70" customFormat="1" ht="46" x14ac:dyDescent="0.35">
      <c r="A105" s="49" t="s">
        <v>112</v>
      </c>
      <c r="B105" s="82" t="s">
        <v>113</v>
      </c>
      <c r="C105" s="82"/>
      <c r="D105" s="83" t="s">
        <v>114</v>
      </c>
      <c r="E105" s="46" t="s">
        <v>52</v>
      </c>
      <c r="F105" s="49" t="s">
        <v>95</v>
      </c>
      <c r="G105" s="49" t="s">
        <v>96</v>
      </c>
      <c r="H105" s="49" t="s">
        <v>308</v>
      </c>
      <c r="I105" s="49" t="s">
        <v>309</v>
      </c>
      <c r="J105" s="50">
        <v>5.3284313725490193</v>
      </c>
      <c r="K105" s="51">
        <v>381.80041407254913</v>
      </c>
      <c r="L105" s="50">
        <v>9.5784313725490193</v>
      </c>
      <c r="M105" s="52">
        <v>620.54057714254918</v>
      </c>
      <c r="N105" s="53">
        <v>0</v>
      </c>
      <c r="O105" s="50">
        <v>0</v>
      </c>
      <c r="P105" s="50">
        <v>4.25</v>
      </c>
      <c r="Q105" s="50">
        <v>0</v>
      </c>
      <c r="R105" s="54">
        <v>0</v>
      </c>
      <c r="S105" s="55">
        <v>0</v>
      </c>
      <c r="T105" s="51">
        <v>0</v>
      </c>
      <c r="U105" s="51">
        <v>216.43780699999996</v>
      </c>
      <c r="V105" s="51">
        <v>0</v>
      </c>
      <c r="W105" s="56">
        <v>22.302356069999998</v>
      </c>
      <c r="X105" s="57">
        <v>0</v>
      </c>
      <c r="Y105" s="58">
        <f t="shared" si="21"/>
        <v>0</v>
      </c>
      <c r="Z105" s="59">
        <f t="shared" si="22"/>
        <v>0</v>
      </c>
      <c r="AA105" s="60"/>
      <c r="AB105" s="61"/>
      <c r="AC105" s="61">
        <v>0</v>
      </c>
      <c r="AD105" s="62">
        <v>0</v>
      </c>
      <c r="AE105" s="63"/>
      <c r="AF105" s="19">
        <v>0</v>
      </c>
      <c r="AG105" s="17">
        <v>0</v>
      </c>
      <c r="AH105" s="90">
        <v>423.20836978146872</v>
      </c>
      <c r="AI105" s="91" t="s">
        <v>127</v>
      </c>
      <c r="AJ105" s="92" t="s">
        <v>127</v>
      </c>
      <c r="AK105" s="93">
        <v>0</v>
      </c>
      <c r="AL105" s="88"/>
      <c r="AM105" s="89"/>
      <c r="AN105" s="4" t="s">
        <v>39</v>
      </c>
    </row>
    <row r="106" spans="1:40" s="70" customFormat="1" ht="34.5" x14ac:dyDescent="0.35">
      <c r="A106" s="49" t="s">
        <v>120</v>
      </c>
      <c r="B106" s="82" t="s">
        <v>121</v>
      </c>
      <c r="C106" s="82"/>
      <c r="D106" s="83" t="s">
        <v>114</v>
      </c>
      <c r="E106" s="46" t="s">
        <v>52</v>
      </c>
      <c r="F106" s="49" t="s">
        <v>95</v>
      </c>
      <c r="G106" s="49" t="s">
        <v>96</v>
      </c>
      <c r="H106" s="49" t="s">
        <v>310</v>
      </c>
      <c r="I106" s="49" t="s">
        <v>311</v>
      </c>
      <c r="J106" s="50">
        <v>1153.8690023008814</v>
      </c>
      <c r="K106" s="51">
        <v>5144.5557953008811</v>
      </c>
      <c r="L106" s="50">
        <v>9900.764339228981</v>
      </c>
      <c r="M106" s="52">
        <v>35540.970623749177</v>
      </c>
      <c r="N106" s="53">
        <v>6836.2019532208724</v>
      </c>
      <c r="O106" s="50">
        <v>557.589167446327</v>
      </c>
      <c r="P106" s="50">
        <v>0</v>
      </c>
      <c r="Q106" s="50">
        <v>0</v>
      </c>
      <c r="R106" s="54">
        <v>1353.1042162608999</v>
      </c>
      <c r="S106" s="55">
        <v>14877.046482220872</v>
      </c>
      <c r="T106" s="51">
        <v>1401.0463961063269</v>
      </c>
      <c r="U106" s="51">
        <v>0</v>
      </c>
      <c r="V106" s="51">
        <v>0</v>
      </c>
      <c r="W106" s="56">
        <v>14118.321950121093</v>
      </c>
      <c r="X106" s="57">
        <v>0</v>
      </c>
      <c r="Y106" s="58">
        <f t="shared" si="21"/>
        <v>0</v>
      </c>
      <c r="Z106" s="59">
        <f t="shared" si="22"/>
        <v>0</v>
      </c>
      <c r="AA106" s="60">
        <v>0</v>
      </c>
      <c r="AB106" s="61">
        <v>0</v>
      </c>
      <c r="AC106" s="61">
        <v>0</v>
      </c>
      <c r="AD106" s="62">
        <v>0</v>
      </c>
      <c r="AE106" s="63">
        <v>0</v>
      </c>
      <c r="AF106" s="19">
        <v>0</v>
      </c>
      <c r="AG106" s="17">
        <v>0</v>
      </c>
      <c r="AH106" s="90">
        <v>35540.97014223646</v>
      </c>
      <c r="AI106" s="91" t="s">
        <v>127</v>
      </c>
      <c r="AJ106" s="92" t="s">
        <v>127</v>
      </c>
      <c r="AK106" s="93">
        <v>0</v>
      </c>
      <c r="AL106" s="88"/>
      <c r="AM106" s="89"/>
      <c r="AN106" s="4" t="s">
        <v>39</v>
      </c>
    </row>
    <row r="107" spans="1:40" s="70" customFormat="1" ht="34.5" x14ac:dyDescent="0.35">
      <c r="A107" s="49" t="s">
        <v>120</v>
      </c>
      <c r="B107" s="82" t="s">
        <v>121</v>
      </c>
      <c r="C107" s="82"/>
      <c r="D107" s="83" t="s">
        <v>114</v>
      </c>
      <c r="E107" s="46" t="s">
        <v>52</v>
      </c>
      <c r="F107" s="49" t="s">
        <v>95</v>
      </c>
      <c r="G107" s="49" t="s">
        <v>302</v>
      </c>
      <c r="H107" s="49" t="s">
        <v>312</v>
      </c>
      <c r="I107" s="49" t="s">
        <v>313</v>
      </c>
      <c r="J107" s="50">
        <v>342.12223019999999</v>
      </c>
      <c r="K107" s="51">
        <v>576.91846720000001</v>
      </c>
      <c r="L107" s="50">
        <v>342.12223019999999</v>
      </c>
      <c r="M107" s="52">
        <v>3746.8096111999998</v>
      </c>
      <c r="N107" s="53">
        <v>0</v>
      </c>
      <c r="O107" s="50">
        <v>0</v>
      </c>
      <c r="P107" s="50">
        <v>0</v>
      </c>
      <c r="Q107" s="50">
        <v>0</v>
      </c>
      <c r="R107" s="54">
        <v>0</v>
      </c>
      <c r="S107" s="55">
        <v>0</v>
      </c>
      <c r="T107" s="51">
        <v>0</v>
      </c>
      <c r="U107" s="51">
        <v>0</v>
      </c>
      <c r="V107" s="51">
        <v>0</v>
      </c>
      <c r="W107" s="56">
        <v>3169.8911439999997</v>
      </c>
      <c r="X107" s="57">
        <v>0</v>
      </c>
      <c r="Y107" s="58">
        <f t="shared" ref="Y107:Y165" si="23">IF(X107=0,0,IF(AG107="FKS",(M107*(1-X107)),(M107*0.9)))</f>
        <v>0</v>
      </c>
      <c r="Z107" s="59">
        <f t="shared" ref="Z107:Z165" si="24">IF(X107=0,0,IF(AG107="FKS",(M107*(1+X107)),(M107*1.4)))</f>
        <v>0</v>
      </c>
      <c r="AA107" s="60">
        <v>0</v>
      </c>
      <c r="AB107" s="61">
        <v>0</v>
      </c>
      <c r="AC107" s="61">
        <v>0</v>
      </c>
      <c r="AD107" s="62">
        <v>0</v>
      </c>
      <c r="AE107" s="63">
        <v>0</v>
      </c>
      <c r="AF107" s="19">
        <v>0</v>
      </c>
      <c r="AG107" s="17">
        <v>0</v>
      </c>
      <c r="AH107" s="90">
        <v>3746.8103103401154</v>
      </c>
      <c r="AI107" s="91" t="s">
        <v>127</v>
      </c>
      <c r="AJ107" s="92" t="s">
        <v>127</v>
      </c>
      <c r="AK107" s="93">
        <v>0</v>
      </c>
      <c r="AL107" s="88"/>
      <c r="AM107" s="89"/>
      <c r="AN107" s="4" t="s">
        <v>39</v>
      </c>
    </row>
    <row r="108" spans="1:40" s="70" customFormat="1" ht="46" x14ac:dyDescent="0.35">
      <c r="A108" s="49" t="s">
        <v>120</v>
      </c>
      <c r="B108" s="82" t="s">
        <v>121</v>
      </c>
      <c r="C108" s="82"/>
      <c r="D108" s="83" t="s">
        <v>114</v>
      </c>
      <c r="E108" s="46" t="s">
        <v>52</v>
      </c>
      <c r="F108" s="49" t="s">
        <v>95</v>
      </c>
      <c r="G108" s="49" t="s">
        <v>96</v>
      </c>
      <c r="H108" s="49" t="s">
        <v>314</v>
      </c>
      <c r="I108" s="49" t="s">
        <v>315</v>
      </c>
      <c r="J108" s="50">
        <v>143.46723642829684</v>
      </c>
      <c r="K108" s="51">
        <v>1725.4204838282972</v>
      </c>
      <c r="L108" s="50">
        <v>143.46723642829684</v>
      </c>
      <c r="M108" s="52">
        <v>1726.8456978282973</v>
      </c>
      <c r="N108" s="53">
        <v>0</v>
      </c>
      <c r="O108" s="50">
        <v>0</v>
      </c>
      <c r="P108" s="50">
        <v>0</v>
      </c>
      <c r="Q108" s="50">
        <v>0</v>
      </c>
      <c r="R108" s="54">
        <v>0</v>
      </c>
      <c r="S108" s="55">
        <v>0</v>
      </c>
      <c r="T108" s="51">
        <v>0</v>
      </c>
      <c r="U108" s="51">
        <v>0</v>
      </c>
      <c r="V108" s="51">
        <v>0</v>
      </c>
      <c r="W108" s="56">
        <v>1.425214</v>
      </c>
      <c r="X108" s="57">
        <v>0</v>
      </c>
      <c r="Y108" s="58">
        <f t="shared" si="23"/>
        <v>0</v>
      </c>
      <c r="Z108" s="59">
        <f t="shared" si="24"/>
        <v>0</v>
      </c>
      <c r="AA108" s="60">
        <v>0</v>
      </c>
      <c r="AB108" s="61">
        <v>0</v>
      </c>
      <c r="AC108" s="61">
        <v>0</v>
      </c>
      <c r="AD108" s="62">
        <v>0</v>
      </c>
      <c r="AE108" s="63">
        <v>0</v>
      </c>
      <c r="AF108" s="19">
        <v>0</v>
      </c>
      <c r="AG108" s="17">
        <v>0</v>
      </c>
      <c r="AH108" s="90">
        <v>907.90145845482039</v>
      </c>
      <c r="AI108" s="91" t="s">
        <v>130</v>
      </c>
      <c r="AJ108" s="92" t="s">
        <v>127</v>
      </c>
      <c r="AK108" s="93">
        <v>0</v>
      </c>
      <c r="AL108" s="88"/>
      <c r="AM108" s="89"/>
      <c r="AN108" s="4" t="s">
        <v>39</v>
      </c>
    </row>
    <row r="109" spans="1:40" s="70" customFormat="1" ht="23" x14ac:dyDescent="0.35">
      <c r="A109" s="49" t="s">
        <v>120</v>
      </c>
      <c r="B109" s="82" t="s">
        <v>121</v>
      </c>
      <c r="C109" s="82"/>
      <c r="D109" s="83" t="s">
        <v>114</v>
      </c>
      <c r="E109" s="46" t="s">
        <v>52</v>
      </c>
      <c r="F109" s="49" t="s">
        <v>95</v>
      </c>
      <c r="G109" s="49" t="s">
        <v>316</v>
      </c>
      <c r="H109" s="49" t="s">
        <v>317</v>
      </c>
      <c r="I109" s="49" t="s">
        <v>318</v>
      </c>
      <c r="J109" s="50">
        <v>15158.290818169478</v>
      </c>
      <c r="K109" s="51">
        <v>31763.377047586713</v>
      </c>
      <c r="L109" s="50">
        <v>17033.780948542695</v>
      </c>
      <c r="M109" s="52">
        <v>33837.582395909929</v>
      </c>
      <c r="N109" s="53">
        <v>0</v>
      </c>
      <c r="O109" s="50">
        <v>0</v>
      </c>
      <c r="P109" s="50">
        <v>1875.4901303732161</v>
      </c>
      <c r="Q109" s="50">
        <v>0</v>
      </c>
      <c r="R109" s="54">
        <v>0</v>
      </c>
      <c r="S109" s="55">
        <v>0</v>
      </c>
      <c r="T109" s="51">
        <v>0</v>
      </c>
      <c r="U109" s="51">
        <v>1877.0652243732161</v>
      </c>
      <c r="V109" s="51">
        <v>0</v>
      </c>
      <c r="W109" s="56">
        <v>197.14012394999997</v>
      </c>
      <c r="X109" s="57">
        <v>0</v>
      </c>
      <c r="Y109" s="58">
        <f t="shared" si="23"/>
        <v>0</v>
      </c>
      <c r="Z109" s="59">
        <f t="shared" si="24"/>
        <v>0</v>
      </c>
      <c r="AA109" s="60">
        <v>0</v>
      </c>
      <c r="AB109" s="61">
        <v>0</v>
      </c>
      <c r="AC109" s="61">
        <v>0</v>
      </c>
      <c r="AD109" s="62">
        <v>0</v>
      </c>
      <c r="AE109" s="63">
        <v>0</v>
      </c>
      <c r="AF109" s="19"/>
      <c r="AG109" s="17">
        <v>0</v>
      </c>
      <c r="AH109" s="90">
        <v>28408.212123350018</v>
      </c>
      <c r="AI109" s="91" t="s">
        <v>127</v>
      </c>
      <c r="AJ109" s="92" t="s">
        <v>127</v>
      </c>
      <c r="AK109" s="93">
        <v>0</v>
      </c>
      <c r="AL109" s="88"/>
      <c r="AM109" s="89"/>
      <c r="AN109" s="4" t="s">
        <v>39</v>
      </c>
    </row>
    <row r="110" spans="1:40" s="70" customFormat="1" ht="23" x14ac:dyDescent="0.35">
      <c r="A110" s="49" t="s">
        <v>120</v>
      </c>
      <c r="B110" s="82" t="s">
        <v>121</v>
      </c>
      <c r="C110" s="82"/>
      <c r="D110" s="83" t="s">
        <v>114</v>
      </c>
      <c r="E110" s="46" t="s">
        <v>52</v>
      </c>
      <c r="F110" s="49" t="s">
        <v>95</v>
      </c>
      <c r="G110" s="49" t="s">
        <v>302</v>
      </c>
      <c r="H110" s="49" t="s">
        <v>320</v>
      </c>
      <c r="I110" s="49" t="s">
        <v>321</v>
      </c>
      <c r="J110" s="50">
        <v>245.13664733000002</v>
      </c>
      <c r="K110" s="51">
        <v>417.35267633000007</v>
      </c>
      <c r="L110" s="50">
        <v>245.13664733000002</v>
      </c>
      <c r="M110" s="52">
        <v>795.94834533000005</v>
      </c>
      <c r="N110" s="53">
        <v>0</v>
      </c>
      <c r="O110" s="50">
        <v>0</v>
      </c>
      <c r="P110" s="50">
        <v>0</v>
      </c>
      <c r="Q110" s="50">
        <v>0</v>
      </c>
      <c r="R110" s="54">
        <v>0</v>
      </c>
      <c r="S110" s="55">
        <v>0</v>
      </c>
      <c r="T110" s="51">
        <v>0</v>
      </c>
      <c r="U110" s="51">
        <v>0</v>
      </c>
      <c r="V110" s="51">
        <v>0</v>
      </c>
      <c r="W110" s="56">
        <v>378.59566899999999</v>
      </c>
      <c r="X110" s="57">
        <v>0</v>
      </c>
      <c r="Y110" s="58">
        <f t="shared" si="23"/>
        <v>0</v>
      </c>
      <c r="Z110" s="59">
        <f t="shared" si="24"/>
        <v>0</v>
      </c>
      <c r="AA110" s="60">
        <v>0</v>
      </c>
      <c r="AB110" s="61">
        <v>0</v>
      </c>
      <c r="AC110" s="61">
        <v>0</v>
      </c>
      <c r="AD110" s="62">
        <v>0</v>
      </c>
      <c r="AE110" s="63">
        <v>0</v>
      </c>
      <c r="AF110" s="19">
        <v>0</v>
      </c>
      <c r="AG110" s="17">
        <v>0</v>
      </c>
      <c r="AH110" s="90">
        <v>796.45065836433457</v>
      </c>
      <c r="AI110" s="91" t="s">
        <v>127</v>
      </c>
      <c r="AJ110" s="92" t="s">
        <v>127</v>
      </c>
      <c r="AK110" s="93">
        <v>0</v>
      </c>
      <c r="AL110" s="88"/>
      <c r="AM110" s="89"/>
      <c r="AN110" s="4" t="s">
        <v>39</v>
      </c>
    </row>
    <row r="111" spans="1:40" s="70" customFormat="1" ht="23" x14ac:dyDescent="0.35">
      <c r="A111" s="49" t="s">
        <v>120</v>
      </c>
      <c r="B111" s="82" t="s">
        <v>121</v>
      </c>
      <c r="C111" s="82"/>
      <c r="D111" s="83" t="s">
        <v>114</v>
      </c>
      <c r="E111" s="46" t="s">
        <v>52</v>
      </c>
      <c r="F111" s="49" t="s">
        <v>95</v>
      </c>
      <c r="G111" s="49" t="s">
        <v>96</v>
      </c>
      <c r="H111" s="49" t="s">
        <v>325</v>
      </c>
      <c r="I111" s="49" t="s">
        <v>326</v>
      </c>
      <c r="J111" s="50">
        <v>36.552388850442142</v>
      </c>
      <c r="K111" s="51">
        <v>193.05289221044214</v>
      </c>
      <c r="L111" s="50">
        <v>36.552388850442142</v>
      </c>
      <c r="M111" s="52">
        <v>193.56564221044215</v>
      </c>
      <c r="N111" s="53">
        <v>0</v>
      </c>
      <c r="O111" s="50">
        <v>0</v>
      </c>
      <c r="P111" s="50">
        <v>0</v>
      </c>
      <c r="Q111" s="50">
        <v>0</v>
      </c>
      <c r="R111" s="54">
        <v>0</v>
      </c>
      <c r="S111" s="55">
        <v>0</v>
      </c>
      <c r="T111" s="51">
        <v>0</v>
      </c>
      <c r="U111" s="51">
        <v>0</v>
      </c>
      <c r="V111" s="51">
        <v>0.51275000000000004</v>
      </c>
      <c r="W111" s="56">
        <v>0</v>
      </c>
      <c r="X111" s="57">
        <v>0</v>
      </c>
      <c r="Y111" s="58">
        <f t="shared" si="23"/>
        <v>0</v>
      </c>
      <c r="Z111" s="59">
        <f t="shared" si="24"/>
        <v>0</v>
      </c>
      <c r="AA111" s="60">
        <v>0</v>
      </c>
      <c r="AB111" s="61">
        <v>0</v>
      </c>
      <c r="AC111" s="61">
        <v>0</v>
      </c>
      <c r="AD111" s="62">
        <v>0</v>
      </c>
      <c r="AE111" s="63"/>
      <c r="AF111" s="19">
        <v>0</v>
      </c>
      <c r="AG111" s="17">
        <v>0</v>
      </c>
      <c r="AH111" s="90">
        <v>302.54251042055148</v>
      </c>
      <c r="AI111" s="91" t="s">
        <v>130</v>
      </c>
      <c r="AJ111" s="92" t="s">
        <v>127</v>
      </c>
      <c r="AK111" s="93">
        <v>0</v>
      </c>
      <c r="AL111" s="88"/>
      <c r="AM111" s="89"/>
      <c r="AN111" s="4" t="s">
        <v>39</v>
      </c>
    </row>
    <row r="112" spans="1:40" s="70" customFormat="1" ht="34.5" x14ac:dyDescent="0.35">
      <c r="A112" s="49" t="s">
        <v>143</v>
      </c>
      <c r="B112" s="82" t="s">
        <v>144</v>
      </c>
      <c r="C112" s="82" t="s">
        <v>145</v>
      </c>
      <c r="D112" s="83" t="s">
        <v>153</v>
      </c>
      <c r="E112" s="46" t="s">
        <v>52</v>
      </c>
      <c r="F112" s="49" t="s">
        <v>95</v>
      </c>
      <c r="G112" s="49" t="s">
        <v>302</v>
      </c>
      <c r="H112" s="49" t="s">
        <v>330</v>
      </c>
      <c r="I112" s="49" t="s">
        <v>331</v>
      </c>
      <c r="J112" s="50">
        <v>241.29016901957854</v>
      </c>
      <c r="K112" s="51">
        <v>402.79953328957856</v>
      </c>
      <c r="L112" s="50">
        <v>241.29016901957854</v>
      </c>
      <c r="M112" s="52">
        <v>407.93920828957857</v>
      </c>
      <c r="N112" s="53">
        <v>0</v>
      </c>
      <c r="O112" s="50">
        <v>0</v>
      </c>
      <c r="P112" s="50">
        <v>0</v>
      </c>
      <c r="Q112" s="50">
        <v>0</v>
      </c>
      <c r="R112" s="54">
        <v>0</v>
      </c>
      <c r="S112" s="55">
        <v>0</v>
      </c>
      <c r="T112" s="51">
        <v>0</v>
      </c>
      <c r="U112" s="51">
        <v>5.1396750000000004</v>
      </c>
      <c r="V112" s="51">
        <v>0</v>
      </c>
      <c r="W112" s="56">
        <v>0</v>
      </c>
      <c r="X112" s="57">
        <v>0.3</v>
      </c>
      <c r="Y112" s="58">
        <f t="shared" si="23"/>
        <v>367.14528746062075</v>
      </c>
      <c r="Z112" s="59">
        <f t="shared" si="24"/>
        <v>571.11489160540998</v>
      </c>
      <c r="AA112" s="60" t="s">
        <v>127</v>
      </c>
      <c r="AB112" s="61" t="s">
        <v>127</v>
      </c>
      <c r="AC112" s="61" t="s">
        <v>127</v>
      </c>
      <c r="AD112" s="62" t="s">
        <v>166</v>
      </c>
      <c r="AE112" s="63" t="s">
        <v>332</v>
      </c>
      <c r="AF112" s="19" t="s">
        <v>148</v>
      </c>
      <c r="AG112" s="17" t="s">
        <v>214</v>
      </c>
      <c r="AH112" s="99">
        <v>392.11272018028569</v>
      </c>
      <c r="AI112" s="100" t="s">
        <v>130</v>
      </c>
      <c r="AJ112" s="101" t="s">
        <v>127</v>
      </c>
      <c r="AK112" s="102">
        <v>0</v>
      </c>
      <c r="AL112" s="94" t="s">
        <v>150</v>
      </c>
      <c r="AM112" s="89"/>
      <c r="AN112" s="4" t="s">
        <v>39</v>
      </c>
    </row>
    <row r="113" spans="1:40" s="70" customFormat="1" ht="34.5" x14ac:dyDescent="0.35">
      <c r="A113" s="49" t="s">
        <v>120</v>
      </c>
      <c r="B113" s="82" t="s">
        <v>121</v>
      </c>
      <c r="C113" s="82"/>
      <c r="D113" s="83" t="s">
        <v>114</v>
      </c>
      <c r="E113" s="46" t="s">
        <v>52</v>
      </c>
      <c r="F113" s="49" t="s">
        <v>95</v>
      </c>
      <c r="G113" s="49" t="s">
        <v>333</v>
      </c>
      <c r="H113" s="49" t="s">
        <v>334</v>
      </c>
      <c r="I113" s="49" t="s">
        <v>335</v>
      </c>
      <c r="J113" s="50">
        <v>159.4347206474464</v>
      </c>
      <c r="K113" s="51">
        <v>240.1670037274464</v>
      </c>
      <c r="L113" s="50">
        <v>159.4347206474464</v>
      </c>
      <c r="M113" s="52">
        <v>240.1670037274464</v>
      </c>
      <c r="N113" s="53">
        <v>0</v>
      </c>
      <c r="O113" s="50">
        <v>0</v>
      </c>
      <c r="P113" s="50">
        <v>0</v>
      </c>
      <c r="Q113" s="50">
        <v>0</v>
      </c>
      <c r="R113" s="54">
        <v>0</v>
      </c>
      <c r="S113" s="55">
        <v>0</v>
      </c>
      <c r="T113" s="51">
        <v>0</v>
      </c>
      <c r="U113" s="51">
        <v>0</v>
      </c>
      <c r="V113" s="51">
        <v>0</v>
      </c>
      <c r="W113" s="56">
        <v>0</v>
      </c>
      <c r="X113" s="57">
        <v>0</v>
      </c>
      <c r="Y113" s="58">
        <f t="shared" si="23"/>
        <v>0</v>
      </c>
      <c r="Z113" s="59">
        <f t="shared" si="24"/>
        <v>0</v>
      </c>
      <c r="AA113" s="60">
        <v>0</v>
      </c>
      <c r="AB113" s="61">
        <v>0</v>
      </c>
      <c r="AC113" s="61">
        <v>0</v>
      </c>
      <c r="AD113" s="62">
        <v>0</v>
      </c>
      <c r="AE113" s="63">
        <v>0</v>
      </c>
      <c r="AF113" s="19">
        <v>0</v>
      </c>
      <c r="AG113" s="17">
        <v>0</v>
      </c>
      <c r="AH113" s="99">
        <v>226.47182848274738</v>
      </c>
      <c r="AI113" s="100" t="s">
        <v>127</v>
      </c>
      <c r="AJ113" s="101" t="s">
        <v>127</v>
      </c>
      <c r="AK113" s="102">
        <v>0</v>
      </c>
      <c r="AL113" s="88"/>
      <c r="AM113" s="89"/>
      <c r="AN113" s="4" t="s">
        <v>39</v>
      </c>
    </row>
    <row r="114" spans="1:40" s="70" customFormat="1" ht="69" x14ac:dyDescent="0.35">
      <c r="A114" s="49" t="s">
        <v>292</v>
      </c>
      <c r="B114" s="82" t="s">
        <v>266</v>
      </c>
      <c r="C114" s="82" t="s">
        <v>267</v>
      </c>
      <c r="D114" s="83" t="s">
        <v>162</v>
      </c>
      <c r="E114" s="46" t="s">
        <v>52</v>
      </c>
      <c r="F114" s="49" t="s">
        <v>95</v>
      </c>
      <c r="G114" s="49" t="s">
        <v>333</v>
      </c>
      <c r="H114" s="49" t="s">
        <v>457</v>
      </c>
      <c r="I114" s="49" t="s">
        <v>458</v>
      </c>
      <c r="J114" s="50">
        <v>313.39567178591443</v>
      </c>
      <c r="K114" s="51">
        <v>313.39567178591443</v>
      </c>
      <c r="L114" s="50">
        <v>313.39567178591443</v>
      </c>
      <c r="M114" s="52">
        <v>313.39567178591443</v>
      </c>
      <c r="N114" s="53">
        <v>0</v>
      </c>
      <c r="O114" s="50">
        <v>0</v>
      </c>
      <c r="P114" s="50">
        <v>0</v>
      </c>
      <c r="Q114" s="50">
        <v>0</v>
      </c>
      <c r="R114" s="54">
        <v>0</v>
      </c>
      <c r="S114" s="55">
        <v>0</v>
      </c>
      <c r="T114" s="51">
        <v>0</v>
      </c>
      <c r="U114" s="51">
        <v>0</v>
      </c>
      <c r="V114" s="51">
        <v>0</v>
      </c>
      <c r="W114" s="56">
        <v>0</v>
      </c>
      <c r="X114" s="57">
        <v>0.3</v>
      </c>
      <c r="Y114" s="58">
        <f t="shared" si="23"/>
        <v>282.05610460732299</v>
      </c>
      <c r="Z114" s="59">
        <f t="shared" si="24"/>
        <v>438.75394050028018</v>
      </c>
      <c r="AA114" s="60" t="s">
        <v>127</v>
      </c>
      <c r="AB114" s="61" t="s">
        <v>127</v>
      </c>
      <c r="AC114" s="61">
        <v>0</v>
      </c>
      <c r="AD114" s="16">
        <v>0</v>
      </c>
      <c r="AE114" s="18">
        <v>0</v>
      </c>
      <c r="AF114" s="19" t="s">
        <v>213</v>
      </c>
      <c r="AG114" s="17" t="s">
        <v>214</v>
      </c>
      <c r="AH114" s="99">
        <v>0</v>
      </c>
      <c r="AI114" s="100" t="s">
        <v>130</v>
      </c>
      <c r="AJ114" s="101" t="s">
        <v>131</v>
      </c>
      <c r="AK114" s="102" t="s">
        <v>452</v>
      </c>
      <c r="AL114" s="94" t="s">
        <v>150</v>
      </c>
      <c r="AM114" s="96" t="s">
        <v>453</v>
      </c>
      <c r="AN114" s="4" t="s">
        <v>39</v>
      </c>
    </row>
    <row r="115" spans="1:40" s="70" customFormat="1" ht="23" x14ac:dyDescent="0.35">
      <c r="A115" s="49" t="s">
        <v>143</v>
      </c>
      <c r="B115" s="82" t="s">
        <v>144</v>
      </c>
      <c r="C115" s="82" t="s">
        <v>145</v>
      </c>
      <c r="D115" s="83" t="s">
        <v>153</v>
      </c>
      <c r="E115" s="46" t="s">
        <v>250</v>
      </c>
      <c r="F115" s="49" t="s">
        <v>95</v>
      </c>
      <c r="G115" s="49">
        <v>511</v>
      </c>
      <c r="H115" s="49" t="s">
        <v>336</v>
      </c>
      <c r="I115" s="49" t="s">
        <v>337</v>
      </c>
      <c r="J115" s="50">
        <v>365.68184218768539</v>
      </c>
      <c r="K115" s="51">
        <v>406.16936070768537</v>
      </c>
      <c r="L115" s="50">
        <v>365.68184218768539</v>
      </c>
      <c r="M115" s="52">
        <v>429.0918008176854</v>
      </c>
      <c r="N115" s="53">
        <v>0</v>
      </c>
      <c r="O115" s="50">
        <v>0</v>
      </c>
      <c r="P115" s="50">
        <v>0</v>
      </c>
      <c r="Q115" s="50">
        <v>0</v>
      </c>
      <c r="R115" s="54">
        <v>0</v>
      </c>
      <c r="S115" s="55">
        <v>0</v>
      </c>
      <c r="T115" s="51">
        <v>0</v>
      </c>
      <c r="U115" s="51">
        <v>0</v>
      </c>
      <c r="V115" s="51">
        <v>22.922440110000004</v>
      </c>
      <c r="W115" s="56">
        <v>0</v>
      </c>
      <c r="X115" s="57">
        <v>0.15</v>
      </c>
      <c r="Y115" s="58">
        <f t="shared" si="23"/>
        <v>364.7280306950326</v>
      </c>
      <c r="Z115" s="59">
        <f t="shared" si="24"/>
        <v>493.45557094033819</v>
      </c>
      <c r="AA115" s="60">
        <v>224.52</v>
      </c>
      <c r="AB115" s="61">
        <v>0.57999999999999996</v>
      </c>
      <c r="AC115" s="61">
        <v>0.35080594355585198</v>
      </c>
      <c r="AD115" s="62" t="s">
        <v>166</v>
      </c>
      <c r="AE115" s="63" t="s">
        <v>183</v>
      </c>
      <c r="AF115" s="19" t="s">
        <v>210</v>
      </c>
      <c r="AG115" s="17" t="s">
        <v>161</v>
      </c>
      <c r="AH115" s="99">
        <v>412.53759137696488</v>
      </c>
      <c r="AI115" s="100" t="s">
        <v>127</v>
      </c>
      <c r="AJ115" s="101" t="s">
        <v>127</v>
      </c>
      <c r="AK115" s="102">
        <v>0</v>
      </c>
      <c r="AL115" s="94" t="s">
        <v>150</v>
      </c>
      <c r="AM115" s="89"/>
      <c r="AN115" s="4" t="s">
        <v>39</v>
      </c>
    </row>
    <row r="116" spans="1:40" s="70" customFormat="1" ht="46" x14ac:dyDescent="0.35">
      <c r="A116" s="49" t="s">
        <v>112</v>
      </c>
      <c r="B116" s="82" t="s">
        <v>113</v>
      </c>
      <c r="C116" s="82"/>
      <c r="D116" s="83" t="s">
        <v>114</v>
      </c>
      <c r="E116" s="46" t="s">
        <v>40</v>
      </c>
      <c r="F116" s="49" t="s">
        <v>95</v>
      </c>
      <c r="G116" s="49" t="s">
        <v>305</v>
      </c>
      <c r="H116" s="49" t="s">
        <v>306</v>
      </c>
      <c r="I116" s="49" t="s">
        <v>307</v>
      </c>
      <c r="J116" s="50">
        <v>99.714834611410666</v>
      </c>
      <c r="K116" s="51">
        <v>7869.9986747314097</v>
      </c>
      <c r="L116" s="50">
        <v>123.77261944293303</v>
      </c>
      <c r="M116" s="52">
        <v>8913.8811102929321</v>
      </c>
      <c r="N116" s="53">
        <v>0</v>
      </c>
      <c r="O116" s="50">
        <v>0</v>
      </c>
      <c r="P116" s="50">
        <v>0</v>
      </c>
      <c r="Q116" s="50">
        <v>0</v>
      </c>
      <c r="R116" s="54">
        <v>24.057784831522376</v>
      </c>
      <c r="S116" s="55">
        <v>50.140300289999999</v>
      </c>
      <c r="T116" s="51">
        <v>0</v>
      </c>
      <c r="U116" s="51">
        <v>0</v>
      </c>
      <c r="V116" s="51">
        <v>7.59978497</v>
      </c>
      <c r="W116" s="56">
        <v>986.14235030152236</v>
      </c>
      <c r="X116" s="57">
        <v>0</v>
      </c>
      <c r="Y116" s="58">
        <f t="shared" si="23"/>
        <v>0</v>
      </c>
      <c r="Z116" s="59">
        <f t="shared" si="24"/>
        <v>0</v>
      </c>
      <c r="AA116" s="60">
        <v>0</v>
      </c>
      <c r="AB116" s="61">
        <v>0</v>
      </c>
      <c r="AC116" s="61">
        <v>0</v>
      </c>
      <c r="AD116" s="62">
        <v>0</v>
      </c>
      <c r="AE116" s="63">
        <v>0</v>
      </c>
      <c r="AF116" s="19">
        <v>0</v>
      </c>
      <c r="AG116" s="17">
        <v>0</v>
      </c>
      <c r="AH116" s="99">
        <v>8876.8811240789055</v>
      </c>
      <c r="AI116" s="100" t="s">
        <v>188</v>
      </c>
      <c r="AJ116" s="101" t="s">
        <v>127</v>
      </c>
      <c r="AK116" s="102">
        <v>0</v>
      </c>
      <c r="AL116" s="94"/>
      <c r="AM116" s="89"/>
      <c r="AN116" s="4" t="s">
        <v>39</v>
      </c>
    </row>
    <row r="117" spans="1:40" s="70" customFormat="1" ht="23" x14ac:dyDescent="0.35">
      <c r="A117" s="49" t="s">
        <v>120</v>
      </c>
      <c r="B117" s="82" t="s">
        <v>121</v>
      </c>
      <c r="C117" s="82"/>
      <c r="D117" s="83" t="s">
        <v>114</v>
      </c>
      <c r="E117" s="46" t="s">
        <v>40</v>
      </c>
      <c r="F117" s="49" t="s">
        <v>95</v>
      </c>
      <c r="G117" s="49" t="s">
        <v>194</v>
      </c>
      <c r="H117" s="49" t="s">
        <v>322</v>
      </c>
      <c r="I117" s="49" t="s">
        <v>323</v>
      </c>
      <c r="J117" s="50">
        <v>2095.6362937331796</v>
      </c>
      <c r="K117" s="51">
        <v>9804.4838194331787</v>
      </c>
      <c r="L117" s="50">
        <v>13556.635925129132</v>
      </c>
      <c r="M117" s="52">
        <v>58075.639259439122</v>
      </c>
      <c r="N117" s="53">
        <v>1361.0000790163781</v>
      </c>
      <c r="O117" s="50">
        <v>10099.999552379575</v>
      </c>
      <c r="P117" s="50">
        <v>0</v>
      </c>
      <c r="Q117" s="50">
        <v>0</v>
      </c>
      <c r="R117" s="54">
        <v>0</v>
      </c>
      <c r="S117" s="55">
        <v>9932.224253576378</v>
      </c>
      <c r="T117" s="51">
        <v>38212.554827479573</v>
      </c>
      <c r="U117" s="51">
        <v>0.39358100000000001</v>
      </c>
      <c r="V117" s="51">
        <v>0</v>
      </c>
      <c r="W117" s="56">
        <v>125.98277795</v>
      </c>
      <c r="X117" s="57">
        <v>0</v>
      </c>
      <c r="Y117" s="58">
        <f t="shared" si="23"/>
        <v>0</v>
      </c>
      <c r="Z117" s="59">
        <f t="shared" si="24"/>
        <v>0</v>
      </c>
      <c r="AA117" s="60">
        <v>0</v>
      </c>
      <c r="AB117" s="61">
        <v>0</v>
      </c>
      <c r="AC117" s="61">
        <v>0</v>
      </c>
      <c r="AD117" s="62">
        <v>0</v>
      </c>
      <c r="AE117" s="63">
        <v>0</v>
      </c>
      <c r="AF117" s="19">
        <v>0</v>
      </c>
      <c r="AG117" s="17">
        <v>0</v>
      </c>
      <c r="AH117" s="90">
        <v>41022.528425041324</v>
      </c>
      <c r="AI117" s="91" t="s">
        <v>130</v>
      </c>
      <c r="AJ117" s="92" t="s">
        <v>324</v>
      </c>
      <c r="AK117" s="93">
        <v>0</v>
      </c>
      <c r="AL117" s="88"/>
      <c r="AM117" s="89"/>
      <c r="AN117" s="4" t="s">
        <v>39</v>
      </c>
    </row>
    <row r="118" spans="1:40" s="70" customFormat="1" ht="23" x14ac:dyDescent="0.35">
      <c r="A118" s="49" t="s">
        <v>257</v>
      </c>
      <c r="B118" s="82" t="s">
        <v>151</v>
      </c>
      <c r="C118" s="82" t="s">
        <v>152</v>
      </c>
      <c r="D118" s="83" t="s">
        <v>114</v>
      </c>
      <c r="E118" s="46" t="s">
        <v>40</v>
      </c>
      <c r="F118" s="49" t="s">
        <v>95</v>
      </c>
      <c r="G118" s="49" t="s">
        <v>327</v>
      </c>
      <c r="H118" s="49" t="s">
        <v>328</v>
      </c>
      <c r="I118" s="49" t="s">
        <v>329</v>
      </c>
      <c r="J118" s="50">
        <v>19501.919617322808</v>
      </c>
      <c r="K118" s="51">
        <v>21886.826628522813</v>
      </c>
      <c r="L118" s="50">
        <v>20299.27469210689</v>
      </c>
      <c r="M118" s="52">
        <v>23581.749939826892</v>
      </c>
      <c r="N118" s="53">
        <v>140.87257801911576</v>
      </c>
      <c r="O118" s="50">
        <v>45.355257819390729</v>
      </c>
      <c r="P118" s="50">
        <v>611.1272389455745</v>
      </c>
      <c r="Q118" s="50">
        <v>0</v>
      </c>
      <c r="R118" s="54">
        <v>0</v>
      </c>
      <c r="S118" s="55">
        <v>268.30186178911578</v>
      </c>
      <c r="T118" s="51">
        <v>725.60000356939076</v>
      </c>
      <c r="U118" s="51">
        <v>646.39767494557452</v>
      </c>
      <c r="V118" s="51">
        <v>54.623771000000005</v>
      </c>
      <c r="W118" s="56">
        <v>0</v>
      </c>
      <c r="X118" s="57">
        <v>0.16300000000000001</v>
      </c>
      <c r="Y118" s="58">
        <f t="shared" si="23"/>
        <v>19737.924699635107</v>
      </c>
      <c r="Z118" s="59">
        <f t="shared" si="24"/>
        <v>27425.575180018677</v>
      </c>
      <c r="AA118" s="60">
        <v>-199.04</v>
      </c>
      <c r="AB118" s="61">
        <v>-0.01</v>
      </c>
      <c r="AC118" s="61">
        <v>0</v>
      </c>
      <c r="AD118" s="62" t="s">
        <v>158</v>
      </c>
      <c r="AE118" s="63" t="s">
        <v>197</v>
      </c>
      <c r="AF118" s="19" t="s">
        <v>198</v>
      </c>
      <c r="AG118" s="17" t="s">
        <v>161</v>
      </c>
      <c r="AH118" s="90">
        <v>18775.189433326068</v>
      </c>
      <c r="AI118" s="91" t="s">
        <v>188</v>
      </c>
      <c r="AJ118" s="92" t="s">
        <v>324</v>
      </c>
      <c r="AK118" s="93">
        <v>0</v>
      </c>
      <c r="AL118" s="94" t="s">
        <v>150</v>
      </c>
      <c r="AM118" s="89"/>
      <c r="AN118" s="4" t="s">
        <v>39</v>
      </c>
    </row>
    <row r="119" spans="1:40" s="70" customFormat="1" ht="69" x14ac:dyDescent="0.35">
      <c r="A119" s="49" t="s">
        <v>257</v>
      </c>
      <c r="B119" s="82" t="s">
        <v>151</v>
      </c>
      <c r="C119" s="82" t="s">
        <v>152</v>
      </c>
      <c r="D119" s="83" t="s">
        <v>114</v>
      </c>
      <c r="E119" s="46" t="s">
        <v>40</v>
      </c>
      <c r="F119" s="49" t="s">
        <v>95</v>
      </c>
      <c r="G119" s="49" t="s">
        <v>338</v>
      </c>
      <c r="H119" s="49" t="s">
        <v>339</v>
      </c>
      <c r="I119" s="49" t="s">
        <v>737</v>
      </c>
      <c r="J119" s="50">
        <v>593.66885193282315</v>
      </c>
      <c r="K119" s="51">
        <v>1331.6286479828232</v>
      </c>
      <c r="L119" s="50">
        <v>593.66885193282315</v>
      </c>
      <c r="M119" s="52">
        <v>1331.6286479828232</v>
      </c>
      <c r="N119" s="53">
        <v>0</v>
      </c>
      <c r="O119" s="50">
        <v>0</v>
      </c>
      <c r="P119" s="50">
        <v>0</v>
      </c>
      <c r="Q119" s="50">
        <v>0</v>
      </c>
      <c r="R119" s="54">
        <v>0</v>
      </c>
      <c r="S119" s="55">
        <v>0</v>
      </c>
      <c r="T119" s="51">
        <v>0</v>
      </c>
      <c r="U119" s="51">
        <v>0</v>
      </c>
      <c r="V119" s="51">
        <v>0</v>
      </c>
      <c r="W119" s="56">
        <v>0</v>
      </c>
      <c r="X119" s="57">
        <v>0.16300000000000001</v>
      </c>
      <c r="Y119" s="58">
        <f t="shared" si="23"/>
        <v>1114.5731783616229</v>
      </c>
      <c r="Z119" s="59">
        <f t="shared" si="24"/>
        <v>1548.6841176040234</v>
      </c>
      <c r="AA119" s="223" t="s">
        <v>127</v>
      </c>
      <c r="AB119" s="224" t="s">
        <v>127</v>
      </c>
      <c r="AC119" s="224" t="s">
        <v>127</v>
      </c>
      <c r="AD119" s="62" t="s">
        <v>166</v>
      </c>
      <c r="AE119" s="63" t="s">
        <v>332</v>
      </c>
      <c r="AF119" s="19" t="s">
        <v>181</v>
      </c>
      <c r="AG119" s="17" t="s">
        <v>161</v>
      </c>
      <c r="AH119" s="90">
        <v>2375.0733397071817</v>
      </c>
      <c r="AI119" s="91" t="s">
        <v>130</v>
      </c>
      <c r="AJ119" s="92" t="s">
        <v>127</v>
      </c>
      <c r="AK119" s="93" t="s">
        <v>340</v>
      </c>
      <c r="AL119" s="211" t="s">
        <v>150</v>
      </c>
      <c r="AM119" s="89"/>
      <c r="AN119" s="4" t="s">
        <v>39</v>
      </c>
    </row>
    <row r="120" spans="1:40" s="70" customFormat="1" ht="69" x14ac:dyDescent="0.35">
      <c r="A120" s="49" t="s">
        <v>292</v>
      </c>
      <c r="B120" s="82" t="s">
        <v>144</v>
      </c>
      <c r="C120" s="82" t="s">
        <v>145</v>
      </c>
      <c r="D120" s="83" t="s">
        <v>153</v>
      </c>
      <c r="E120" s="46" t="s">
        <v>40</v>
      </c>
      <c r="F120" s="49" t="s">
        <v>95</v>
      </c>
      <c r="G120" s="49" t="s">
        <v>338</v>
      </c>
      <c r="H120" s="49" t="s">
        <v>433</v>
      </c>
      <c r="I120" s="49" t="s">
        <v>434</v>
      </c>
      <c r="J120" s="50">
        <v>926.03174680689165</v>
      </c>
      <c r="K120" s="51">
        <v>1004.1289156068916</v>
      </c>
      <c r="L120" s="50">
        <v>926.03174680689165</v>
      </c>
      <c r="M120" s="52">
        <v>1004.1289156068916</v>
      </c>
      <c r="N120" s="53">
        <v>0</v>
      </c>
      <c r="O120" s="50">
        <v>0</v>
      </c>
      <c r="P120" s="50">
        <v>0</v>
      </c>
      <c r="Q120" s="50">
        <v>0</v>
      </c>
      <c r="R120" s="54">
        <v>0</v>
      </c>
      <c r="S120" s="55">
        <v>0</v>
      </c>
      <c r="T120" s="51">
        <v>0</v>
      </c>
      <c r="U120" s="51">
        <v>0</v>
      </c>
      <c r="V120" s="51">
        <v>0</v>
      </c>
      <c r="W120" s="56">
        <v>0</v>
      </c>
      <c r="X120" s="57">
        <v>0.15</v>
      </c>
      <c r="Y120" s="58">
        <f t="shared" si="23"/>
        <v>853.50957826585784</v>
      </c>
      <c r="Z120" s="59">
        <f t="shared" si="24"/>
        <v>1154.7482529479253</v>
      </c>
      <c r="AA120" s="60" t="s">
        <v>127</v>
      </c>
      <c r="AB120" s="61" t="s">
        <v>127</v>
      </c>
      <c r="AC120" s="61" t="s">
        <v>127</v>
      </c>
      <c r="AD120" s="62" t="s">
        <v>166</v>
      </c>
      <c r="AE120" s="63" t="s">
        <v>332</v>
      </c>
      <c r="AF120" s="19" t="s">
        <v>210</v>
      </c>
      <c r="AG120" s="17" t="s">
        <v>161</v>
      </c>
      <c r="AH120" s="90">
        <v>724.48747380057875</v>
      </c>
      <c r="AI120" s="91" t="s">
        <v>130</v>
      </c>
      <c r="AJ120" s="92" t="s">
        <v>127</v>
      </c>
      <c r="AK120" s="93" t="s">
        <v>340</v>
      </c>
      <c r="AL120" s="94" t="s">
        <v>150</v>
      </c>
      <c r="AM120" s="89"/>
      <c r="AN120" s="4" t="s">
        <v>39</v>
      </c>
    </row>
    <row r="121" spans="1:40" s="70" customFormat="1" ht="23" x14ac:dyDescent="0.35">
      <c r="A121" s="49" t="s">
        <v>143</v>
      </c>
      <c r="B121" s="82" t="s">
        <v>144</v>
      </c>
      <c r="C121" s="82" t="s">
        <v>145</v>
      </c>
      <c r="D121" s="83" t="s">
        <v>153</v>
      </c>
      <c r="E121" s="46" t="s">
        <v>52</v>
      </c>
      <c r="F121" s="49" t="s">
        <v>345</v>
      </c>
      <c r="G121" s="49" t="s">
        <v>333</v>
      </c>
      <c r="H121" s="49" t="s">
        <v>349</v>
      </c>
      <c r="I121" s="49" t="s">
        <v>350</v>
      </c>
      <c r="J121" s="50">
        <v>285.4470944849607</v>
      </c>
      <c r="K121" s="51">
        <v>329.45092706496069</v>
      </c>
      <c r="L121" s="50">
        <v>285.4470944849607</v>
      </c>
      <c r="M121" s="52">
        <v>329.45092706496069</v>
      </c>
      <c r="N121" s="53">
        <v>0</v>
      </c>
      <c r="O121" s="50">
        <v>0</v>
      </c>
      <c r="P121" s="50">
        <v>0</v>
      </c>
      <c r="Q121" s="50">
        <v>0</v>
      </c>
      <c r="R121" s="54">
        <v>0</v>
      </c>
      <c r="S121" s="55">
        <v>0</v>
      </c>
      <c r="T121" s="51">
        <v>0</v>
      </c>
      <c r="U121" s="51">
        <v>0</v>
      </c>
      <c r="V121" s="51">
        <v>0</v>
      </c>
      <c r="W121" s="56">
        <v>0</v>
      </c>
      <c r="X121" s="57">
        <v>0.16</v>
      </c>
      <c r="Y121" s="58">
        <f t="shared" si="23"/>
        <v>276.73877873456695</v>
      </c>
      <c r="Z121" s="59">
        <f t="shared" si="24"/>
        <v>382.16307539535438</v>
      </c>
      <c r="AA121" s="60">
        <v>746.09</v>
      </c>
      <c r="AB121" s="61">
        <v>2.12</v>
      </c>
      <c r="AC121" s="61">
        <v>1.7212209025969896</v>
      </c>
      <c r="AD121" s="62" t="s">
        <v>158</v>
      </c>
      <c r="AE121" s="63" t="s">
        <v>159</v>
      </c>
      <c r="AF121" s="19" t="s">
        <v>160</v>
      </c>
      <c r="AG121" s="17" t="s">
        <v>161</v>
      </c>
      <c r="AH121" s="90">
        <v>295.59613114630992</v>
      </c>
      <c r="AI121" s="91" t="s">
        <v>130</v>
      </c>
      <c r="AJ121" s="92" t="s">
        <v>131</v>
      </c>
      <c r="AK121" s="93">
        <v>0</v>
      </c>
      <c r="AL121" s="94" t="s">
        <v>150</v>
      </c>
      <c r="AM121" s="89"/>
      <c r="AN121" s="4" t="s">
        <v>39</v>
      </c>
    </row>
    <row r="122" spans="1:40" s="70" customFormat="1" ht="23" x14ac:dyDescent="0.35">
      <c r="A122" s="49" t="s">
        <v>120</v>
      </c>
      <c r="B122" s="82" t="s">
        <v>121</v>
      </c>
      <c r="C122" s="82"/>
      <c r="D122" s="83" t="s">
        <v>114</v>
      </c>
      <c r="E122" s="46" t="s">
        <v>52</v>
      </c>
      <c r="F122" s="49" t="s">
        <v>345</v>
      </c>
      <c r="G122" s="49" t="s">
        <v>333</v>
      </c>
      <c r="H122" s="49" t="s">
        <v>351</v>
      </c>
      <c r="I122" s="49" t="s">
        <v>738</v>
      </c>
      <c r="J122" s="50">
        <v>263.8444484442183</v>
      </c>
      <c r="K122" s="51">
        <v>346.48549302421833</v>
      </c>
      <c r="L122" s="50">
        <v>263.8444484442183</v>
      </c>
      <c r="M122" s="52">
        <v>346.48549302421833</v>
      </c>
      <c r="N122" s="53">
        <v>0</v>
      </c>
      <c r="O122" s="50">
        <v>0</v>
      </c>
      <c r="P122" s="50">
        <v>0</v>
      </c>
      <c r="Q122" s="50">
        <v>0</v>
      </c>
      <c r="R122" s="54">
        <v>0</v>
      </c>
      <c r="S122" s="55">
        <v>0</v>
      </c>
      <c r="T122" s="51">
        <v>0</v>
      </c>
      <c r="U122" s="51">
        <v>0</v>
      </c>
      <c r="V122" s="51">
        <v>0</v>
      </c>
      <c r="W122" s="56">
        <v>0</v>
      </c>
      <c r="X122" s="57">
        <v>0.14000000000000001</v>
      </c>
      <c r="Y122" s="58">
        <f t="shared" si="23"/>
        <v>297.97752400082777</v>
      </c>
      <c r="Z122" s="59">
        <f t="shared" si="24"/>
        <v>394.99346204760894</v>
      </c>
      <c r="AA122" s="223">
        <v>-58</v>
      </c>
      <c r="AB122" s="224" t="s">
        <v>179</v>
      </c>
      <c r="AC122" s="61">
        <v>0</v>
      </c>
      <c r="AD122" s="62" t="s">
        <v>187</v>
      </c>
      <c r="AE122" s="63" t="s">
        <v>203</v>
      </c>
      <c r="AF122" s="19" t="s">
        <v>319</v>
      </c>
      <c r="AG122" s="17" t="s">
        <v>161</v>
      </c>
      <c r="AH122" s="90">
        <v>296.77438741880269</v>
      </c>
      <c r="AI122" s="91" t="s">
        <v>130</v>
      </c>
      <c r="AJ122" s="92" t="s">
        <v>131</v>
      </c>
      <c r="AK122" s="93">
        <v>0</v>
      </c>
      <c r="AL122" s="211" t="s">
        <v>150</v>
      </c>
      <c r="AM122" s="89"/>
      <c r="AN122" s="4" t="s">
        <v>39</v>
      </c>
    </row>
    <row r="123" spans="1:40" s="70" customFormat="1" ht="23" x14ac:dyDescent="0.35">
      <c r="A123" s="49" t="s">
        <v>120</v>
      </c>
      <c r="B123" s="82" t="s">
        <v>121</v>
      </c>
      <c r="C123" s="82"/>
      <c r="D123" s="83" t="s">
        <v>114</v>
      </c>
      <c r="E123" s="46" t="s">
        <v>40</v>
      </c>
      <c r="F123" s="49" t="s">
        <v>345</v>
      </c>
      <c r="G123" s="49" t="s">
        <v>346</v>
      </c>
      <c r="H123" s="49" t="s">
        <v>347</v>
      </c>
      <c r="I123" s="49" t="s">
        <v>348</v>
      </c>
      <c r="J123" s="50">
        <v>44.562944117647056</v>
      </c>
      <c r="K123" s="51">
        <v>581.01061715764706</v>
      </c>
      <c r="L123" s="50">
        <v>44.562944117647056</v>
      </c>
      <c r="M123" s="52">
        <v>581.10061715764709</v>
      </c>
      <c r="N123" s="53">
        <v>0</v>
      </c>
      <c r="O123" s="50">
        <v>0</v>
      </c>
      <c r="P123" s="50">
        <v>0</v>
      </c>
      <c r="Q123" s="50">
        <v>0</v>
      </c>
      <c r="R123" s="54">
        <v>0</v>
      </c>
      <c r="S123" s="55">
        <v>0</v>
      </c>
      <c r="T123" s="51">
        <v>0</v>
      </c>
      <c r="U123" s="51">
        <v>0</v>
      </c>
      <c r="V123" s="51">
        <v>0</v>
      </c>
      <c r="W123" s="56">
        <v>0.09</v>
      </c>
      <c r="X123" s="57">
        <v>0</v>
      </c>
      <c r="Y123" s="58">
        <f t="shared" si="23"/>
        <v>0</v>
      </c>
      <c r="Z123" s="59">
        <f t="shared" si="24"/>
        <v>0</v>
      </c>
      <c r="AA123" s="60">
        <v>0</v>
      </c>
      <c r="AB123" s="61">
        <v>0</v>
      </c>
      <c r="AC123" s="61">
        <v>0</v>
      </c>
      <c r="AD123" s="62">
        <v>0</v>
      </c>
      <c r="AE123" s="63">
        <v>0</v>
      </c>
      <c r="AF123" s="19">
        <v>0</v>
      </c>
      <c r="AG123" s="17">
        <v>0</v>
      </c>
      <c r="AH123" s="90">
        <v>553.31435297002531</v>
      </c>
      <c r="AI123" s="91" t="s">
        <v>127</v>
      </c>
      <c r="AJ123" s="92" t="s">
        <v>127</v>
      </c>
      <c r="AK123" s="93">
        <v>0</v>
      </c>
      <c r="AL123" s="88"/>
      <c r="AM123" s="89"/>
      <c r="AN123" s="4" t="s">
        <v>39</v>
      </c>
    </row>
    <row r="124" spans="1:40" s="70" customFormat="1" ht="34.5" x14ac:dyDescent="0.35">
      <c r="A124" s="49" t="s">
        <v>120</v>
      </c>
      <c r="B124" s="82" t="s">
        <v>121</v>
      </c>
      <c r="C124" s="82"/>
      <c r="D124" s="83" t="s">
        <v>114</v>
      </c>
      <c r="E124" s="46" t="s">
        <v>250</v>
      </c>
      <c r="F124" s="49" t="s">
        <v>341</v>
      </c>
      <c r="G124" s="49">
        <v>901</v>
      </c>
      <c r="H124" s="49" t="s">
        <v>342</v>
      </c>
      <c r="I124" s="49" t="s">
        <v>343</v>
      </c>
      <c r="J124" s="50">
        <v>572.64513648596699</v>
      </c>
      <c r="K124" s="51">
        <v>4951.6209573559672</v>
      </c>
      <c r="L124" s="50">
        <v>572.64513648596699</v>
      </c>
      <c r="M124" s="52">
        <v>5443.2400726659671</v>
      </c>
      <c r="N124" s="53">
        <v>0</v>
      </c>
      <c r="O124" s="50">
        <v>0</v>
      </c>
      <c r="P124" s="50">
        <v>0</v>
      </c>
      <c r="Q124" s="50">
        <v>0</v>
      </c>
      <c r="R124" s="54">
        <v>0</v>
      </c>
      <c r="S124" s="55">
        <v>0</v>
      </c>
      <c r="T124" s="51">
        <v>0</v>
      </c>
      <c r="U124" s="51">
        <v>374.53399999999999</v>
      </c>
      <c r="V124" s="51">
        <v>117.08511530999999</v>
      </c>
      <c r="W124" s="56">
        <v>0</v>
      </c>
      <c r="X124" s="57">
        <v>0</v>
      </c>
      <c r="Y124" s="58">
        <f t="shared" si="23"/>
        <v>0</v>
      </c>
      <c r="Z124" s="59">
        <f t="shared" si="24"/>
        <v>0</v>
      </c>
      <c r="AA124" s="60">
        <v>0</v>
      </c>
      <c r="AB124" s="61">
        <v>0</v>
      </c>
      <c r="AC124" s="61">
        <v>0</v>
      </c>
      <c r="AD124" s="62">
        <v>0</v>
      </c>
      <c r="AE124" s="63">
        <v>0</v>
      </c>
      <c r="AF124" s="19">
        <v>0</v>
      </c>
      <c r="AG124" s="17">
        <v>0</v>
      </c>
      <c r="AH124" s="90">
        <v>5038.8581700582354</v>
      </c>
      <c r="AI124" s="91" t="s">
        <v>344</v>
      </c>
      <c r="AJ124" s="92" t="s">
        <v>127</v>
      </c>
      <c r="AK124" s="93">
        <v>0</v>
      </c>
      <c r="AL124" s="88"/>
      <c r="AM124" s="89"/>
      <c r="AN124" s="4" t="s">
        <v>39</v>
      </c>
    </row>
    <row r="125" spans="1:40" s="70" customFormat="1" ht="23" x14ac:dyDescent="0.35">
      <c r="A125" s="49" t="s">
        <v>120</v>
      </c>
      <c r="B125" s="82" t="s">
        <v>121</v>
      </c>
      <c r="C125" s="82"/>
      <c r="D125" s="83" t="s">
        <v>114</v>
      </c>
      <c r="E125" s="46" t="s">
        <v>52</v>
      </c>
      <c r="F125" s="49" t="s">
        <v>352</v>
      </c>
      <c r="G125" s="49" t="s">
        <v>190</v>
      </c>
      <c r="H125" s="49" t="s">
        <v>353</v>
      </c>
      <c r="I125" s="49" t="s">
        <v>354</v>
      </c>
      <c r="J125" s="50">
        <v>6.7141712802768145</v>
      </c>
      <c r="K125" s="51">
        <v>272.73913642027679</v>
      </c>
      <c r="L125" s="50">
        <v>148.78079134948095</v>
      </c>
      <c r="M125" s="52">
        <v>526.13851693948095</v>
      </c>
      <c r="N125" s="53">
        <v>0</v>
      </c>
      <c r="O125" s="50">
        <v>0</v>
      </c>
      <c r="P125" s="50">
        <v>0</v>
      </c>
      <c r="Q125" s="50">
        <v>0</v>
      </c>
      <c r="R125" s="54">
        <v>142.06662006920413</v>
      </c>
      <c r="S125" s="55">
        <v>0</v>
      </c>
      <c r="T125" s="51">
        <v>0</v>
      </c>
      <c r="U125" s="51">
        <v>0</v>
      </c>
      <c r="V125" s="51">
        <v>0</v>
      </c>
      <c r="W125" s="56">
        <v>253.39938051920413</v>
      </c>
      <c r="X125" s="57">
        <v>0</v>
      </c>
      <c r="Y125" s="58">
        <f t="shared" si="23"/>
        <v>0</v>
      </c>
      <c r="Z125" s="59">
        <f t="shared" si="24"/>
        <v>0</v>
      </c>
      <c r="AA125" s="60">
        <v>0</v>
      </c>
      <c r="AB125" s="61">
        <v>0</v>
      </c>
      <c r="AC125" s="61">
        <v>0</v>
      </c>
      <c r="AD125" s="62">
        <v>0</v>
      </c>
      <c r="AE125" s="63">
        <v>0</v>
      </c>
      <c r="AF125" s="19">
        <v>0</v>
      </c>
      <c r="AG125" s="17">
        <v>0</v>
      </c>
      <c r="AH125" s="84">
        <v>668.14636637442231</v>
      </c>
      <c r="AI125" s="85" t="s">
        <v>130</v>
      </c>
      <c r="AJ125" s="86" t="s">
        <v>127</v>
      </c>
      <c r="AK125" s="87">
        <v>0</v>
      </c>
      <c r="AL125" s="88"/>
      <c r="AM125" s="89"/>
      <c r="AN125" s="4" t="s">
        <v>39</v>
      </c>
    </row>
    <row r="126" spans="1:40" s="70" customFormat="1" ht="23" x14ac:dyDescent="0.35">
      <c r="A126" s="49" t="s">
        <v>143</v>
      </c>
      <c r="B126" s="82" t="s">
        <v>144</v>
      </c>
      <c r="C126" s="82" t="s">
        <v>145</v>
      </c>
      <c r="D126" s="83" t="s">
        <v>153</v>
      </c>
      <c r="E126" s="46" t="s">
        <v>52</v>
      </c>
      <c r="F126" s="49" t="s">
        <v>352</v>
      </c>
      <c r="G126" s="49" t="s">
        <v>170</v>
      </c>
      <c r="H126" s="49" t="s">
        <v>355</v>
      </c>
      <c r="I126" s="49" t="s">
        <v>356</v>
      </c>
      <c r="J126" s="50">
        <v>206.7068580260956</v>
      </c>
      <c r="K126" s="51">
        <v>246.03414518609563</v>
      </c>
      <c r="L126" s="50">
        <v>206.7068580260956</v>
      </c>
      <c r="M126" s="52">
        <v>246.08089498609561</v>
      </c>
      <c r="N126" s="53">
        <v>0</v>
      </c>
      <c r="O126" s="50">
        <v>0</v>
      </c>
      <c r="P126" s="50">
        <v>0</v>
      </c>
      <c r="Q126" s="50">
        <v>0</v>
      </c>
      <c r="R126" s="54">
        <v>0</v>
      </c>
      <c r="S126" s="55">
        <v>0</v>
      </c>
      <c r="T126" s="51">
        <v>0</v>
      </c>
      <c r="U126" s="51">
        <v>0</v>
      </c>
      <c r="V126" s="51">
        <v>4.6749800000000008E-2</v>
      </c>
      <c r="W126" s="56">
        <v>0</v>
      </c>
      <c r="X126" s="57">
        <v>0.2</v>
      </c>
      <c r="Y126" s="58">
        <f t="shared" si="23"/>
        <v>196.8647159888765</v>
      </c>
      <c r="Z126" s="59">
        <f t="shared" si="24"/>
        <v>295.2970739833147</v>
      </c>
      <c r="AA126" s="60">
        <v>363.33</v>
      </c>
      <c r="AB126" s="61">
        <v>1.43</v>
      </c>
      <c r="AC126" s="61">
        <v>1.0448028986843669</v>
      </c>
      <c r="AD126" s="62" t="s">
        <v>166</v>
      </c>
      <c r="AE126" s="63" t="s">
        <v>159</v>
      </c>
      <c r="AF126" s="19" t="s">
        <v>160</v>
      </c>
      <c r="AG126" s="17" t="s">
        <v>161</v>
      </c>
      <c r="AH126" s="90">
        <v>194.80646746035453</v>
      </c>
      <c r="AI126" s="91" t="s">
        <v>127</v>
      </c>
      <c r="AJ126" s="92" t="s">
        <v>127</v>
      </c>
      <c r="AK126" s="93">
        <v>0</v>
      </c>
      <c r="AL126" s="94" t="s">
        <v>150</v>
      </c>
      <c r="AM126" s="89"/>
      <c r="AN126" s="4" t="s">
        <v>39</v>
      </c>
    </row>
    <row r="127" spans="1:40" s="70" customFormat="1" ht="34.5" x14ac:dyDescent="0.35">
      <c r="A127" s="49" t="s">
        <v>143</v>
      </c>
      <c r="B127" s="82" t="s">
        <v>144</v>
      </c>
      <c r="C127" s="82" t="s">
        <v>145</v>
      </c>
      <c r="D127" s="83" t="s">
        <v>162</v>
      </c>
      <c r="E127" s="46" t="s">
        <v>52</v>
      </c>
      <c r="F127" s="49" t="s">
        <v>352</v>
      </c>
      <c r="G127" s="49" t="s">
        <v>190</v>
      </c>
      <c r="H127" s="49" t="s">
        <v>357</v>
      </c>
      <c r="I127" s="49" t="s">
        <v>358</v>
      </c>
      <c r="J127" s="50">
        <v>15602.770563561693</v>
      </c>
      <c r="K127" s="51">
        <v>16309.938811671693</v>
      </c>
      <c r="L127" s="50">
        <v>16431.15169289113</v>
      </c>
      <c r="M127" s="52">
        <v>17160.682466101127</v>
      </c>
      <c r="N127" s="53">
        <v>0</v>
      </c>
      <c r="O127" s="50">
        <v>0</v>
      </c>
      <c r="P127" s="50">
        <v>769.84634202701295</v>
      </c>
      <c r="Q127" s="50">
        <v>58.534787302422679</v>
      </c>
      <c r="R127" s="54">
        <v>0</v>
      </c>
      <c r="S127" s="55">
        <v>0</v>
      </c>
      <c r="T127" s="51">
        <v>0</v>
      </c>
      <c r="U127" s="51">
        <v>786.70754062701292</v>
      </c>
      <c r="V127" s="51">
        <v>58.534787302422679</v>
      </c>
      <c r="W127" s="56">
        <v>5.5013264999999993</v>
      </c>
      <c r="X127" s="57">
        <v>0.2</v>
      </c>
      <c r="Y127" s="58">
        <f t="shared" si="23"/>
        <v>13728.545972880902</v>
      </c>
      <c r="Z127" s="59">
        <f t="shared" si="24"/>
        <v>20592.81895932135</v>
      </c>
      <c r="AA127" s="60">
        <v>-10841.1</v>
      </c>
      <c r="AB127" s="61">
        <v>-0.74</v>
      </c>
      <c r="AC127" s="61">
        <v>-0.81604159449712599</v>
      </c>
      <c r="AD127" s="62" t="s">
        <v>166</v>
      </c>
      <c r="AE127" s="63" t="s">
        <v>167</v>
      </c>
      <c r="AF127" s="19" t="s">
        <v>160</v>
      </c>
      <c r="AG127" s="17" t="s">
        <v>161</v>
      </c>
      <c r="AH127" s="90">
        <v>16316.050421580054</v>
      </c>
      <c r="AI127" s="91" t="s">
        <v>130</v>
      </c>
      <c r="AJ127" s="92" t="s">
        <v>127</v>
      </c>
      <c r="AK127" s="93">
        <v>0</v>
      </c>
      <c r="AL127" s="94" t="s">
        <v>150</v>
      </c>
      <c r="AM127" s="89"/>
      <c r="AN127" s="4" t="s">
        <v>39</v>
      </c>
    </row>
    <row r="128" spans="1:40" s="70" customFormat="1" ht="26" x14ac:dyDescent="0.35">
      <c r="A128" s="49" t="s">
        <v>143</v>
      </c>
      <c r="B128" s="82" t="s">
        <v>211</v>
      </c>
      <c r="C128" s="82"/>
      <c r="D128" s="83" t="s">
        <v>153</v>
      </c>
      <c r="E128" s="46" t="s">
        <v>40</v>
      </c>
      <c r="F128" s="49" t="s">
        <v>352</v>
      </c>
      <c r="G128" s="49" t="s">
        <v>194</v>
      </c>
      <c r="H128" s="49" t="s">
        <v>359</v>
      </c>
      <c r="I128" s="49" t="s">
        <v>739</v>
      </c>
      <c r="J128" s="50">
        <v>0</v>
      </c>
      <c r="K128" s="51">
        <v>0</v>
      </c>
      <c r="L128" s="50">
        <v>302.62537477601296</v>
      </c>
      <c r="M128" s="52">
        <v>318.32067477601294</v>
      </c>
      <c r="N128" s="53">
        <v>0</v>
      </c>
      <c r="O128" s="50">
        <v>0</v>
      </c>
      <c r="P128" s="50">
        <v>302.62537477601296</v>
      </c>
      <c r="Q128" s="50">
        <v>0</v>
      </c>
      <c r="R128" s="54">
        <v>0</v>
      </c>
      <c r="S128" s="55">
        <v>0</v>
      </c>
      <c r="T128" s="51">
        <v>0</v>
      </c>
      <c r="U128" s="51">
        <v>318.32067477601294</v>
      </c>
      <c r="V128" s="51">
        <v>0</v>
      </c>
      <c r="W128" s="56">
        <v>0</v>
      </c>
      <c r="X128" s="57">
        <v>0.3</v>
      </c>
      <c r="Y128" s="58">
        <f t="shared" si="23"/>
        <v>286.48860729841164</v>
      </c>
      <c r="Z128" s="59">
        <f t="shared" si="24"/>
        <v>445.64894468641808</v>
      </c>
      <c r="AA128" s="60" t="s">
        <v>127</v>
      </c>
      <c r="AB128" s="61" t="s">
        <v>127</v>
      </c>
      <c r="AC128" s="61">
        <v>0</v>
      </c>
      <c r="AD128" s="62">
        <v>0</v>
      </c>
      <c r="AE128" s="63" t="s">
        <v>180</v>
      </c>
      <c r="AF128" s="19" t="s">
        <v>213</v>
      </c>
      <c r="AG128" s="17" t="s">
        <v>214</v>
      </c>
      <c r="AH128" s="90">
        <v>319.02488097713461</v>
      </c>
      <c r="AI128" s="91" t="s">
        <v>130</v>
      </c>
      <c r="AJ128" s="92" t="s">
        <v>127</v>
      </c>
      <c r="AK128" s="93">
        <v>0</v>
      </c>
      <c r="AL128" s="88"/>
      <c r="AM128" s="89"/>
      <c r="AN128" s="4" t="s">
        <v>39</v>
      </c>
    </row>
    <row r="129" spans="1:40" s="70" customFormat="1" ht="23" x14ac:dyDescent="0.35">
      <c r="A129" s="49" t="s">
        <v>120</v>
      </c>
      <c r="B129" s="82" t="s">
        <v>121</v>
      </c>
      <c r="C129" s="82"/>
      <c r="D129" s="83" t="s">
        <v>114</v>
      </c>
      <c r="E129" s="46" t="s">
        <v>40</v>
      </c>
      <c r="F129" s="49" t="s">
        <v>360</v>
      </c>
      <c r="G129" s="49" t="s">
        <v>346</v>
      </c>
      <c r="H129" s="49" t="s">
        <v>361</v>
      </c>
      <c r="I129" s="49" t="s">
        <v>760</v>
      </c>
      <c r="J129" s="50">
        <v>188.33031916570548</v>
      </c>
      <c r="K129" s="51">
        <v>248.56759291570546</v>
      </c>
      <c r="L129" s="50">
        <v>265.51107009227218</v>
      </c>
      <c r="M129" s="52">
        <v>325.74834384227216</v>
      </c>
      <c r="N129" s="53">
        <v>0</v>
      </c>
      <c r="O129" s="50">
        <v>0</v>
      </c>
      <c r="P129" s="50">
        <v>5.5726173971549393</v>
      </c>
      <c r="Q129" s="50">
        <v>71.608133529411759</v>
      </c>
      <c r="R129" s="54">
        <v>0</v>
      </c>
      <c r="S129" s="55">
        <v>0</v>
      </c>
      <c r="T129" s="51">
        <v>0</v>
      </c>
      <c r="U129" s="51">
        <v>5.5726173971549393</v>
      </c>
      <c r="V129" s="51">
        <v>71.608133529411759</v>
      </c>
      <c r="W129" s="56">
        <v>0</v>
      </c>
      <c r="X129" s="57">
        <v>0.16700000000000001</v>
      </c>
      <c r="Y129" s="58">
        <f t="shared" si="23"/>
        <v>271.3483704206127</v>
      </c>
      <c r="Z129" s="59">
        <f t="shared" si="24"/>
        <v>380.14831726393163</v>
      </c>
      <c r="AA129" s="223">
        <v>600</v>
      </c>
      <c r="AB129" s="224">
        <v>1.38</v>
      </c>
      <c r="AC129" s="61">
        <v>0</v>
      </c>
      <c r="AD129" s="62">
        <v>0</v>
      </c>
      <c r="AE129" s="63" t="s">
        <v>183</v>
      </c>
      <c r="AF129" s="19" t="s">
        <v>160</v>
      </c>
      <c r="AG129" s="17" t="s">
        <v>161</v>
      </c>
      <c r="AH129" s="90">
        <v>329.54907517790986</v>
      </c>
      <c r="AI129" s="91" t="s">
        <v>127</v>
      </c>
      <c r="AJ129" s="92" t="s">
        <v>127</v>
      </c>
      <c r="AK129" s="93">
        <v>0</v>
      </c>
      <c r="AL129" s="211" t="s">
        <v>150</v>
      </c>
      <c r="AM129" s="89"/>
      <c r="AN129" s="4" t="s">
        <v>39</v>
      </c>
    </row>
    <row r="130" spans="1:40" s="70" customFormat="1" ht="23" x14ac:dyDescent="0.35">
      <c r="A130" s="49" t="s">
        <v>120</v>
      </c>
      <c r="B130" s="82" t="s">
        <v>121</v>
      </c>
      <c r="C130" s="82"/>
      <c r="D130" s="83" t="s">
        <v>114</v>
      </c>
      <c r="E130" s="46" t="s">
        <v>52</v>
      </c>
      <c r="F130" s="49" t="s">
        <v>362</v>
      </c>
      <c r="G130" s="49" t="s">
        <v>363</v>
      </c>
      <c r="H130" s="49" t="s">
        <v>364</v>
      </c>
      <c r="I130" s="49" t="s">
        <v>365</v>
      </c>
      <c r="J130" s="50">
        <v>55.019174509803918</v>
      </c>
      <c r="K130" s="51">
        <v>1167.749111779804</v>
      </c>
      <c r="L130" s="50">
        <v>55.019174509803918</v>
      </c>
      <c r="M130" s="52">
        <v>1193.111390759804</v>
      </c>
      <c r="N130" s="53">
        <v>0</v>
      </c>
      <c r="O130" s="50">
        <v>0</v>
      </c>
      <c r="P130" s="50">
        <v>0</v>
      </c>
      <c r="Q130" s="50">
        <v>0</v>
      </c>
      <c r="R130" s="54">
        <v>0</v>
      </c>
      <c r="S130" s="55">
        <v>0</v>
      </c>
      <c r="T130" s="51">
        <v>0</v>
      </c>
      <c r="U130" s="51">
        <v>25.347004000000002</v>
      </c>
      <c r="V130" s="51">
        <v>0</v>
      </c>
      <c r="W130" s="56">
        <v>1.5274979999999995E-2</v>
      </c>
      <c r="X130" s="57">
        <v>0</v>
      </c>
      <c r="Y130" s="58">
        <f t="shared" si="23"/>
        <v>0</v>
      </c>
      <c r="Z130" s="59">
        <f t="shared" si="24"/>
        <v>0</v>
      </c>
      <c r="AA130" s="60">
        <v>0</v>
      </c>
      <c r="AB130" s="61">
        <v>0</v>
      </c>
      <c r="AC130" s="61">
        <v>0</v>
      </c>
      <c r="AD130" s="62">
        <v>0</v>
      </c>
      <c r="AE130" s="63">
        <v>0</v>
      </c>
      <c r="AF130" s="19">
        <v>0</v>
      </c>
      <c r="AG130" s="17">
        <v>0</v>
      </c>
      <c r="AH130" s="84">
        <v>699.66729091464867</v>
      </c>
      <c r="AI130" s="85" t="s">
        <v>130</v>
      </c>
      <c r="AJ130" s="86" t="s">
        <v>193</v>
      </c>
      <c r="AK130" s="87">
        <v>0</v>
      </c>
      <c r="AL130" s="88"/>
      <c r="AM130" s="89"/>
      <c r="AN130" s="4" t="s">
        <v>39</v>
      </c>
    </row>
    <row r="131" spans="1:40" s="70" customFormat="1" ht="69" x14ac:dyDescent="0.35">
      <c r="A131" s="49" t="s">
        <v>292</v>
      </c>
      <c r="B131" s="82" t="s">
        <v>266</v>
      </c>
      <c r="C131" s="82" t="s">
        <v>267</v>
      </c>
      <c r="D131" s="83" t="s">
        <v>162</v>
      </c>
      <c r="E131" s="46" t="s">
        <v>52</v>
      </c>
      <c r="F131" s="49" t="s">
        <v>362</v>
      </c>
      <c r="G131" s="49" t="s">
        <v>363</v>
      </c>
      <c r="H131" s="49" t="s">
        <v>459</v>
      </c>
      <c r="I131" s="49" t="s">
        <v>460</v>
      </c>
      <c r="J131" s="50">
        <v>116.76819449783277</v>
      </c>
      <c r="K131" s="51">
        <v>116.76819449783277</v>
      </c>
      <c r="L131" s="50">
        <v>116.76819449783277</v>
      </c>
      <c r="M131" s="52">
        <v>116.76819449783277</v>
      </c>
      <c r="N131" s="53">
        <v>0</v>
      </c>
      <c r="O131" s="50">
        <v>0</v>
      </c>
      <c r="P131" s="50">
        <v>0</v>
      </c>
      <c r="Q131" s="50">
        <v>0</v>
      </c>
      <c r="R131" s="54">
        <v>0</v>
      </c>
      <c r="S131" s="55">
        <v>0</v>
      </c>
      <c r="T131" s="51">
        <v>0</v>
      </c>
      <c r="U131" s="51">
        <v>0</v>
      </c>
      <c r="V131" s="51">
        <v>0</v>
      </c>
      <c r="W131" s="56">
        <v>0</v>
      </c>
      <c r="X131" s="57">
        <v>0.3</v>
      </c>
      <c r="Y131" s="58">
        <f t="shared" si="23"/>
        <v>105.09137504804949</v>
      </c>
      <c r="Z131" s="59">
        <f t="shared" si="24"/>
        <v>163.47547229696588</v>
      </c>
      <c r="AA131" s="60" t="s">
        <v>127</v>
      </c>
      <c r="AB131" s="61" t="s">
        <v>127</v>
      </c>
      <c r="AC131" s="61">
        <v>0</v>
      </c>
      <c r="AD131" s="16">
        <v>0</v>
      </c>
      <c r="AE131" s="18">
        <v>0</v>
      </c>
      <c r="AF131" s="19" t="s">
        <v>213</v>
      </c>
      <c r="AG131" s="17" t="s">
        <v>214</v>
      </c>
      <c r="AH131" s="90">
        <v>0</v>
      </c>
      <c r="AI131" s="91" t="s">
        <v>130</v>
      </c>
      <c r="AJ131" s="92" t="s">
        <v>131</v>
      </c>
      <c r="AK131" s="93" t="s">
        <v>452</v>
      </c>
      <c r="AL131" s="94" t="s">
        <v>150</v>
      </c>
      <c r="AM131" s="96" t="s">
        <v>453</v>
      </c>
      <c r="AN131" s="4" t="s">
        <v>39</v>
      </c>
    </row>
    <row r="132" spans="1:40" s="70" customFormat="1" ht="69" x14ac:dyDescent="0.35">
      <c r="A132" s="49" t="s">
        <v>292</v>
      </c>
      <c r="B132" s="82" t="s">
        <v>266</v>
      </c>
      <c r="C132" s="82" t="s">
        <v>267</v>
      </c>
      <c r="D132" s="83" t="s">
        <v>162</v>
      </c>
      <c r="E132" s="46" t="s">
        <v>52</v>
      </c>
      <c r="F132" s="49" t="s">
        <v>362</v>
      </c>
      <c r="G132" s="49" t="s">
        <v>201</v>
      </c>
      <c r="H132" s="49" t="s">
        <v>461</v>
      </c>
      <c r="I132" s="49" t="s">
        <v>462</v>
      </c>
      <c r="J132" s="50">
        <v>130.87584970475331</v>
      </c>
      <c r="K132" s="51">
        <v>130.87584970475331</v>
      </c>
      <c r="L132" s="50">
        <v>130.87584970475331</v>
      </c>
      <c r="M132" s="52">
        <v>130.87584970475331</v>
      </c>
      <c r="N132" s="53">
        <v>0</v>
      </c>
      <c r="O132" s="50">
        <v>0</v>
      </c>
      <c r="P132" s="50">
        <v>0</v>
      </c>
      <c r="Q132" s="50">
        <v>0</v>
      </c>
      <c r="R132" s="54">
        <v>0</v>
      </c>
      <c r="S132" s="55">
        <v>0</v>
      </c>
      <c r="T132" s="51">
        <v>0</v>
      </c>
      <c r="U132" s="51">
        <v>0</v>
      </c>
      <c r="V132" s="51">
        <v>0</v>
      </c>
      <c r="W132" s="56">
        <v>0</v>
      </c>
      <c r="X132" s="57">
        <v>0.3</v>
      </c>
      <c r="Y132" s="58">
        <f t="shared" si="23"/>
        <v>117.78826473427797</v>
      </c>
      <c r="Z132" s="59">
        <f t="shared" si="24"/>
        <v>183.22618958665461</v>
      </c>
      <c r="AA132" s="60" t="s">
        <v>127</v>
      </c>
      <c r="AB132" s="61" t="s">
        <v>127</v>
      </c>
      <c r="AC132" s="61">
        <v>0</v>
      </c>
      <c r="AD132" s="16">
        <v>0</v>
      </c>
      <c r="AE132" s="18">
        <v>0</v>
      </c>
      <c r="AF132" s="19" t="s">
        <v>213</v>
      </c>
      <c r="AG132" s="17" t="s">
        <v>214</v>
      </c>
      <c r="AH132" s="90">
        <v>0</v>
      </c>
      <c r="AI132" s="91" t="s">
        <v>130</v>
      </c>
      <c r="AJ132" s="92" t="s">
        <v>131</v>
      </c>
      <c r="AK132" s="93" t="s">
        <v>452</v>
      </c>
      <c r="AL132" s="94" t="s">
        <v>150</v>
      </c>
      <c r="AM132" s="96" t="s">
        <v>453</v>
      </c>
      <c r="AN132" s="4" t="s">
        <v>39</v>
      </c>
    </row>
    <row r="133" spans="1:40" s="70" customFormat="1" ht="46" x14ac:dyDescent="0.35">
      <c r="A133" s="49" t="s">
        <v>292</v>
      </c>
      <c r="B133" s="82" t="s">
        <v>151</v>
      </c>
      <c r="C133" s="82" t="s">
        <v>152</v>
      </c>
      <c r="D133" s="83" t="s">
        <v>153</v>
      </c>
      <c r="E133" s="46" t="s">
        <v>40</v>
      </c>
      <c r="F133" s="49" t="s">
        <v>362</v>
      </c>
      <c r="G133" s="49" t="s">
        <v>184</v>
      </c>
      <c r="H133" s="49" t="s">
        <v>437</v>
      </c>
      <c r="I133" s="49" t="s">
        <v>438</v>
      </c>
      <c r="J133" s="50">
        <v>258.95019545612911</v>
      </c>
      <c r="K133" s="51">
        <v>282.17843952612913</v>
      </c>
      <c r="L133" s="50">
        <v>258.95019545612911</v>
      </c>
      <c r="M133" s="52">
        <v>282.85319252612913</v>
      </c>
      <c r="N133" s="53">
        <v>0</v>
      </c>
      <c r="O133" s="50">
        <v>0</v>
      </c>
      <c r="P133" s="50">
        <v>0</v>
      </c>
      <c r="Q133" s="50">
        <v>0</v>
      </c>
      <c r="R133" s="54">
        <v>0</v>
      </c>
      <c r="S133" s="55">
        <v>0</v>
      </c>
      <c r="T133" s="51">
        <v>0</v>
      </c>
      <c r="U133" s="51">
        <v>0</v>
      </c>
      <c r="V133" s="51">
        <v>0.67475300000000005</v>
      </c>
      <c r="W133" s="56">
        <v>0</v>
      </c>
      <c r="X133" s="57">
        <v>0.1399999996342654</v>
      </c>
      <c r="Y133" s="58">
        <f t="shared" si="23"/>
        <v>243.25374567592027</v>
      </c>
      <c r="Z133" s="59">
        <f t="shared" si="24"/>
        <v>322.45263937633803</v>
      </c>
      <c r="AA133" s="60">
        <v>-4.4400000000000004</v>
      </c>
      <c r="AB133" s="61">
        <v>-0.02</v>
      </c>
      <c r="AC133" s="61">
        <v>-0.15258290939606797</v>
      </c>
      <c r="AD133" s="62" t="s">
        <v>158</v>
      </c>
      <c r="AE133" s="63" t="s">
        <v>439</v>
      </c>
      <c r="AF133" s="19" t="s">
        <v>181</v>
      </c>
      <c r="AG133" s="17" t="s">
        <v>161</v>
      </c>
      <c r="AH133" s="90">
        <v>275.9878937987794</v>
      </c>
      <c r="AI133" s="91" t="s">
        <v>188</v>
      </c>
      <c r="AJ133" s="92" t="s">
        <v>127</v>
      </c>
      <c r="AK133" s="93">
        <v>0</v>
      </c>
      <c r="AL133" s="94" t="s">
        <v>150</v>
      </c>
      <c r="AM133" s="89"/>
      <c r="AN133" s="4" t="s">
        <v>39</v>
      </c>
    </row>
    <row r="134" spans="1:40" s="70" customFormat="1" ht="23" x14ac:dyDescent="0.35">
      <c r="A134" s="49" t="s">
        <v>120</v>
      </c>
      <c r="B134" s="82" t="s">
        <v>121</v>
      </c>
      <c r="C134" s="82"/>
      <c r="D134" s="83" t="s">
        <v>114</v>
      </c>
      <c r="E134" s="46" t="s">
        <v>52</v>
      </c>
      <c r="F134" s="49" t="s">
        <v>366</v>
      </c>
      <c r="G134" s="49" t="s">
        <v>268</v>
      </c>
      <c r="H134" s="49" t="s">
        <v>367</v>
      </c>
      <c r="I134" s="49" t="s">
        <v>368</v>
      </c>
      <c r="J134" s="50">
        <v>289.08669742406767</v>
      </c>
      <c r="K134" s="51">
        <v>2539.1629811640673</v>
      </c>
      <c r="L134" s="50">
        <v>289.08669742406767</v>
      </c>
      <c r="M134" s="52">
        <v>2679.3014093033494</v>
      </c>
      <c r="N134" s="53">
        <v>0</v>
      </c>
      <c r="O134" s="50">
        <v>0</v>
      </c>
      <c r="P134" s="50">
        <v>0</v>
      </c>
      <c r="Q134" s="50">
        <v>0</v>
      </c>
      <c r="R134" s="54">
        <v>0</v>
      </c>
      <c r="S134" s="55">
        <v>0</v>
      </c>
      <c r="T134" s="51">
        <v>0</v>
      </c>
      <c r="U134" s="51">
        <v>71.039332999999999</v>
      </c>
      <c r="V134" s="51">
        <v>4.04</v>
      </c>
      <c r="W134" s="56">
        <v>65.059095139281993</v>
      </c>
      <c r="X134" s="57">
        <v>0</v>
      </c>
      <c r="Y134" s="58">
        <f t="shared" si="23"/>
        <v>0</v>
      </c>
      <c r="Z134" s="59">
        <f t="shared" si="24"/>
        <v>0</v>
      </c>
      <c r="AA134" s="60">
        <v>0</v>
      </c>
      <c r="AB134" s="61">
        <v>0</v>
      </c>
      <c r="AC134" s="61">
        <v>0</v>
      </c>
      <c r="AD134" s="62">
        <v>0</v>
      </c>
      <c r="AE134" s="63">
        <v>0</v>
      </c>
      <c r="AF134" s="19">
        <v>0</v>
      </c>
      <c r="AG134" s="17">
        <v>0</v>
      </c>
      <c r="AH134" s="90">
        <v>1523.6961495334861</v>
      </c>
      <c r="AI134" s="91" t="s">
        <v>130</v>
      </c>
      <c r="AJ134" s="92" t="s">
        <v>369</v>
      </c>
      <c r="AK134" s="93">
        <v>0</v>
      </c>
      <c r="AL134" s="88"/>
      <c r="AM134" s="89"/>
      <c r="AN134" s="4" t="s">
        <v>39</v>
      </c>
    </row>
    <row r="135" spans="1:40" s="70" customFormat="1" ht="26" x14ac:dyDescent="0.35">
      <c r="A135" s="49" t="s">
        <v>120</v>
      </c>
      <c r="B135" s="82" t="s">
        <v>121</v>
      </c>
      <c r="C135" s="82"/>
      <c r="D135" s="83" t="s">
        <v>114</v>
      </c>
      <c r="E135" s="46" t="s">
        <v>52</v>
      </c>
      <c r="F135" s="49" t="s">
        <v>366</v>
      </c>
      <c r="G135" s="49" t="s">
        <v>268</v>
      </c>
      <c r="H135" s="49" t="s">
        <v>370</v>
      </c>
      <c r="I135" s="49" t="s">
        <v>762</v>
      </c>
      <c r="J135" s="50">
        <v>17250.198941461011</v>
      </c>
      <c r="K135" s="51">
        <v>20759.89921171101</v>
      </c>
      <c r="L135" s="50">
        <v>17250.198941461011</v>
      </c>
      <c r="M135" s="52">
        <v>21007.69112451101</v>
      </c>
      <c r="N135" s="53">
        <v>0</v>
      </c>
      <c r="O135" s="50">
        <v>0</v>
      </c>
      <c r="P135" s="50">
        <v>0</v>
      </c>
      <c r="Q135" s="50">
        <v>0</v>
      </c>
      <c r="R135" s="54">
        <v>0</v>
      </c>
      <c r="S135" s="55">
        <v>0</v>
      </c>
      <c r="T135" s="51">
        <v>0</v>
      </c>
      <c r="U135" s="51">
        <v>2.6283999999999998E-2</v>
      </c>
      <c r="V135" s="51">
        <v>247.7656288</v>
      </c>
      <c r="W135" s="56">
        <v>0</v>
      </c>
      <c r="X135" s="57">
        <v>0.14000000000000001</v>
      </c>
      <c r="Y135" s="58">
        <f t="shared" si="23"/>
        <v>18066.614367079466</v>
      </c>
      <c r="Z135" s="59">
        <f t="shared" si="24"/>
        <v>23948.767881942553</v>
      </c>
      <c r="AA135" s="223" t="s">
        <v>127</v>
      </c>
      <c r="AB135" s="224">
        <v>-0.73</v>
      </c>
      <c r="AC135" s="61">
        <v>0</v>
      </c>
      <c r="AD135" s="62" t="s">
        <v>166</v>
      </c>
      <c r="AE135" s="63" t="s">
        <v>203</v>
      </c>
      <c r="AF135" s="19" t="s">
        <v>181</v>
      </c>
      <c r="AG135" s="17" t="s">
        <v>161</v>
      </c>
      <c r="AH135" s="90">
        <v>18566.755610153494</v>
      </c>
      <c r="AI135" s="91" t="s">
        <v>130</v>
      </c>
      <c r="AJ135" s="92" t="s">
        <v>369</v>
      </c>
      <c r="AK135" s="93">
        <v>0</v>
      </c>
      <c r="AL135" s="211" t="s">
        <v>150</v>
      </c>
      <c r="AM135" s="96" t="s">
        <v>287</v>
      </c>
      <c r="AN135" s="4" t="s">
        <v>39</v>
      </c>
    </row>
    <row r="136" spans="1:40" s="70" customFormat="1" ht="26" x14ac:dyDescent="0.35">
      <c r="A136" s="49" t="s">
        <v>120</v>
      </c>
      <c r="B136" s="82" t="s">
        <v>121</v>
      </c>
      <c r="C136" s="82"/>
      <c r="D136" s="83" t="s">
        <v>114</v>
      </c>
      <c r="E136" s="46" t="s">
        <v>40</v>
      </c>
      <c r="F136" s="49" t="s">
        <v>366</v>
      </c>
      <c r="G136" s="49" t="s">
        <v>194</v>
      </c>
      <c r="H136" s="49" t="s">
        <v>371</v>
      </c>
      <c r="I136" s="49" t="s">
        <v>763</v>
      </c>
      <c r="J136" s="50">
        <v>582.57252504881228</v>
      </c>
      <c r="K136" s="51">
        <v>753.8656911588123</v>
      </c>
      <c r="L136" s="50">
        <v>582.57252504881228</v>
      </c>
      <c r="M136" s="52">
        <v>760.05259117881235</v>
      </c>
      <c r="N136" s="53">
        <v>0</v>
      </c>
      <c r="O136" s="50">
        <v>0</v>
      </c>
      <c r="P136" s="50">
        <v>0</v>
      </c>
      <c r="Q136" s="50">
        <v>0</v>
      </c>
      <c r="R136" s="54">
        <v>0</v>
      </c>
      <c r="S136" s="55">
        <v>0</v>
      </c>
      <c r="T136" s="51">
        <v>0</v>
      </c>
      <c r="U136" s="51">
        <v>0</v>
      </c>
      <c r="V136" s="51">
        <v>6.1869000200000004</v>
      </c>
      <c r="W136" s="56">
        <v>0</v>
      </c>
      <c r="X136" s="57">
        <v>0.2</v>
      </c>
      <c r="Y136" s="58">
        <f t="shared" si="23"/>
        <v>608.0420729430499</v>
      </c>
      <c r="Z136" s="59">
        <f t="shared" si="24"/>
        <v>912.0631094145748</v>
      </c>
      <c r="AA136" s="223" t="s">
        <v>127</v>
      </c>
      <c r="AB136" s="224" t="s">
        <v>127</v>
      </c>
      <c r="AC136" s="61">
        <v>0</v>
      </c>
      <c r="AD136" s="62" t="s">
        <v>187</v>
      </c>
      <c r="AE136" s="63" t="s">
        <v>183</v>
      </c>
      <c r="AF136" s="19" t="s">
        <v>181</v>
      </c>
      <c r="AG136" s="17" t="s">
        <v>161</v>
      </c>
      <c r="AH136" s="84">
        <v>638.54147276975073</v>
      </c>
      <c r="AI136" s="85" t="s">
        <v>130</v>
      </c>
      <c r="AJ136" s="86" t="s">
        <v>256</v>
      </c>
      <c r="AK136" s="87">
        <v>0</v>
      </c>
      <c r="AL136" s="211" t="s">
        <v>150</v>
      </c>
      <c r="AM136" s="96" t="s">
        <v>287</v>
      </c>
      <c r="AN136" s="4" t="s">
        <v>39</v>
      </c>
    </row>
    <row r="137" spans="1:40" s="70" customFormat="1" ht="23" x14ac:dyDescent="0.35">
      <c r="A137" s="49" t="s">
        <v>257</v>
      </c>
      <c r="B137" s="82" t="s">
        <v>151</v>
      </c>
      <c r="C137" s="82" t="s">
        <v>152</v>
      </c>
      <c r="D137" s="83" t="s">
        <v>114</v>
      </c>
      <c r="E137" s="46" t="s">
        <v>40</v>
      </c>
      <c r="F137" s="49" t="s">
        <v>366</v>
      </c>
      <c r="G137" s="49" t="s">
        <v>194</v>
      </c>
      <c r="H137" s="49" t="s">
        <v>372</v>
      </c>
      <c r="I137" s="49" t="s">
        <v>373</v>
      </c>
      <c r="J137" s="50">
        <v>423.58170843316407</v>
      </c>
      <c r="K137" s="51">
        <v>464.17926018316405</v>
      </c>
      <c r="L137" s="50">
        <v>423.58170843316407</v>
      </c>
      <c r="M137" s="52">
        <v>465.68604945316406</v>
      </c>
      <c r="N137" s="53">
        <v>0</v>
      </c>
      <c r="O137" s="50">
        <v>0</v>
      </c>
      <c r="P137" s="50">
        <v>0</v>
      </c>
      <c r="Q137" s="50">
        <v>0</v>
      </c>
      <c r="R137" s="54">
        <v>0</v>
      </c>
      <c r="S137" s="55">
        <v>0</v>
      </c>
      <c r="T137" s="51">
        <v>0</v>
      </c>
      <c r="U137" s="51">
        <v>0</v>
      </c>
      <c r="V137" s="51">
        <v>1.5067892700000003</v>
      </c>
      <c r="W137" s="56">
        <v>0</v>
      </c>
      <c r="X137" s="57">
        <v>0.17</v>
      </c>
      <c r="Y137" s="58">
        <f t="shared" si="23"/>
        <v>386.51942104612613</v>
      </c>
      <c r="Z137" s="59">
        <f t="shared" si="24"/>
        <v>544.85267786020188</v>
      </c>
      <c r="AA137" s="60">
        <v>183.66</v>
      </c>
      <c r="AB137" s="61">
        <v>0.41</v>
      </c>
      <c r="AC137" s="61">
        <v>0</v>
      </c>
      <c r="AD137" s="62" t="s">
        <v>187</v>
      </c>
      <c r="AE137" s="63" t="s">
        <v>183</v>
      </c>
      <c r="AF137" s="19" t="s">
        <v>160</v>
      </c>
      <c r="AG137" s="17" t="s">
        <v>161</v>
      </c>
      <c r="AH137" s="84">
        <v>507.90364526384406</v>
      </c>
      <c r="AI137" s="85" t="s">
        <v>130</v>
      </c>
      <c r="AJ137" s="86" t="s">
        <v>256</v>
      </c>
      <c r="AK137" s="87">
        <v>0</v>
      </c>
      <c r="AL137" s="94" t="s">
        <v>150</v>
      </c>
      <c r="AM137" s="89"/>
      <c r="AN137" s="4" t="s">
        <v>39</v>
      </c>
    </row>
    <row r="138" spans="1:40" s="70" customFormat="1" ht="34.5" x14ac:dyDescent="0.35">
      <c r="A138" s="49" t="s">
        <v>143</v>
      </c>
      <c r="B138" s="82" t="s">
        <v>144</v>
      </c>
      <c r="C138" s="82" t="s">
        <v>145</v>
      </c>
      <c r="D138" s="83" t="s">
        <v>153</v>
      </c>
      <c r="E138" s="46" t="s">
        <v>40</v>
      </c>
      <c r="F138" s="49" t="s">
        <v>366</v>
      </c>
      <c r="G138" s="49" t="s">
        <v>194</v>
      </c>
      <c r="H138" s="49" t="s">
        <v>374</v>
      </c>
      <c r="I138" s="49" t="s">
        <v>375</v>
      </c>
      <c r="J138" s="50">
        <v>459.29922241450424</v>
      </c>
      <c r="K138" s="51">
        <v>487.28527492450422</v>
      </c>
      <c r="L138" s="50">
        <v>459.29922241450424</v>
      </c>
      <c r="M138" s="52">
        <v>490.17007328450421</v>
      </c>
      <c r="N138" s="53">
        <v>0</v>
      </c>
      <c r="O138" s="50">
        <v>0</v>
      </c>
      <c r="P138" s="50">
        <v>0</v>
      </c>
      <c r="Q138" s="50">
        <v>0</v>
      </c>
      <c r="R138" s="54">
        <v>0</v>
      </c>
      <c r="S138" s="55">
        <v>0</v>
      </c>
      <c r="T138" s="51">
        <v>0</v>
      </c>
      <c r="U138" s="51">
        <v>0</v>
      </c>
      <c r="V138" s="51">
        <v>2.8847983600000005</v>
      </c>
      <c r="W138" s="56">
        <v>0</v>
      </c>
      <c r="X138" s="57">
        <v>0.17</v>
      </c>
      <c r="Y138" s="58">
        <f t="shared" si="23"/>
        <v>406.84116082613849</v>
      </c>
      <c r="Z138" s="59">
        <f t="shared" si="24"/>
        <v>573.49898574286988</v>
      </c>
      <c r="AA138" s="60">
        <v>53.2</v>
      </c>
      <c r="AB138" s="61">
        <v>0.12</v>
      </c>
      <c r="AC138" s="61">
        <v>-6.0535372385108865E-2</v>
      </c>
      <c r="AD138" s="62" t="s">
        <v>158</v>
      </c>
      <c r="AE138" s="63" t="s">
        <v>332</v>
      </c>
      <c r="AF138" s="19" t="s">
        <v>160</v>
      </c>
      <c r="AG138" s="17" t="s">
        <v>161</v>
      </c>
      <c r="AH138" s="90">
        <v>424.73233890468993</v>
      </c>
      <c r="AI138" s="91" t="s">
        <v>130</v>
      </c>
      <c r="AJ138" s="92" t="s">
        <v>256</v>
      </c>
      <c r="AK138" s="93">
        <v>0</v>
      </c>
      <c r="AL138" s="94" t="s">
        <v>150</v>
      </c>
      <c r="AM138" s="89"/>
      <c r="AN138" s="4" t="s">
        <v>39</v>
      </c>
    </row>
    <row r="139" spans="1:40" s="70" customFormat="1" ht="49" x14ac:dyDescent="0.35">
      <c r="A139" s="49" t="s">
        <v>120</v>
      </c>
      <c r="B139" s="82" t="s">
        <v>121</v>
      </c>
      <c r="C139" s="82"/>
      <c r="D139" s="83" t="s">
        <v>114</v>
      </c>
      <c r="E139" s="46" t="s">
        <v>52</v>
      </c>
      <c r="F139" s="49" t="s">
        <v>376</v>
      </c>
      <c r="G139" s="49" t="s">
        <v>190</v>
      </c>
      <c r="H139" s="49" t="s">
        <v>377</v>
      </c>
      <c r="I139" s="49" t="s">
        <v>764</v>
      </c>
      <c r="J139" s="50">
        <v>647.15282712719841</v>
      </c>
      <c r="K139" s="51">
        <v>876.96671658719845</v>
      </c>
      <c r="L139" s="50">
        <v>647.15282712719841</v>
      </c>
      <c r="M139" s="52">
        <v>876.96671658719845</v>
      </c>
      <c r="N139" s="53">
        <v>0</v>
      </c>
      <c r="O139" s="50">
        <v>0</v>
      </c>
      <c r="P139" s="50">
        <v>0</v>
      </c>
      <c r="Q139" s="50">
        <v>0</v>
      </c>
      <c r="R139" s="54">
        <v>0</v>
      </c>
      <c r="S139" s="55">
        <v>0</v>
      </c>
      <c r="T139" s="51">
        <v>0</v>
      </c>
      <c r="U139" s="51">
        <v>0</v>
      </c>
      <c r="V139" s="51">
        <v>0</v>
      </c>
      <c r="W139" s="56">
        <v>0</v>
      </c>
      <c r="X139" s="57">
        <v>0.17</v>
      </c>
      <c r="Y139" s="58">
        <f t="shared" si="23"/>
        <v>727.8823747673747</v>
      </c>
      <c r="Z139" s="59">
        <f t="shared" si="24"/>
        <v>1026.0510584070221</v>
      </c>
      <c r="AA139" s="223" t="s">
        <v>127</v>
      </c>
      <c r="AB139" s="224">
        <v>-0.75</v>
      </c>
      <c r="AC139" s="61">
        <v>0</v>
      </c>
      <c r="AD139" s="62" t="s">
        <v>158</v>
      </c>
      <c r="AE139" s="63" t="s">
        <v>203</v>
      </c>
      <c r="AF139" s="19" t="s">
        <v>160</v>
      </c>
      <c r="AG139" s="17" t="s">
        <v>161</v>
      </c>
      <c r="AH139" s="90">
        <v>909.33995726233866</v>
      </c>
      <c r="AI139" s="91" t="s">
        <v>130</v>
      </c>
      <c r="AJ139" s="92" t="s">
        <v>193</v>
      </c>
      <c r="AK139" s="93" t="s">
        <v>378</v>
      </c>
      <c r="AL139" s="211" t="s">
        <v>150</v>
      </c>
      <c r="AM139" s="96" t="s">
        <v>287</v>
      </c>
      <c r="AN139" s="4" t="s">
        <v>39</v>
      </c>
    </row>
    <row r="140" spans="1:40" s="70" customFormat="1" ht="34.5" x14ac:dyDescent="0.35">
      <c r="A140" s="49" t="s">
        <v>120</v>
      </c>
      <c r="B140" s="82" t="s">
        <v>121</v>
      </c>
      <c r="C140" s="82"/>
      <c r="D140" s="83" t="s">
        <v>114</v>
      </c>
      <c r="E140" s="46" t="s">
        <v>52</v>
      </c>
      <c r="F140" s="49" t="s">
        <v>376</v>
      </c>
      <c r="G140" s="49"/>
      <c r="H140" s="49" t="s">
        <v>379</v>
      </c>
      <c r="I140" s="49" t="s">
        <v>380</v>
      </c>
      <c r="J140" s="50">
        <v>934.21454103296924</v>
      </c>
      <c r="K140" s="51">
        <v>1173.9773030329691</v>
      </c>
      <c r="L140" s="50">
        <v>934.21454103296924</v>
      </c>
      <c r="M140" s="52">
        <v>1174.182833812969</v>
      </c>
      <c r="N140" s="53">
        <v>0</v>
      </c>
      <c r="O140" s="50">
        <v>0</v>
      </c>
      <c r="P140" s="50">
        <v>0</v>
      </c>
      <c r="Q140" s="50">
        <v>0</v>
      </c>
      <c r="R140" s="54">
        <v>0</v>
      </c>
      <c r="S140" s="55">
        <v>0</v>
      </c>
      <c r="T140" s="51">
        <v>0</v>
      </c>
      <c r="U140" s="51">
        <v>0</v>
      </c>
      <c r="V140" s="51">
        <v>0</v>
      </c>
      <c r="W140" s="56">
        <v>0.20553078</v>
      </c>
      <c r="X140" s="57">
        <v>0.12</v>
      </c>
      <c r="Y140" s="58">
        <f t="shared" si="23"/>
        <v>1033.2808937554128</v>
      </c>
      <c r="Z140" s="59">
        <f t="shared" si="24"/>
        <v>1315.0847738705254</v>
      </c>
      <c r="AA140" s="60" t="s">
        <v>127</v>
      </c>
      <c r="AB140" s="61" t="s">
        <v>127</v>
      </c>
      <c r="AC140" s="61">
        <v>0</v>
      </c>
      <c r="AD140" s="62" t="s">
        <v>166</v>
      </c>
      <c r="AE140" s="63" t="s">
        <v>241</v>
      </c>
      <c r="AF140" s="19" t="s">
        <v>181</v>
      </c>
      <c r="AG140" s="17" t="s">
        <v>161</v>
      </c>
      <c r="AH140" s="90">
        <v>1173.1458484830596</v>
      </c>
      <c r="AI140" s="91" t="s">
        <v>130</v>
      </c>
      <c r="AJ140" s="92" t="s">
        <v>127</v>
      </c>
      <c r="AK140" s="93">
        <v>0</v>
      </c>
      <c r="AL140" s="94" t="s">
        <v>150</v>
      </c>
      <c r="AM140" s="96"/>
      <c r="AN140" s="4" t="s">
        <v>39</v>
      </c>
    </row>
    <row r="141" spans="1:40" s="70" customFormat="1" ht="23" x14ac:dyDescent="0.35">
      <c r="A141" s="49" t="s">
        <v>143</v>
      </c>
      <c r="B141" s="82" t="s">
        <v>144</v>
      </c>
      <c r="C141" s="82" t="s">
        <v>145</v>
      </c>
      <c r="D141" s="83" t="s">
        <v>153</v>
      </c>
      <c r="E141" s="46" t="s">
        <v>52</v>
      </c>
      <c r="F141" s="49" t="s">
        <v>376</v>
      </c>
      <c r="G141" s="49" t="s">
        <v>381</v>
      </c>
      <c r="H141" s="49" t="s">
        <v>382</v>
      </c>
      <c r="I141" s="49" t="s">
        <v>383</v>
      </c>
      <c r="J141" s="50">
        <v>57.968539940646252</v>
      </c>
      <c r="K141" s="51">
        <v>69.809219090646252</v>
      </c>
      <c r="L141" s="50">
        <v>127.42578090990941</v>
      </c>
      <c r="M141" s="52">
        <v>139.5017170599094</v>
      </c>
      <c r="N141" s="53">
        <v>0</v>
      </c>
      <c r="O141" s="50">
        <v>0</v>
      </c>
      <c r="P141" s="50">
        <v>0</v>
      </c>
      <c r="Q141" s="50">
        <v>69.457240969263154</v>
      </c>
      <c r="R141" s="54">
        <v>0</v>
      </c>
      <c r="S141" s="55">
        <v>0</v>
      </c>
      <c r="T141" s="51">
        <v>0</v>
      </c>
      <c r="U141" s="51">
        <v>0</v>
      </c>
      <c r="V141" s="51">
        <v>69.692497969263144</v>
      </c>
      <c r="W141" s="56">
        <v>0</v>
      </c>
      <c r="X141" s="57">
        <v>0.3</v>
      </c>
      <c r="Y141" s="58">
        <f t="shared" si="23"/>
        <v>125.55154535391846</v>
      </c>
      <c r="Z141" s="59">
        <f t="shared" si="24"/>
        <v>195.30240388387315</v>
      </c>
      <c r="AA141" s="60">
        <v>1780.99</v>
      </c>
      <c r="AB141" s="61">
        <v>10.5</v>
      </c>
      <c r="AC141" s="61">
        <v>7.8477917249498637</v>
      </c>
      <c r="AD141" s="62" t="s">
        <v>166</v>
      </c>
      <c r="AE141" s="63" t="s">
        <v>183</v>
      </c>
      <c r="AF141" s="19" t="s">
        <v>148</v>
      </c>
      <c r="AG141" s="17" t="s">
        <v>214</v>
      </c>
      <c r="AH141" s="90">
        <v>147.77981636338225</v>
      </c>
      <c r="AI141" s="91" t="s">
        <v>130</v>
      </c>
      <c r="AJ141" s="92" t="s">
        <v>131</v>
      </c>
      <c r="AK141" s="93">
        <v>0</v>
      </c>
      <c r="AL141" s="103" t="s">
        <v>150</v>
      </c>
      <c r="AM141" s="89"/>
      <c r="AN141" s="4" t="s">
        <v>39</v>
      </c>
    </row>
    <row r="142" spans="1:40" s="70" customFormat="1" ht="49" x14ac:dyDescent="0.35">
      <c r="A142" s="49" t="s">
        <v>120</v>
      </c>
      <c r="B142" s="82" t="s">
        <v>121</v>
      </c>
      <c r="C142" s="82"/>
      <c r="D142" s="83" t="s">
        <v>114</v>
      </c>
      <c r="E142" s="46" t="s">
        <v>52</v>
      </c>
      <c r="F142" s="49" t="s">
        <v>376</v>
      </c>
      <c r="G142" s="49" t="s">
        <v>222</v>
      </c>
      <c r="H142" s="49" t="s">
        <v>384</v>
      </c>
      <c r="I142" s="49" t="s">
        <v>740</v>
      </c>
      <c r="J142" s="50">
        <v>376.9195628451626</v>
      </c>
      <c r="K142" s="51">
        <v>488.4885852451626</v>
      </c>
      <c r="L142" s="50">
        <v>376.9195628451626</v>
      </c>
      <c r="M142" s="52">
        <v>489.18043027516262</v>
      </c>
      <c r="N142" s="53">
        <v>0</v>
      </c>
      <c r="O142" s="50">
        <v>0</v>
      </c>
      <c r="P142" s="50">
        <v>0</v>
      </c>
      <c r="Q142" s="50">
        <v>0</v>
      </c>
      <c r="R142" s="54">
        <v>0</v>
      </c>
      <c r="S142" s="55">
        <v>0</v>
      </c>
      <c r="T142" s="51">
        <v>0</v>
      </c>
      <c r="U142" s="51">
        <v>0</v>
      </c>
      <c r="V142" s="51">
        <v>0.69184503000000008</v>
      </c>
      <c r="W142" s="56">
        <v>0</v>
      </c>
      <c r="X142" s="57">
        <v>0.3</v>
      </c>
      <c r="Y142" s="58">
        <f t="shared" si="23"/>
        <v>342.42630119261383</v>
      </c>
      <c r="Z142" s="59">
        <f t="shared" si="24"/>
        <v>635.93455935771146</v>
      </c>
      <c r="AA142" s="223">
        <v>-217</v>
      </c>
      <c r="AB142" s="224" t="s">
        <v>179</v>
      </c>
      <c r="AC142" s="61">
        <v>0</v>
      </c>
      <c r="AD142" s="62">
        <v>0</v>
      </c>
      <c r="AE142" s="63" t="s">
        <v>203</v>
      </c>
      <c r="AF142" s="19" t="s">
        <v>181</v>
      </c>
      <c r="AG142" s="17" t="s">
        <v>161</v>
      </c>
      <c r="AH142" s="90">
        <v>399.14913228812969</v>
      </c>
      <c r="AI142" s="91" t="s">
        <v>188</v>
      </c>
      <c r="AJ142" s="92" t="s">
        <v>127</v>
      </c>
      <c r="AK142" s="93">
        <v>0</v>
      </c>
      <c r="AL142" s="211" t="s">
        <v>150</v>
      </c>
      <c r="AM142" s="89"/>
      <c r="AN142" s="4" t="s">
        <v>39</v>
      </c>
    </row>
    <row r="143" spans="1:40" s="70" customFormat="1" ht="69" x14ac:dyDescent="0.35">
      <c r="A143" s="49" t="s">
        <v>292</v>
      </c>
      <c r="B143" s="82" t="s">
        <v>266</v>
      </c>
      <c r="C143" s="82" t="s">
        <v>267</v>
      </c>
      <c r="D143" s="83" t="s">
        <v>162</v>
      </c>
      <c r="E143" s="46" t="s">
        <v>52</v>
      </c>
      <c r="F143" s="49" t="s">
        <v>376</v>
      </c>
      <c r="G143" s="49" t="s">
        <v>381</v>
      </c>
      <c r="H143" s="49" t="s">
        <v>466</v>
      </c>
      <c r="I143" s="49" t="s">
        <v>467</v>
      </c>
      <c r="J143" s="50">
        <v>148.65621883942904</v>
      </c>
      <c r="K143" s="51">
        <v>200.85023722221561</v>
      </c>
      <c r="L143" s="50">
        <v>148.65621883942904</v>
      </c>
      <c r="M143" s="52">
        <v>200.85023722221561</v>
      </c>
      <c r="N143" s="53">
        <v>0</v>
      </c>
      <c r="O143" s="50">
        <v>0</v>
      </c>
      <c r="P143" s="50">
        <v>0</v>
      </c>
      <c r="Q143" s="50">
        <v>0</v>
      </c>
      <c r="R143" s="54">
        <v>0</v>
      </c>
      <c r="S143" s="55">
        <v>0</v>
      </c>
      <c r="T143" s="51">
        <v>0</v>
      </c>
      <c r="U143" s="51">
        <v>0</v>
      </c>
      <c r="V143" s="51">
        <v>0</v>
      </c>
      <c r="W143" s="56">
        <v>0</v>
      </c>
      <c r="X143" s="57">
        <v>0.3</v>
      </c>
      <c r="Y143" s="58">
        <f t="shared" si="23"/>
        <v>180.76521349999405</v>
      </c>
      <c r="Z143" s="59">
        <f t="shared" si="24"/>
        <v>281.19033211110184</v>
      </c>
      <c r="AA143" s="60" t="s">
        <v>127</v>
      </c>
      <c r="AB143" s="61" t="s">
        <v>127</v>
      </c>
      <c r="AC143" s="61">
        <v>0</v>
      </c>
      <c r="AD143" s="16">
        <v>0</v>
      </c>
      <c r="AE143" s="18">
        <v>0</v>
      </c>
      <c r="AF143" s="19" t="s">
        <v>213</v>
      </c>
      <c r="AG143" s="17" t="s">
        <v>214</v>
      </c>
      <c r="AH143" s="90">
        <v>0</v>
      </c>
      <c r="AI143" s="91" t="s">
        <v>130</v>
      </c>
      <c r="AJ143" s="92" t="s">
        <v>131</v>
      </c>
      <c r="AK143" s="93" t="s">
        <v>452</v>
      </c>
      <c r="AL143" s="94" t="s">
        <v>150</v>
      </c>
      <c r="AM143" s="96" t="s">
        <v>453</v>
      </c>
      <c r="AN143" s="4" t="s">
        <v>39</v>
      </c>
    </row>
    <row r="144" spans="1:40" s="70" customFormat="1" ht="37.5" x14ac:dyDescent="0.35">
      <c r="A144" s="49" t="s">
        <v>120</v>
      </c>
      <c r="B144" s="82" t="s">
        <v>121</v>
      </c>
      <c r="C144" s="82"/>
      <c r="D144" s="83" t="s">
        <v>114</v>
      </c>
      <c r="E144" s="46" t="s">
        <v>52</v>
      </c>
      <c r="F144" s="49" t="s">
        <v>221</v>
      </c>
      <c r="G144" s="49" t="s">
        <v>222</v>
      </c>
      <c r="H144" s="49" t="s">
        <v>223</v>
      </c>
      <c r="I144" s="49" t="s">
        <v>741</v>
      </c>
      <c r="J144" s="50">
        <v>82.85195855440216</v>
      </c>
      <c r="K144" s="51">
        <v>132.52242570440214</v>
      </c>
      <c r="L144" s="50">
        <v>82.85195855440216</v>
      </c>
      <c r="M144" s="52">
        <v>132.52242570440214</v>
      </c>
      <c r="N144" s="53">
        <v>0</v>
      </c>
      <c r="O144" s="50">
        <v>0</v>
      </c>
      <c r="P144" s="50">
        <v>0</v>
      </c>
      <c r="Q144" s="50">
        <v>0</v>
      </c>
      <c r="R144" s="54">
        <v>0</v>
      </c>
      <c r="S144" s="55">
        <v>0</v>
      </c>
      <c r="T144" s="51">
        <v>0</v>
      </c>
      <c r="U144" s="51">
        <v>0</v>
      </c>
      <c r="V144" s="51">
        <v>0</v>
      </c>
      <c r="W144" s="56">
        <v>0</v>
      </c>
      <c r="X144" s="57">
        <v>0.3</v>
      </c>
      <c r="Y144" s="58">
        <f t="shared" si="23"/>
        <v>92.765697993081488</v>
      </c>
      <c r="Z144" s="59">
        <f t="shared" si="24"/>
        <v>172.27915341572279</v>
      </c>
      <c r="AA144" s="223">
        <v>-46</v>
      </c>
      <c r="AB144" s="224" t="s">
        <v>179</v>
      </c>
      <c r="AC144" s="61">
        <v>0</v>
      </c>
      <c r="AD144" s="62" t="s">
        <v>166</v>
      </c>
      <c r="AE144" s="63" t="s">
        <v>203</v>
      </c>
      <c r="AF144" s="19" t="s">
        <v>181</v>
      </c>
      <c r="AG144" s="17" t="s">
        <v>161</v>
      </c>
      <c r="AH144" s="90">
        <v>217.10595864608149</v>
      </c>
      <c r="AI144" s="91" t="s">
        <v>188</v>
      </c>
      <c r="AJ144" s="92" t="s">
        <v>127</v>
      </c>
      <c r="AK144" s="93">
        <v>0</v>
      </c>
      <c r="AL144" s="211" t="s">
        <v>150</v>
      </c>
      <c r="AM144" s="89"/>
      <c r="AN144" s="4" t="s">
        <v>39</v>
      </c>
    </row>
    <row r="145" spans="1:40" s="70" customFormat="1" ht="46" x14ac:dyDescent="0.35">
      <c r="A145" s="49" t="s">
        <v>112</v>
      </c>
      <c r="B145" s="82" t="s">
        <v>113</v>
      </c>
      <c r="C145" s="82"/>
      <c r="D145" s="83" t="s">
        <v>114</v>
      </c>
      <c r="E145" s="46" t="s">
        <v>40</v>
      </c>
      <c r="F145" s="49" t="s">
        <v>385</v>
      </c>
      <c r="G145" s="49" t="s">
        <v>386</v>
      </c>
      <c r="H145" s="49" t="s">
        <v>387</v>
      </c>
      <c r="I145" s="49" t="s">
        <v>388</v>
      </c>
      <c r="J145" s="50">
        <v>17.607843137254903</v>
      </c>
      <c r="K145" s="51">
        <v>1353.1188815872551</v>
      </c>
      <c r="L145" s="50">
        <v>17.607843137254903</v>
      </c>
      <c r="M145" s="52">
        <v>1353.1188815872551</v>
      </c>
      <c r="N145" s="53">
        <v>0</v>
      </c>
      <c r="O145" s="50">
        <v>0</v>
      </c>
      <c r="P145" s="50">
        <v>0</v>
      </c>
      <c r="Q145" s="50">
        <v>0</v>
      </c>
      <c r="R145" s="54">
        <v>0</v>
      </c>
      <c r="S145" s="55">
        <v>0</v>
      </c>
      <c r="T145" s="51">
        <v>0</v>
      </c>
      <c r="U145" s="51">
        <v>0</v>
      </c>
      <c r="V145" s="51">
        <v>0</v>
      </c>
      <c r="W145" s="56">
        <v>0</v>
      </c>
      <c r="X145" s="57">
        <v>0</v>
      </c>
      <c r="Y145" s="58">
        <f t="shared" si="23"/>
        <v>0</v>
      </c>
      <c r="Z145" s="59">
        <f t="shared" si="24"/>
        <v>0</v>
      </c>
      <c r="AA145" s="60"/>
      <c r="AB145" s="61"/>
      <c r="AC145" s="61">
        <v>0</v>
      </c>
      <c r="AD145" s="62">
        <v>0</v>
      </c>
      <c r="AE145" s="63"/>
      <c r="AF145" s="19">
        <v>0</v>
      </c>
      <c r="AG145" s="17">
        <v>0</v>
      </c>
      <c r="AH145" s="90">
        <v>1405.1492566973811</v>
      </c>
      <c r="AI145" s="91" t="s">
        <v>188</v>
      </c>
      <c r="AJ145" s="92" t="s">
        <v>127</v>
      </c>
      <c r="AK145" s="93">
        <v>0</v>
      </c>
      <c r="AL145" s="88"/>
      <c r="AM145" s="89"/>
      <c r="AN145" s="4" t="s">
        <v>39</v>
      </c>
    </row>
    <row r="146" spans="1:40" s="70" customFormat="1" ht="34.5" x14ac:dyDescent="0.35">
      <c r="A146" s="49" t="s">
        <v>120</v>
      </c>
      <c r="B146" s="97" t="s">
        <v>121</v>
      </c>
      <c r="C146" s="97"/>
      <c r="D146" s="98" t="s">
        <v>114</v>
      </c>
      <c r="E146" s="46" t="s">
        <v>52</v>
      </c>
      <c r="F146" s="49" t="s">
        <v>103</v>
      </c>
      <c r="G146" s="49" t="s">
        <v>389</v>
      </c>
      <c r="H146" s="49" t="s">
        <v>390</v>
      </c>
      <c r="I146" s="49" t="s">
        <v>391</v>
      </c>
      <c r="J146" s="50">
        <v>294.43257168358326</v>
      </c>
      <c r="K146" s="51">
        <v>2531.0971164635835</v>
      </c>
      <c r="L146" s="50">
        <v>294.43257168358326</v>
      </c>
      <c r="M146" s="52">
        <v>2536.1008474635832</v>
      </c>
      <c r="N146" s="53">
        <v>0</v>
      </c>
      <c r="O146" s="50">
        <v>0</v>
      </c>
      <c r="P146" s="50">
        <v>0</v>
      </c>
      <c r="Q146" s="50">
        <v>0</v>
      </c>
      <c r="R146" s="54">
        <v>0</v>
      </c>
      <c r="S146" s="55">
        <v>0</v>
      </c>
      <c r="T146" s="51">
        <v>0</v>
      </c>
      <c r="U146" s="51">
        <v>5.0037310000000002</v>
      </c>
      <c r="V146" s="51">
        <v>0</v>
      </c>
      <c r="W146" s="56">
        <v>0</v>
      </c>
      <c r="X146" s="57">
        <v>0</v>
      </c>
      <c r="Y146" s="58">
        <f t="shared" si="23"/>
        <v>0</v>
      </c>
      <c r="Z146" s="59">
        <f t="shared" si="24"/>
        <v>0</v>
      </c>
      <c r="AA146" s="60">
        <v>0</v>
      </c>
      <c r="AB146" s="61">
        <v>0</v>
      </c>
      <c r="AC146" s="61">
        <v>0</v>
      </c>
      <c r="AD146" s="62">
        <v>0</v>
      </c>
      <c r="AE146" s="63">
        <v>0</v>
      </c>
      <c r="AF146" s="19">
        <v>0</v>
      </c>
      <c r="AG146" s="17">
        <v>0</v>
      </c>
      <c r="AH146" s="90">
        <v>2412.7265509135136</v>
      </c>
      <c r="AI146" s="91" t="s">
        <v>344</v>
      </c>
      <c r="AJ146" s="92" t="s">
        <v>131</v>
      </c>
      <c r="AK146" s="93">
        <v>0</v>
      </c>
      <c r="AL146" s="88"/>
      <c r="AM146" s="89"/>
      <c r="AN146" s="4" t="s">
        <v>39</v>
      </c>
    </row>
    <row r="147" spans="1:40" s="70" customFormat="1" ht="23" x14ac:dyDescent="0.35">
      <c r="A147" s="49" t="s">
        <v>120</v>
      </c>
      <c r="B147" s="82" t="s">
        <v>121</v>
      </c>
      <c r="C147" s="82"/>
      <c r="D147" s="83" t="s">
        <v>114</v>
      </c>
      <c r="E147" s="46" t="s">
        <v>52</v>
      </c>
      <c r="F147" s="49" t="s">
        <v>103</v>
      </c>
      <c r="G147" s="49" t="s">
        <v>392</v>
      </c>
      <c r="H147" s="49" t="s">
        <v>393</v>
      </c>
      <c r="I147" s="49" t="s">
        <v>394</v>
      </c>
      <c r="J147" s="50">
        <v>4345.1092716979147</v>
      </c>
      <c r="K147" s="51">
        <v>25827.955448767916</v>
      </c>
      <c r="L147" s="50">
        <v>10822.030834743433</v>
      </c>
      <c r="M147" s="52">
        <v>53104.544515943431</v>
      </c>
      <c r="N147" s="53">
        <v>1876.704135068529</v>
      </c>
      <c r="O147" s="50">
        <v>4600.2174279769879</v>
      </c>
      <c r="P147" s="50">
        <v>0</v>
      </c>
      <c r="Q147" s="50">
        <v>0</v>
      </c>
      <c r="R147" s="54">
        <v>0</v>
      </c>
      <c r="S147" s="55">
        <v>8620.6887283685282</v>
      </c>
      <c r="T147" s="51">
        <v>17320.954759716988</v>
      </c>
      <c r="U147" s="51">
        <v>1215.4824795</v>
      </c>
      <c r="V147" s="51">
        <v>0</v>
      </c>
      <c r="W147" s="56">
        <v>119.46309959</v>
      </c>
      <c r="X147" s="57">
        <v>0</v>
      </c>
      <c r="Y147" s="58">
        <f t="shared" si="23"/>
        <v>0</v>
      </c>
      <c r="Z147" s="59">
        <f t="shared" si="24"/>
        <v>0</v>
      </c>
      <c r="AA147" s="60">
        <v>0</v>
      </c>
      <c r="AB147" s="61">
        <v>0</v>
      </c>
      <c r="AC147" s="61">
        <v>0</v>
      </c>
      <c r="AD147" s="62">
        <v>0</v>
      </c>
      <c r="AE147" s="63">
        <v>0</v>
      </c>
      <c r="AF147" s="19">
        <v>0</v>
      </c>
      <c r="AG147" s="17">
        <v>0</v>
      </c>
      <c r="AH147" s="84">
        <v>22643.323039653947</v>
      </c>
      <c r="AI147" s="85" t="s">
        <v>130</v>
      </c>
      <c r="AJ147" s="86" t="s">
        <v>131</v>
      </c>
      <c r="AK147" s="87">
        <v>0</v>
      </c>
      <c r="AL147" s="88"/>
      <c r="AM147" s="89"/>
      <c r="AN147" s="4" t="s">
        <v>39</v>
      </c>
    </row>
    <row r="148" spans="1:40" s="70" customFormat="1" ht="57.5" x14ac:dyDescent="0.35">
      <c r="A148" s="49" t="s">
        <v>120</v>
      </c>
      <c r="B148" s="82" t="s">
        <v>121</v>
      </c>
      <c r="C148" s="82"/>
      <c r="D148" s="83" t="s">
        <v>114</v>
      </c>
      <c r="E148" s="46" t="s">
        <v>52</v>
      </c>
      <c r="F148" s="49" t="s">
        <v>103</v>
      </c>
      <c r="G148" s="49" t="s">
        <v>406</v>
      </c>
      <c r="H148" s="49" t="s">
        <v>407</v>
      </c>
      <c r="I148" s="49" t="s">
        <v>408</v>
      </c>
      <c r="J148" s="50">
        <v>354.49955554594391</v>
      </c>
      <c r="K148" s="51">
        <v>864.43273896594394</v>
      </c>
      <c r="L148" s="50">
        <v>354.49955554594391</v>
      </c>
      <c r="M148" s="52">
        <v>864.43273896594394</v>
      </c>
      <c r="N148" s="53">
        <v>0</v>
      </c>
      <c r="O148" s="50">
        <v>0</v>
      </c>
      <c r="P148" s="50">
        <v>0</v>
      </c>
      <c r="Q148" s="50">
        <v>0</v>
      </c>
      <c r="R148" s="54">
        <v>0</v>
      </c>
      <c r="S148" s="55">
        <v>0</v>
      </c>
      <c r="T148" s="51">
        <v>0</v>
      </c>
      <c r="U148" s="51">
        <v>0</v>
      </c>
      <c r="V148" s="51">
        <v>0</v>
      </c>
      <c r="W148" s="56">
        <v>0</v>
      </c>
      <c r="X148" s="57">
        <v>0</v>
      </c>
      <c r="Y148" s="58">
        <f t="shared" si="23"/>
        <v>0</v>
      </c>
      <c r="Z148" s="59">
        <f t="shared" si="24"/>
        <v>0</v>
      </c>
      <c r="AA148" s="60">
        <v>0</v>
      </c>
      <c r="AB148" s="61">
        <v>0</v>
      </c>
      <c r="AC148" s="61">
        <v>0</v>
      </c>
      <c r="AD148" s="62">
        <v>0</v>
      </c>
      <c r="AE148" s="63">
        <v>0</v>
      </c>
      <c r="AF148" s="19">
        <v>0</v>
      </c>
      <c r="AG148" s="17">
        <v>0</v>
      </c>
      <c r="AH148" s="84">
        <v>873.44358678237506</v>
      </c>
      <c r="AI148" s="85" t="s">
        <v>130</v>
      </c>
      <c r="AJ148" s="86" t="s">
        <v>127</v>
      </c>
      <c r="AK148" s="87" t="s">
        <v>409</v>
      </c>
      <c r="AL148" s="88"/>
      <c r="AM148" s="89"/>
      <c r="AN148" s="4" t="s">
        <v>39</v>
      </c>
    </row>
    <row r="149" spans="1:40" s="70" customFormat="1" ht="57.5" x14ac:dyDescent="0.35">
      <c r="A149" s="49" t="s">
        <v>292</v>
      </c>
      <c r="B149" s="82" t="s">
        <v>151</v>
      </c>
      <c r="C149" s="82" t="s">
        <v>152</v>
      </c>
      <c r="D149" s="83" t="s">
        <v>153</v>
      </c>
      <c r="E149" s="46" t="s">
        <v>52</v>
      </c>
      <c r="F149" s="49" t="s">
        <v>103</v>
      </c>
      <c r="G149" s="49" t="s">
        <v>406</v>
      </c>
      <c r="H149" s="49" t="s">
        <v>435</v>
      </c>
      <c r="I149" s="49" t="s">
        <v>436</v>
      </c>
      <c r="J149" s="50">
        <v>703.16503131337117</v>
      </c>
      <c r="K149" s="51">
        <v>848.87210420337112</v>
      </c>
      <c r="L149" s="50">
        <v>722.01147800431204</v>
      </c>
      <c r="M149" s="52">
        <v>867.71855089431199</v>
      </c>
      <c r="N149" s="53">
        <v>0</v>
      </c>
      <c r="O149" s="50">
        <v>0</v>
      </c>
      <c r="P149" s="50">
        <v>0</v>
      </c>
      <c r="Q149" s="50">
        <v>18.846446690940891</v>
      </c>
      <c r="R149" s="54">
        <v>0</v>
      </c>
      <c r="S149" s="55">
        <v>0</v>
      </c>
      <c r="T149" s="51">
        <v>0</v>
      </c>
      <c r="U149" s="51">
        <v>0</v>
      </c>
      <c r="V149" s="51">
        <v>18.846446690940891</v>
      </c>
      <c r="W149" s="56">
        <v>0</v>
      </c>
      <c r="X149" s="57">
        <v>0.15</v>
      </c>
      <c r="Y149" s="58">
        <f t="shared" si="23"/>
        <v>737.56076826016522</v>
      </c>
      <c r="Z149" s="59">
        <f t="shared" si="24"/>
        <v>997.87633352845876</v>
      </c>
      <c r="AA149" s="60" t="s">
        <v>127</v>
      </c>
      <c r="AB149" s="61" t="s">
        <v>127</v>
      </c>
      <c r="AC149" s="61" t="s">
        <v>127</v>
      </c>
      <c r="AD149" s="62" t="s">
        <v>166</v>
      </c>
      <c r="AE149" s="63" t="s">
        <v>332</v>
      </c>
      <c r="AF149" s="19" t="s">
        <v>160</v>
      </c>
      <c r="AG149" s="17" t="s">
        <v>161</v>
      </c>
      <c r="AH149" s="90">
        <v>960.90318741735518</v>
      </c>
      <c r="AI149" s="91" t="s">
        <v>130</v>
      </c>
      <c r="AJ149" s="92" t="s">
        <v>127</v>
      </c>
      <c r="AK149" s="93" t="s">
        <v>409</v>
      </c>
      <c r="AL149" s="94" t="s">
        <v>150</v>
      </c>
      <c r="AM149" s="89"/>
      <c r="AN149" s="4" t="s">
        <v>39</v>
      </c>
    </row>
    <row r="150" spans="1:40" s="70" customFormat="1" ht="34.5" x14ac:dyDescent="0.35">
      <c r="A150" s="49" t="s">
        <v>143</v>
      </c>
      <c r="B150" s="82" t="s">
        <v>144</v>
      </c>
      <c r="C150" s="82" t="s">
        <v>145</v>
      </c>
      <c r="D150" s="83" t="s">
        <v>162</v>
      </c>
      <c r="E150" s="46" t="s">
        <v>52</v>
      </c>
      <c r="F150" s="49" t="s">
        <v>103</v>
      </c>
      <c r="G150" s="49" t="s">
        <v>446</v>
      </c>
      <c r="H150" s="49" t="s">
        <v>447</v>
      </c>
      <c r="I150" s="49" t="s">
        <v>448</v>
      </c>
      <c r="J150" s="50">
        <v>40493.009046528081</v>
      </c>
      <c r="K150" s="51">
        <v>53312.689534683785</v>
      </c>
      <c r="L150" s="50">
        <v>44741.754058000057</v>
      </c>
      <c r="M150" s="52">
        <v>58790.569032796309</v>
      </c>
      <c r="N150" s="53">
        <v>0</v>
      </c>
      <c r="O150" s="50">
        <v>0</v>
      </c>
      <c r="P150" s="50">
        <v>4001.7285665204572</v>
      </c>
      <c r="Q150" s="50">
        <v>247.01644495151984</v>
      </c>
      <c r="R150" s="54">
        <v>0</v>
      </c>
      <c r="S150" s="55">
        <v>0</v>
      </c>
      <c r="T150" s="51">
        <v>0</v>
      </c>
      <c r="U150" s="51">
        <v>5228.7717640310075</v>
      </c>
      <c r="V150" s="51">
        <v>249.10773408151982</v>
      </c>
      <c r="W150" s="56">
        <v>0</v>
      </c>
      <c r="X150" s="57">
        <v>0.17</v>
      </c>
      <c r="Y150" s="58">
        <f t="shared" si="23"/>
        <v>48796.172297220932</v>
      </c>
      <c r="Z150" s="59">
        <f t="shared" si="24"/>
        <v>68784.96576837168</v>
      </c>
      <c r="AA150" s="60">
        <v>-47965.64</v>
      </c>
      <c r="AB150" s="61">
        <v>-0.96</v>
      </c>
      <c r="AC150" s="61">
        <v>-0.99391559237761595</v>
      </c>
      <c r="AD150" s="62" t="s">
        <v>158</v>
      </c>
      <c r="AE150" s="63" t="s">
        <v>167</v>
      </c>
      <c r="AF150" s="19" t="s">
        <v>168</v>
      </c>
      <c r="AG150" s="17" t="s">
        <v>161</v>
      </c>
      <c r="AH150" s="90">
        <v>58753.516512490183</v>
      </c>
      <c r="AI150" s="91" t="s">
        <v>130</v>
      </c>
      <c r="AJ150" s="92" t="s">
        <v>232</v>
      </c>
      <c r="AK150" s="93" t="s">
        <v>449</v>
      </c>
      <c r="AL150" s="105" t="s">
        <v>150</v>
      </c>
      <c r="AM150" s="89"/>
      <c r="AN150" s="4" t="s">
        <v>39</v>
      </c>
    </row>
    <row r="151" spans="1:40" s="70" customFormat="1" ht="26" x14ac:dyDescent="0.35">
      <c r="A151" s="49" t="s">
        <v>120</v>
      </c>
      <c r="B151" s="82" t="s">
        <v>121</v>
      </c>
      <c r="C151" s="82"/>
      <c r="D151" s="83" t="s">
        <v>114</v>
      </c>
      <c r="E151" s="46" t="s">
        <v>250</v>
      </c>
      <c r="F151" s="49" t="s">
        <v>103</v>
      </c>
      <c r="G151" s="49">
        <v>161</v>
      </c>
      <c r="H151" s="49" t="s">
        <v>410</v>
      </c>
      <c r="I151" s="49" t="s">
        <v>742</v>
      </c>
      <c r="J151" s="50">
        <v>2018.0861723818873</v>
      </c>
      <c r="K151" s="51">
        <v>2080.3178188618872</v>
      </c>
      <c r="L151" s="50">
        <v>3539.5499409168024</v>
      </c>
      <c r="M151" s="52">
        <v>4176.3415873968024</v>
      </c>
      <c r="N151" s="53">
        <v>0</v>
      </c>
      <c r="O151" s="50">
        <v>0</v>
      </c>
      <c r="P151" s="50">
        <v>244.48802909457899</v>
      </c>
      <c r="Q151" s="50">
        <v>0</v>
      </c>
      <c r="R151" s="54">
        <v>1276.9757394403359</v>
      </c>
      <c r="S151" s="55">
        <v>0</v>
      </c>
      <c r="T151" s="51">
        <v>0</v>
      </c>
      <c r="U151" s="51">
        <v>244.48802909457899</v>
      </c>
      <c r="V151" s="51">
        <v>0</v>
      </c>
      <c r="W151" s="56">
        <v>1851.5357394403359</v>
      </c>
      <c r="X151" s="57">
        <v>0.16</v>
      </c>
      <c r="Y151" s="58">
        <f t="shared" si="23"/>
        <v>3508.126933413314</v>
      </c>
      <c r="Z151" s="59">
        <f t="shared" si="24"/>
        <v>4844.5562413802909</v>
      </c>
      <c r="AA151" s="223">
        <v>543</v>
      </c>
      <c r="AB151" s="224">
        <v>0.13</v>
      </c>
      <c r="AC151" s="61">
        <v>0</v>
      </c>
      <c r="AD151" s="62">
        <v>0</v>
      </c>
      <c r="AE151" s="63" t="s">
        <v>183</v>
      </c>
      <c r="AF151" s="19" t="s">
        <v>198</v>
      </c>
      <c r="AG151" s="17" t="s">
        <v>161</v>
      </c>
      <c r="AH151" s="84">
        <v>2577.6403841712613</v>
      </c>
      <c r="AI151" s="85" t="s">
        <v>130</v>
      </c>
      <c r="AJ151" s="86" t="s">
        <v>127</v>
      </c>
      <c r="AK151" s="87">
        <v>0</v>
      </c>
      <c r="AL151" s="211" t="s">
        <v>150</v>
      </c>
      <c r="AM151" s="89"/>
      <c r="AN151" s="4" t="s">
        <v>39</v>
      </c>
    </row>
    <row r="152" spans="1:40" s="70" customFormat="1" ht="23" x14ac:dyDescent="0.35">
      <c r="A152" s="49" t="s">
        <v>143</v>
      </c>
      <c r="B152" s="82" t="s">
        <v>144</v>
      </c>
      <c r="C152" s="82" t="s">
        <v>145</v>
      </c>
      <c r="D152" s="83" t="s">
        <v>134</v>
      </c>
      <c r="E152" s="46" t="s">
        <v>250</v>
      </c>
      <c r="F152" s="49" t="s">
        <v>103</v>
      </c>
      <c r="G152" s="49">
        <v>955</v>
      </c>
      <c r="H152" s="49" t="s">
        <v>411</v>
      </c>
      <c r="I152" s="49" t="s">
        <v>412</v>
      </c>
      <c r="J152" s="50">
        <v>7315.445428048547</v>
      </c>
      <c r="K152" s="51">
        <v>8178.9946746285486</v>
      </c>
      <c r="L152" s="50">
        <v>7315.445428048547</v>
      </c>
      <c r="M152" s="52">
        <v>8183.8215144285487</v>
      </c>
      <c r="N152" s="53">
        <v>0</v>
      </c>
      <c r="O152" s="50">
        <v>0</v>
      </c>
      <c r="P152" s="50">
        <v>0</v>
      </c>
      <c r="Q152" s="50">
        <v>0</v>
      </c>
      <c r="R152" s="54">
        <v>0</v>
      </c>
      <c r="S152" s="55">
        <v>0</v>
      </c>
      <c r="T152" s="51">
        <v>0</v>
      </c>
      <c r="U152" s="51">
        <v>0</v>
      </c>
      <c r="V152" s="51">
        <v>4.8268398000000001</v>
      </c>
      <c r="W152" s="56">
        <v>0</v>
      </c>
      <c r="X152" s="57">
        <v>0.17</v>
      </c>
      <c r="Y152" s="58">
        <f t="shared" si="23"/>
        <v>6792.5718569756955</v>
      </c>
      <c r="Z152" s="59">
        <f t="shared" si="24"/>
        <v>9575.0711718814018</v>
      </c>
      <c r="AA152" s="60">
        <v>-1548.19</v>
      </c>
      <c r="AB152" s="61">
        <v>-0.24</v>
      </c>
      <c r="AC152" s="61">
        <v>0</v>
      </c>
      <c r="AD152" s="62" t="s">
        <v>166</v>
      </c>
      <c r="AE152" s="63" t="s">
        <v>203</v>
      </c>
      <c r="AF152" s="19" t="s">
        <v>210</v>
      </c>
      <c r="AG152" s="17" t="s">
        <v>161</v>
      </c>
      <c r="AH152" s="90">
        <v>7288.9853633849307</v>
      </c>
      <c r="AI152" s="91" t="s">
        <v>344</v>
      </c>
      <c r="AJ152" s="92" t="s">
        <v>127</v>
      </c>
      <c r="AK152" s="93">
        <v>0</v>
      </c>
      <c r="AL152" s="94" t="s">
        <v>150</v>
      </c>
      <c r="AM152" s="89"/>
      <c r="AN152" s="4" t="s">
        <v>39</v>
      </c>
    </row>
    <row r="153" spans="1:40" s="70" customFormat="1" ht="23" x14ac:dyDescent="0.35">
      <c r="A153" s="49" t="s">
        <v>120</v>
      </c>
      <c r="B153" s="82" t="s">
        <v>121</v>
      </c>
      <c r="C153" s="82"/>
      <c r="D153" s="83" t="s">
        <v>114</v>
      </c>
      <c r="E153" s="46" t="s">
        <v>40</v>
      </c>
      <c r="F153" s="49" t="s">
        <v>103</v>
      </c>
      <c r="G153" s="49" t="s">
        <v>395</v>
      </c>
      <c r="H153" s="49" t="s">
        <v>396</v>
      </c>
      <c r="I153" s="49" t="s">
        <v>397</v>
      </c>
      <c r="J153" s="50">
        <v>1550.4429681480037</v>
      </c>
      <c r="K153" s="51">
        <v>2369.6435908280037</v>
      </c>
      <c r="L153" s="50">
        <v>2531.2084206361938</v>
      </c>
      <c r="M153" s="52">
        <v>3794.6542414161936</v>
      </c>
      <c r="N153" s="53">
        <v>0</v>
      </c>
      <c r="O153" s="50">
        <v>0</v>
      </c>
      <c r="P153" s="50">
        <v>146.7137601011411</v>
      </c>
      <c r="Q153" s="50">
        <v>89.547380916766571</v>
      </c>
      <c r="R153" s="54">
        <v>744.50431147028223</v>
      </c>
      <c r="S153" s="55">
        <v>0</v>
      </c>
      <c r="T153" s="51">
        <v>0</v>
      </c>
      <c r="U153" s="51">
        <v>240.44684676114113</v>
      </c>
      <c r="V153" s="51">
        <v>131.07164735676656</v>
      </c>
      <c r="W153" s="56">
        <v>1053.4921564702822</v>
      </c>
      <c r="X153" s="57">
        <v>0</v>
      </c>
      <c r="Y153" s="58">
        <f t="shared" si="23"/>
        <v>0</v>
      </c>
      <c r="Z153" s="59">
        <f t="shared" si="24"/>
        <v>0</v>
      </c>
      <c r="AA153" s="60">
        <v>0</v>
      </c>
      <c r="AB153" s="61">
        <v>0</v>
      </c>
      <c r="AC153" s="61">
        <v>0</v>
      </c>
      <c r="AD153" s="62">
        <v>0</v>
      </c>
      <c r="AE153" s="63">
        <v>0</v>
      </c>
      <c r="AF153" s="19">
        <v>0</v>
      </c>
      <c r="AG153" s="17">
        <v>0</v>
      </c>
      <c r="AH153" s="90">
        <v>2896.1910902304362</v>
      </c>
      <c r="AI153" s="91" t="s">
        <v>127</v>
      </c>
      <c r="AJ153" s="92" t="s">
        <v>127</v>
      </c>
      <c r="AK153" s="93">
        <v>0</v>
      </c>
      <c r="AL153" s="88"/>
      <c r="AM153" s="89"/>
      <c r="AN153" s="4" t="s">
        <v>39</v>
      </c>
    </row>
    <row r="154" spans="1:40" s="70" customFormat="1" ht="23" x14ac:dyDescent="0.35">
      <c r="A154" s="49" t="s">
        <v>120</v>
      </c>
      <c r="B154" s="82" t="s">
        <v>121</v>
      </c>
      <c r="C154" s="82"/>
      <c r="D154" s="83" t="s">
        <v>114</v>
      </c>
      <c r="E154" s="46" t="s">
        <v>40</v>
      </c>
      <c r="F154" s="49" t="s">
        <v>103</v>
      </c>
      <c r="G154" s="49" t="s">
        <v>392</v>
      </c>
      <c r="H154" s="49" t="s">
        <v>398</v>
      </c>
      <c r="I154" s="49" t="s">
        <v>399</v>
      </c>
      <c r="J154" s="50">
        <v>3273.6650162380588</v>
      </c>
      <c r="K154" s="51">
        <v>9546.9758863680581</v>
      </c>
      <c r="L154" s="50">
        <v>7126.7939658293144</v>
      </c>
      <c r="M154" s="52">
        <v>17762.213386659314</v>
      </c>
      <c r="N154" s="53">
        <v>3853.1289495912552</v>
      </c>
      <c r="O154" s="50">
        <v>0</v>
      </c>
      <c r="P154" s="50">
        <v>0</v>
      </c>
      <c r="Q154" s="50">
        <v>0</v>
      </c>
      <c r="R154" s="54">
        <v>0</v>
      </c>
      <c r="S154" s="55">
        <v>6249.4380511412555</v>
      </c>
      <c r="T154" s="51">
        <v>192.54522402000001</v>
      </c>
      <c r="U154" s="51">
        <v>1697.5004029300001</v>
      </c>
      <c r="V154" s="51">
        <v>3.1039999999999998E-2</v>
      </c>
      <c r="W154" s="56">
        <v>75.722782200000012</v>
      </c>
      <c r="X154" s="57">
        <v>0</v>
      </c>
      <c r="Y154" s="58">
        <f t="shared" si="23"/>
        <v>0</v>
      </c>
      <c r="Z154" s="59">
        <f t="shared" si="24"/>
        <v>0</v>
      </c>
      <c r="AA154" s="60">
        <v>0</v>
      </c>
      <c r="AB154" s="61">
        <v>0</v>
      </c>
      <c r="AC154" s="61">
        <v>0</v>
      </c>
      <c r="AD154" s="62">
        <v>0</v>
      </c>
      <c r="AE154" s="63">
        <v>0</v>
      </c>
      <c r="AF154" s="19">
        <v>0</v>
      </c>
      <c r="AG154" s="17">
        <v>0</v>
      </c>
      <c r="AH154" s="90">
        <v>17972.048647532312</v>
      </c>
      <c r="AI154" s="91" t="s">
        <v>127</v>
      </c>
      <c r="AJ154" s="92" t="s">
        <v>127</v>
      </c>
      <c r="AK154" s="93">
        <v>0</v>
      </c>
      <c r="AL154" s="88"/>
      <c r="AM154" s="89"/>
      <c r="AN154" s="4" t="s">
        <v>39</v>
      </c>
    </row>
    <row r="155" spans="1:40" s="70" customFormat="1" ht="23" x14ac:dyDescent="0.35">
      <c r="A155" s="49" t="s">
        <v>120</v>
      </c>
      <c r="B155" s="82" t="s">
        <v>121</v>
      </c>
      <c r="C155" s="82"/>
      <c r="D155" s="83" t="s">
        <v>114</v>
      </c>
      <c r="E155" s="46" t="s">
        <v>40</v>
      </c>
      <c r="F155" s="49" t="s">
        <v>103</v>
      </c>
      <c r="G155" s="49" t="s">
        <v>184</v>
      </c>
      <c r="H155" s="49" t="s">
        <v>400</v>
      </c>
      <c r="I155" s="49" t="s">
        <v>401</v>
      </c>
      <c r="J155" s="50">
        <v>161.40745940023066</v>
      </c>
      <c r="K155" s="51">
        <v>354.76725753023067</v>
      </c>
      <c r="L155" s="50">
        <v>167.31597082852747</v>
      </c>
      <c r="M155" s="52">
        <v>362.05841305852749</v>
      </c>
      <c r="N155" s="53">
        <v>0</v>
      </c>
      <c r="O155" s="50">
        <v>0</v>
      </c>
      <c r="P155" s="50">
        <v>5.9085114282968085</v>
      </c>
      <c r="Q155" s="50">
        <v>0</v>
      </c>
      <c r="R155" s="54">
        <v>0</v>
      </c>
      <c r="S155" s="55">
        <v>0</v>
      </c>
      <c r="T155" s="51">
        <v>0</v>
      </c>
      <c r="U155" s="51">
        <v>5.9085114282968085</v>
      </c>
      <c r="V155" s="51">
        <v>1.3826441</v>
      </c>
      <c r="W155" s="56">
        <v>0</v>
      </c>
      <c r="X155" s="57">
        <v>0</v>
      </c>
      <c r="Y155" s="58">
        <f t="shared" si="23"/>
        <v>0</v>
      </c>
      <c r="Z155" s="59">
        <f t="shared" si="24"/>
        <v>0</v>
      </c>
      <c r="AA155" s="60">
        <v>0</v>
      </c>
      <c r="AB155" s="61">
        <v>0</v>
      </c>
      <c r="AC155" s="61">
        <v>0</v>
      </c>
      <c r="AD155" s="62">
        <v>0</v>
      </c>
      <c r="AE155" s="63">
        <v>0</v>
      </c>
      <c r="AF155" s="19">
        <v>0</v>
      </c>
      <c r="AG155" s="17">
        <v>0</v>
      </c>
      <c r="AH155" s="90">
        <v>290.07548627505611</v>
      </c>
      <c r="AI155" s="91" t="s">
        <v>188</v>
      </c>
      <c r="AJ155" s="92" t="s">
        <v>127</v>
      </c>
      <c r="AK155" s="93">
        <v>0</v>
      </c>
      <c r="AL155" s="88"/>
      <c r="AM155" s="89"/>
      <c r="AN155" s="4" t="s">
        <v>39</v>
      </c>
    </row>
    <row r="156" spans="1:40" s="70" customFormat="1" ht="23" x14ac:dyDescent="0.35">
      <c r="A156" s="49" t="s">
        <v>120</v>
      </c>
      <c r="B156" s="82" t="s">
        <v>121</v>
      </c>
      <c r="C156" s="82"/>
      <c r="D156" s="83" t="s">
        <v>114</v>
      </c>
      <c r="E156" s="46" t="s">
        <v>40</v>
      </c>
      <c r="F156" s="49" t="s">
        <v>103</v>
      </c>
      <c r="G156" s="49" t="s">
        <v>305</v>
      </c>
      <c r="H156" s="49" t="s">
        <v>402</v>
      </c>
      <c r="I156" s="49" t="s">
        <v>403</v>
      </c>
      <c r="J156" s="50">
        <v>1277.281849135177</v>
      </c>
      <c r="K156" s="51">
        <v>2089.6538379451772</v>
      </c>
      <c r="L156" s="50">
        <v>1277.281849135177</v>
      </c>
      <c r="M156" s="52">
        <v>2252.2238379451774</v>
      </c>
      <c r="N156" s="53">
        <v>0</v>
      </c>
      <c r="O156" s="50">
        <v>0</v>
      </c>
      <c r="P156" s="50">
        <v>0</v>
      </c>
      <c r="Q156" s="50">
        <v>0</v>
      </c>
      <c r="R156" s="54">
        <v>0</v>
      </c>
      <c r="S156" s="55">
        <v>0</v>
      </c>
      <c r="T156" s="51">
        <v>0</v>
      </c>
      <c r="U156" s="51">
        <v>162.57</v>
      </c>
      <c r="V156" s="51">
        <v>0</v>
      </c>
      <c r="W156" s="56">
        <v>0</v>
      </c>
      <c r="X156" s="57">
        <v>0</v>
      </c>
      <c r="Y156" s="58">
        <f t="shared" si="23"/>
        <v>0</v>
      </c>
      <c r="Z156" s="59">
        <f t="shared" si="24"/>
        <v>0</v>
      </c>
      <c r="AA156" s="60">
        <v>0</v>
      </c>
      <c r="AB156" s="61">
        <v>0</v>
      </c>
      <c r="AC156" s="61">
        <v>0</v>
      </c>
      <c r="AD156" s="62">
        <v>0</v>
      </c>
      <c r="AE156" s="63">
        <v>0</v>
      </c>
      <c r="AF156" s="19">
        <v>0</v>
      </c>
      <c r="AG156" s="17">
        <v>0</v>
      </c>
      <c r="AH156" s="90">
        <v>2184.5518871045679</v>
      </c>
      <c r="AI156" s="91" t="s">
        <v>188</v>
      </c>
      <c r="AJ156" s="92" t="s">
        <v>127</v>
      </c>
      <c r="AK156" s="93">
        <v>0</v>
      </c>
      <c r="AL156" s="88"/>
      <c r="AM156" s="89"/>
      <c r="AN156" s="4" t="s">
        <v>39</v>
      </c>
    </row>
    <row r="157" spans="1:40" s="70" customFormat="1" ht="23" x14ac:dyDescent="0.35">
      <c r="A157" s="49" t="s">
        <v>120</v>
      </c>
      <c r="B157" s="82" t="s">
        <v>121</v>
      </c>
      <c r="C157" s="82"/>
      <c r="D157" s="83" t="s">
        <v>114</v>
      </c>
      <c r="E157" s="46" t="s">
        <v>40</v>
      </c>
      <c r="F157" s="49" t="s">
        <v>103</v>
      </c>
      <c r="G157" s="49" t="s">
        <v>305</v>
      </c>
      <c r="H157" s="49" t="s">
        <v>404</v>
      </c>
      <c r="I157" s="49" t="s">
        <v>405</v>
      </c>
      <c r="J157" s="50">
        <v>973.75343526324252</v>
      </c>
      <c r="K157" s="51">
        <v>1131.9564110532426</v>
      </c>
      <c r="L157" s="50">
        <v>1147.1103601750071</v>
      </c>
      <c r="M157" s="52">
        <v>1607.3369359650073</v>
      </c>
      <c r="N157" s="53">
        <v>0</v>
      </c>
      <c r="O157" s="50">
        <v>0</v>
      </c>
      <c r="P157" s="50">
        <v>173.35692491176471</v>
      </c>
      <c r="Q157" s="50">
        <v>0</v>
      </c>
      <c r="R157" s="54">
        <v>0</v>
      </c>
      <c r="S157" s="55">
        <v>0</v>
      </c>
      <c r="T157" s="51">
        <v>0</v>
      </c>
      <c r="U157" s="51">
        <v>475.35692491176468</v>
      </c>
      <c r="V157" s="51">
        <v>0</v>
      </c>
      <c r="W157" s="56">
        <v>2.3600000000000003E-2</v>
      </c>
      <c r="X157" s="57">
        <v>0</v>
      </c>
      <c r="Y157" s="58">
        <f t="shared" si="23"/>
        <v>0</v>
      </c>
      <c r="Z157" s="59">
        <f t="shared" si="24"/>
        <v>0</v>
      </c>
      <c r="AA157" s="60">
        <v>0</v>
      </c>
      <c r="AB157" s="61">
        <v>0</v>
      </c>
      <c r="AC157" s="61">
        <v>0</v>
      </c>
      <c r="AD157" s="62">
        <v>0</v>
      </c>
      <c r="AE157" s="63">
        <v>0</v>
      </c>
      <c r="AF157" s="19">
        <v>0</v>
      </c>
      <c r="AG157" s="17">
        <v>0</v>
      </c>
      <c r="AH157" s="90">
        <v>1664.4142795191942</v>
      </c>
      <c r="AI157" s="91" t="s">
        <v>188</v>
      </c>
      <c r="AJ157" s="92" t="s">
        <v>127</v>
      </c>
      <c r="AK157" s="93">
        <v>0</v>
      </c>
      <c r="AL157" s="88"/>
      <c r="AM157" s="89"/>
      <c r="AN157" s="4" t="s">
        <v>39</v>
      </c>
    </row>
    <row r="158" spans="1:40" s="70" customFormat="1" ht="26" x14ac:dyDescent="0.35">
      <c r="A158" s="49" t="s">
        <v>120</v>
      </c>
      <c r="B158" s="82" t="s">
        <v>211</v>
      </c>
      <c r="C158" s="82"/>
      <c r="D158" s="83" t="s">
        <v>114</v>
      </c>
      <c r="E158" s="46" t="s">
        <v>40</v>
      </c>
      <c r="F158" s="49" t="s">
        <v>103</v>
      </c>
      <c r="G158" s="46" t="s">
        <v>184</v>
      </c>
      <c r="H158" s="46" t="s">
        <v>413</v>
      </c>
      <c r="I158" s="49" t="s">
        <v>753</v>
      </c>
      <c r="J158" s="50">
        <v>0</v>
      </c>
      <c r="K158" s="51">
        <v>2.7284841053187848E-15</v>
      </c>
      <c r="L158" s="50">
        <v>102.68042734317872</v>
      </c>
      <c r="M158" s="52">
        <v>325.73573669317869</v>
      </c>
      <c r="N158" s="53">
        <v>0</v>
      </c>
      <c r="O158" s="50">
        <v>0</v>
      </c>
      <c r="P158" s="50">
        <v>102.68042734317872</v>
      </c>
      <c r="Q158" s="50">
        <v>0</v>
      </c>
      <c r="R158" s="54">
        <v>0</v>
      </c>
      <c r="S158" s="55">
        <v>0</v>
      </c>
      <c r="T158" s="51">
        <v>0</v>
      </c>
      <c r="U158" s="51">
        <v>325.73573669317869</v>
      </c>
      <c r="V158" s="51">
        <v>0</v>
      </c>
      <c r="W158" s="56">
        <v>0</v>
      </c>
      <c r="X158" s="104">
        <v>0</v>
      </c>
      <c r="Y158" s="58">
        <f t="shared" si="23"/>
        <v>0</v>
      </c>
      <c r="Z158" s="59">
        <f t="shared" si="24"/>
        <v>0</v>
      </c>
      <c r="AA158" s="60">
        <v>0</v>
      </c>
      <c r="AB158" s="61">
        <v>0</v>
      </c>
      <c r="AC158" s="61">
        <v>0</v>
      </c>
      <c r="AD158" s="62">
        <v>0</v>
      </c>
      <c r="AE158" s="63">
        <v>0</v>
      </c>
      <c r="AF158" s="19" t="s">
        <v>181</v>
      </c>
      <c r="AG158" s="17" t="s">
        <v>214</v>
      </c>
      <c r="AH158" s="84">
        <v>276.09748049751465</v>
      </c>
      <c r="AI158" s="85" t="s">
        <v>188</v>
      </c>
      <c r="AJ158" s="86" t="s">
        <v>127</v>
      </c>
      <c r="AK158" s="87">
        <v>0</v>
      </c>
      <c r="AL158" s="88"/>
      <c r="AM158" s="89"/>
      <c r="AN158" s="4" t="s">
        <v>39</v>
      </c>
    </row>
    <row r="159" spans="1:40" s="70" customFormat="1" ht="69" x14ac:dyDescent="0.35">
      <c r="A159" s="49" t="s">
        <v>292</v>
      </c>
      <c r="B159" s="82" t="s">
        <v>266</v>
      </c>
      <c r="C159" s="82" t="s">
        <v>267</v>
      </c>
      <c r="D159" s="83" t="s">
        <v>162</v>
      </c>
      <c r="E159" s="46" t="s">
        <v>52</v>
      </c>
      <c r="F159" s="49" t="s">
        <v>454</v>
      </c>
      <c r="G159" s="49" t="s">
        <v>333</v>
      </c>
      <c r="H159" s="49" t="s">
        <v>455</v>
      </c>
      <c r="I159" s="49" t="s">
        <v>456</v>
      </c>
      <c r="J159" s="50">
        <v>199.0151072064846</v>
      </c>
      <c r="K159" s="51">
        <v>200.0151072064846</v>
      </c>
      <c r="L159" s="50">
        <v>199.0151072064846</v>
      </c>
      <c r="M159" s="52">
        <v>200.0151072064846</v>
      </c>
      <c r="N159" s="53">
        <v>0</v>
      </c>
      <c r="O159" s="50">
        <v>0</v>
      </c>
      <c r="P159" s="50">
        <v>0</v>
      </c>
      <c r="Q159" s="50">
        <v>0</v>
      </c>
      <c r="R159" s="54">
        <v>0</v>
      </c>
      <c r="S159" s="55">
        <v>0</v>
      </c>
      <c r="T159" s="51">
        <v>0</v>
      </c>
      <c r="U159" s="51">
        <v>0</v>
      </c>
      <c r="V159" s="51">
        <v>0</v>
      </c>
      <c r="W159" s="56">
        <v>0</v>
      </c>
      <c r="X159" s="57">
        <v>0.3</v>
      </c>
      <c r="Y159" s="58">
        <f t="shared" si="23"/>
        <v>180.01359648583613</v>
      </c>
      <c r="Z159" s="59">
        <f t="shared" si="24"/>
        <v>280.02115008907845</v>
      </c>
      <c r="AA159" s="60" t="s">
        <v>127</v>
      </c>
      <c r="AB159" s="61" t="s">
        <v>127</v>
      </c>
      <c r="AC159" s="61">
        <v>0</v>
      </c>
      <c r="AD159" s="62">
        <v>0</v>
      </c>
      <c r="AE159" s="63">
        <v>0</v>
      </c>
      <c r="AF159" s="19" t="s">
        <v>213</v>
      </c>
      <c r="AG159" s="17" t="s">
        <v>214</v>
      </c>
      <c r="AH159" s="90">
        <v>0</v>
      </c>
      <c r="AI159" s="91" t="s">
        <v>344</v>
      </c>
      <c r="AJ159" s="92" t="s">
        <v>131</v>
      </c>
      <c r="AK159" s="93" t="s">
        <v>452</v>
      </c>
      <c r="AL159" s="94" t="s">
        <v>150</v>
      </c>
      <c r="AM159" s="96" t="s">
        <v>453</v>
      </c>
      <c r="AN159" s="4" t="s">
        <v>39</v>
      </c>
    </row>
    <row r="160" spans="1:40" s="70" customFormat="1" ht="34.5" x14ac:dyDescent="0.35">
      <c r="A160" s="49" t="s">
        <v>120</v>
      </c>
      <c r="B160" s="82" t="s">
        <v>121</v>
      </c>
      <c r="C160" s="82"/>
      <c r="D160" s="83" t="s">
        <v>114</v>
      </c>
      <c r="E160" s="46" t="s">
        <v>52</v>
      </c>
      <c r="F160" s="49" t="s">
        <v>414</v>
      </c>
      <c r="G160" s="49" t="s">
        <v>201</v>
      </c>
      <c r="H160" s="49" t="s">
        <v>415</v>
      </c>
      <c r="I160" s="49" t="s">
        <v>416</v>
      </c>
      <c r="J160" s="50">
        <v>4644.923107580199</v>
      </c>
      <c r="K160" s="51">
        <v>6190.6863820501985</v>
      </c>
      <c r="L160" s="50">
        <v>4644.923107580199</v>
      </c>
      <c r="M160" s="52">
        <v>6190.7885930501989</v>
      </c>
      <c r="N160" s="53">
        <v>0</v>
      </c>
      <c r="O160" s="50">
        <v>0</v>
      </c>
      <c r="P160" s="50">
        <v>0</v>
      </c>
      <c r="Q160" s="50">
        <v>0</v>
      </c>
      <c r="R160" s="54">
        <v>0</v>
      </c>
      <c r="S160" s="55">
        <v>0</v>
      </c>
      <c r="T160" s="51">
        <v>0</v>
      </c>
      <c r="U160" s="51">
        <v>0</v>
      </c>
      <c r="V160" s="51">
        <v>0</v>
      </c>
      <c r="W160" s="56">
        <v>0.102211</v>
      </c>
      <c r="X160" s="57">
        <v>0</v>
      </c>
      <c r="Y160" s="58">
        <f t="shared" si="23"/>
        <v>0</v>
      </c>
      <c r="Z160" s="59">
        <f t="shared" si="24"/>
        <v>0</v>
      </c>
      <c r="AA160" s="60">
        <v>0</v>
      </c>
      <c r="AB160" s="61">
        <v>0</v>
      </c>
      <c r="AC160" s="61">
        <v>0</v>
      </c>
      <c r="AD160" s="62">
        <v>0</v>
      </c>
      <c r="AE160" s="63">
        <v>0</v>
      </c>
      <c r="AF160" s="19">
        <v>0</v>
      </c>
      <c r="AG160" s="17">
        <v>0</v>
      </c>
      <c r="AH160" s="84">
        <v>5591.8772274899984</v>
      </c>
      <c r="AI160" s="85" t="s">
        <v>130</v>
      </c>
      <c r="AJ160" s="86" t="s">
        <v>131</v>
      </c>
      <c r="AK160" s="87">
        <v>0</v>
      </c>
      <c r="AL160" s="88"/>
      <c r="AM160" s="89"/>
      <c r="AN160" s="4" t="s">
        <v>39</v>
      </c>
    </row>
    <row r="161" spans="1:40" s="70" customFormat="1" ht="23" x14ac:dyDescent="0.35">
      <c r="A161" s="49" t="s">
        <v>143</v>
      </c>
      <c r="B161" s="82" t="s">
        <v>151</v>
      </c>
      <c r="C161" s="82" t="s">
        <v>152</v>
      </c>
      <c r="D161" s="83" t="s">
        <v>153</v>
      </c>
      <c r="E161" s="46" t="s">
        <v>52</v>
      </c>
      <c r="F161" s="49" t="s">
        <v>414</v>
      </c>
      <c r="G161" s="49" t="s">
        <v>333</v>
      </c>
      <c r="H161" s="49" t="s">
        <v>417</v>
      </c>
      <c r="I161" s="49" t="s">
        <v>418</v>
      </c>
      <c r="J161" s="50">
        <v>448.98228873835387</v>
      </c>
      <c r="K161" s="51">
        <v>545.65762643835387</v>
      </c>
      <c r="L161" s="50">
        <v>448.98228873835387</v>
      </c>
      <c r="M161" s="52">
        <v>546.13644069835391</v>
      </c>
      <c r="N161" s="53">
        <v>0</v>
      </c>
      <c r="O161" s="50">
        <v>0</v>
      </c>
      <c r="P161" s="50">
        <v>0</v>
      </c>
      <c r="Q161" s="50">
        <v>0</v>
      </c>
      <c r="R161" s="54">
        <v>0</v>
      </c>
      <c r="S161" s="55">
        <v>0</v>
      </c>
      <c r="T161" s="51">
        <v>0</v>
      </c>
      <c r="U161" s="51">
        <v>0</v>
      </c>
      <c r="V161" s="51">
        <v>0.47881425999999999</v>
      </c>
      <c r="W161" s="56">
        <v>0</v>
      </c>
      <c r="X161" s="57">
        <v>0.15</v>
      </c>
      <c r="Y161" s="58">
        <f t="shared" si="23"/>
        <v>464.21597459360083</v>
      </c>
      <c r="Z161" s="59">
        <f t="shared" si="24"/>
        <v>628.05690680310693</v>
      </c>
      <c r="AA161" s="60">
        <v>705.46</v>
      </c>
      <c r="AB161" s="61">
        <v>1.81</v>
      </c>
      <c r="AC161" s="61">
        <v>1.3320956830034243</v>
      </c>
      <c r="AD161" s="62" t="s">
        <v>166</v>
      </c>
      <c r="AE161" s="63" t="s">
        <v>159</v>
      </c>
      <c r="AF161" s="19" t="s">
        <v>160</v>
      </c>
      <c r="AG161" s="17" t="s">
        <v>161</v>
      </c>
      <c r="AH161" s="90">
        <v>399.03199743862581</v>
      </c>
      <c r="AI161" s="91" t="s">
        <v>130</v>
      </c>
      <c r="AJ161" s="92" t="s">
        <v>131</v>
      </c>
      <c r="AK161" s="93">
        <v>0</v>
      </c>
      <c r="AL161" s="94" t="s">
        <v>150</v>
      </c>
      <c r="AM161" s="89"/>
      <c r="AN161" s="4" t="s">
        <v>39</v>
      </c>
    </row>
    <row r="162" spans="1:40" s="70" customFormat="1" ht="23" x14ac:dyDescent="0.35">
      <c r="A162" s="49" t="s">
        <v>143</v>
      </c>
      <c r="B162" s="82" t="s">
        <v>144</v>
      </c>
      <c r="C162" s="82" t="s">
        <v>145</v>
      </c>
      <c r="D162" s="83" t="s">
        <v>153</v>
      </c>
      <c r="E162" s="46" t="s">
        <v>40</v>
      </c>
      <c r="F162" s="49" t="s">
        <v>422</v>
      </c>
      <c r="G162" s="49" t="s">
        <v>423</v>
      </c>
      <c r="H162" s="49" t="s">
        <v>424</v>
      </c>
      <c r="I162" s="49" t="s">
        <v>425</v>
      </c>
      <c r="J162" s="50">
        <v>1149.6165252040355</v>
      </c>
      <c r="K162" s="51">
        <v>1214.9514618040355</v>
      </c>
      <c r="L162" s="50">
        <v>1149.6165252040355</v>
      </c>
      <c r="M162" s="52">
        <v>1214.9514618040355</v>
      </c>
      <c r="N162" s="53">
        <v>0</v>
      </c>
      <c r="O162" s="50">
        <v>0</v>
      </c>
      <c r="P162" s="50">
        <v>0</v>
      </c>
      <c r="Q162" s="50">
        <v>0</v>
      </c>
      <c r="R162" s="54">
        <v>0</v>
      </c>
      <c r="S162" s="55">
        <v>0</v>
      </c>
      <c r="T162" s="51">
        <v>0</v>
      </c>
      <c r="U162" s="51">
        <v>0</v>
      </c>
      <c r="V162" s="51">
        <v>0</v>
      </c>
      <c r="W162" s="56">
        <v>0</v>
      </c>
      <c r="X162" s="57">
        <v>0.3</v>
      </c>
      <c r="Y162" s="58">
        <f t="shared" si="23"/>
        <v>850.46602326282482</v>
      </c>
      <c r="Z162" s="59">
        <f t="shared" si="24"/>
        <v>1579.4369003452462</v>
      </c>
      <c r="AA162" s="60">
        <v>706.33</v>
      </c>
      <c r="AB162" s="61">
        <v>0.64</v>
      </c>
      <c r="AC162" s="61">
        <v>0.24387581734402228</v>
      </c>
      <c r="AD162" s="62" t="s">
        <v>158</v>
      </c>
      <c r="AE162" s="63" t="s">
        <v>159</v>
      </c>
      <c r="AF162" s="19" t="s">
        <v>181</v>
      </c>
      <c r="AG162" s="17" t="s">
        <v>161</v>
      </c>
      <c r="AH162" s="90">
        <v>962.60852843986572</v>
      </c>
      <c r="AI162" s="91" t="s">
        <v>127</v>
      </c>
      <c r="AJ162" s="92" t="s">
        <v>127</v>
      </c>
      <c r="AK162" s="93">
        <v>0</v>
      </c>
      <c r="AL162" s="94" t="s">
        <v>150</v>
      </c>
      <c r="AM162" s="89"/>
      <c r="AN162" s="4" t="s">
        <v>39</v>
      </c>
    </row>
    <row r="163" spans="1:40" s="70" customFormat="1" ht="23" x14ac:dyDescent="0.35">
      <c r="A163" s="49" t="s">
        <v>120</v>
      </c>
      <c r="B163" s="82" t="s">
        <v>121</v>
      </c>
      <c r="C163" s="82"/>
      <c r="D163" s="83" t="s">
        <v>114</v>
      </c>
      <c r="E163" s="46" t="s">
        <v>52</v>
      </c>
      <c r="F163" s="49" t="s">
        <v>426</v>
      </c>
      <c r="G163" s="49" t="s">
        <v>430</v>
      </c>
      <c r="H163" s="49" t="s">
        <v>431</v>
      </c>
      <c r="I163" s="49" t="s">
        <v>432</v>
      </c>
      <c r="J163" s="50">
        <v>89516.011715775923</v>
      </c>
      <c r="K163" s="51">
        <v>106877.63696365747</v>
      </c>
      <c r="L163" s="50">
        <v>92905.696774537821</v>
      </c>
      <c r="M163" s="52">
        <v>110278.39165952937</v>
      </c>
      <c r="N163" s="53">
        <v>0</v>
      </c>
      <c r="O163" s="50">
        <v>0</v>
      </c>
      <c r="P163" s="50">
        <v>3389.6850587619033</v>
      </c>
      <c r="Q163" s="50">
        <v>0</v>
      </c>
      <c r="R163" s="54">
        <v>0</v>
      </c>
      <c r="S163" s="55">
        <v>0</v>
      </c>
      <c r="T163" s="51">
        <v>0</v>
      </c>
      <c r="U163" s="51">
        <v>3390.1604937619031</v>
      </c>
      <c r="V163" s="51">
        <v>4.2718696800000009</v>
      </c>
      <c r="W163" s="56">
        <v>6.3223324299999994</v>
      </c>
      <c r="X163" s="57">
        <v>0</v>
      </c>
      <c r="Y163" s="58">
        <f t="shared" si="23"/>
        <v>0</v>
      </c>
      <c r="Z163" s="59">
        <f t="shared" si="24"/>
        <v>0</v>
      </c>
      <c r="AA163" s="60">
        <v>0</v>
      </c>
      <c r="AB163" s="61">
        <v>0</v>
      </c>
      <c r="AC163" s="61">
        <v>0</v>
      </c>
      <c r="AD163" s="62">
        <v>0</v>
      </c>
      <c r="AE163" s="63">
        <v>0</v>
      </c>
      <c r="AF163" s="19">
        <v>0</v>
      </c>
      <c r="AG163" s="17">
        <v>0</v>
      </c>
      <c r="AH163" s="90">
        <v>110278.3916595309</v>
      </c>
      <c r="AI163" s="91" t="s">
        <v>130</v>
      </c>
      <c r="AJ163" s="92" t="s">
        <v>324</v>
      </c>
      <c r="AK163" s="93">
        <v>0</v>
      </c>
      <c r="AL163" s="88"/>
      <c r="AM163" s="89"/>
      <c r="AN163" s="4" t="s">
        <v>39</v>
      </c>
    </row>
    <row r="164" spans="1:40" s="70" customFormat="1" ht="23" x14ac:dyDescent="0.35">
      <c r="A164" s="49" t="s">
        <v>120</v>
      </c>
      <c r="B164" s="82" t="s">
        <v>121</v>
      </c>
      <c r="C164" s="82"/>
      <c r="D164" s="83" t="s">
        <v>114</v>
      </c>
      <c r="E164" s="46" t="s">
        <v>40</v>
      </c>
      <c r="F164" s="49" t="s">
        <v>426</v>
      </c>
      <c r="G164" s="49" t="s">
        <v>281</v>
      </c>
      <c r="H164" s="49" t="s">
        <v>427</v>
      </c>
      <c r="I164" s="49" t="s">
        <v>765</v>
      </c>
      <c r="J164" s="50">
        <v>1945.0692363648977</v>
      </c>
      <c r="K164" s="51">
        <v>2167.6491981248978</v>
      </c>
      <c r="L164" s="50">
        <v>2016.1377224795378</v>
      </c>
      <c r="M164" s="52">
        <v>2238.7176842395379</v>
      </c>
      <c r="N164" s="53">
        <v>0</v>
      </c>
      <c r="O164" s="50">
        <v>0</v>
      </c>
      <c r="P164" s="50">
        <v>58.945385223957125</v>
      </c>
      <c r="Q164" s="50">
        <v>12.123100890683071</v>
      </c>
      <c r="R164" s="54">
        <v>0</v>
      </c>
      <c r="S164" s="55">
        <v>0</v>
      </c>
      <c r="T164" s="51">
        <v>0</v>
      </c>
      <c r="U164" s="51">
        <v>58.945385223957125</v>
      </c>
      <c r="V164" s="51">
        <v>12.123100890683071</v>
      </c>
      <c r="W164" s="56">
        <v>0</v>
      </c>
      <c r="X164" s="57">
        <v>0.19</v>
      </c>
      <c r="Y164" s="58">
        <f t="shared" si="23"/>
        <v>1813.3613242340259</v>
      </c>
      <c r="Z164" s="59">
        <f t="shared" si="24"/>
        <v>2664.0740442450501</v>
      </c>
      <c r="AA164" s="223">
        <v>4748</v>
      </c>
      <c r="AB164" s="224">
        <v>2.09</v>
      </c>
      <c r="AC164" s="61">
        <v>0</v>
      </c>
      <c r="AD164" s="62" t="s">
        <v>158</v>
      </c>
      <c r="AE164" s="63" t="s">
        <v>183</v>
      </c>
      <c r="AF164" s="19" t="s">
        <v>181</v>
      </c>
      <c r="AG164" s="17" t="s">
        <v>161</v>
      </c>
      <c r="AH164" s="90">
        <v>1992.5892437289399</v>
      </c>
      <c r="AI164" s="91" t="s">
        <v>188</v>
      </c>
      <c r="AJ164" s="92" t="s">
        <v>127</v>
      </c>
      <c r="AK164" s="93">
        <v>0</v>
      </c>
      <c r="AL164" s="211" t="s">
        <v>150</v>
      </c>
      <c r="AM164" s="96" t="s">
        <v>287</v>
      </c>
      <c r="AN164" s="4" t="s">
        <v>39</v>
      </c>
    </row>
    <row r="165" spans="1:40" s="70" customFormat="1" ht="23" x14ac:dyDescent="0.35">
      <c r="A165" s="49" t="s">
        <v>472</v>
      </c>
      <c r="B165" s="82" t="s">
        <v>473</v>
      </c>
      <c r="C165" s="82"/>
      <c r="D165" s="83" t="s">
        <v>127</v>
      </c>
      <c r="E165" s="46" t="s">
        <v>57</v>
      </c>
      <c r="F165" s="49" t="s">
        <v>42</v>
      </c>
      <c r="G165" s="49" t="s">
        <v>42</v>
      </c>
      <c r="H165" s="49" t="s">
        <v>474</v>
      </c>
      <c r="I165" s="49" t="s">
        <v>475</v>
      </c>
      <c r="J165" s="50">
        <v>39267.727272730001</v>
      </c>
      <c r="K165" s="51">
        <v>39267.727272730001</v>
      </c>
      <c r="L165" s="50">
        <v>39267.727272730001</v>
      </c>
      <c r="M165" s="52">
        <v>39267.727272730001</v>
      </c>
      <c r="N165" s="53"/>
      <c r="O165" s="50"/>
      <c r="P165" s="50"/>
      <c r="Q165" s="50"/>
      <c r="R165" s="54"/>
      <c r="S165" s="55"/>
      <c r="T165" s="51"/>
      <c r="U165" s="51"/>
      <c r="V165" s="51"/>
      <c r="W165" s="56"/>
      <c r="X165" s="57"/>
      <c r="Y165" s="58">
        <f t="shared" si="23"/>
        <v>0</v>
      </c>
      <c r="Z165" s="59">
        <f t="shared" si="24"/>
        <v>0</v>
      </c>
      <c r="AA165" s="60"/>
      <c r="AB165" s="61"/>
      <c r="AC165" s="61"/>
      <c r="AD165" s="16"/>
      <c r="AE165" s="18"/>
      <c r="AF165" s="19"/>
      <c r="AG165" s="17"/>
      <c r="AH165" s="106"/>
      <c r="AI165" s="107"/>
      <c r="AJ165" s="2"/>
      <c r="AK165" s="108"/>
      <c r="AL165" s="68"/>
      <c r="AM165" s="109"/>
      <c r="AN165" s="4" t="s">
        <v>39</v>
      </c>
    </row>
    <row r="166" spans="1:40" s="70" customFormat="1" ht="15.65" customHeight="1" x14ac:dyDescent="0.35">
      <c r="A166" s="110"/>
      <c r="B166" s="26"/>
      <c r="C166" s="26"/>
      <c r="D166" s="111"/>
      <c r="E166" s="110"/>
      <c r="F166" s="112" t="s">
        <v>476</v>
      </c>
      <c r="G166" s="110"/>
      <c r="H166" s="110"/>
      <c r="I166" s="72"/>
      <c r="J166" s="27"/>
      <c r="K166" s="27"/>
      <c r="L166" s="27"/>
      <c r="M166" s="28"/>
      <c r="N166" s="29"/>
      <c r="O166" s="30"/>
      <c r="P166" s="30"/>
      <c r="Q166" s="30"/>
      <c r="R166" s="31"/>
      <c r="S166" s="32"/>
      <c r="T166" s="30"/>
      <c r="U166" s="30"/>
      <c r="V166" s="30"/>
      <c r="W166" s="33"/>
      <c r="X166" s="73"/>
      <c r="Y166" s="73"/>
      <c r="Z166" s="74"/>
      <c r="AA166" s="29"/>
      <c r="AB166" s="75"/>
      <c r="AC166" s="75"/>
      <c r="AD166" s="36"/>
      <c r="AE166" s="38"/>
      <c r="AF166" s="39"/>
      <c r="AG166" s="37"/>
      <c r="AH166" s="76"/>
      <c r="AI166" s="41"/>
      <c r="AJ166" s="42"/>
      <c r="AK166" s="77"/>
      <c r="AL166" s="44"/>
      <c r="AM166" s="45"/>
      <c r="AN166" s="4" t="s">
        <v>39</v>
      </c>
    </row>
    <row r="167" spans="1:40" s="186" customFormat="1" ht="17.5" customHeight="1" x14ac:dyDescent="0.35">
      <c r="A167" s="208"/>
      <c r="B167" s="210"/>
      <c r="C167" s="210"/>
      <c r="D167" s="209"/>
      <c r="E167" s="208"/>
      <c r="F167" s="225" t="s">
        <v>743</v>
      </c>
      <c r="G167" s="208"/>
      <c r="H167" s="208"/>
      <c r="I167" s="207"/>
      <c r="J167" s="206">
        <f t="shared" ref="J167:W167" si="25">SUBTOTAL(9,J168:J177)</f>
        <v>32097.39456593158</v>
      </c>
      <c r="K167" s="206">
        <f t="shared" si="25"/>
        <v>69249.850639140655</v>
      </c>
      <c r="L167" s="206">
        <f t="shared" si="25"/>
        <v>32111.818373217138</v>
      </c>
      <c r="M167" s="205">
        <f t="shared" si="25"/>
        <v>69311.875095066207</v>
      </c>
      <c r="N167" s="198">
        <f t="shared" si="25"/>
        <v>0</v>
      </c>
      <c r="O167" s="202">
        <f t="shared" si="25"/>
        <v>0</v>
      </c>
      <c r="P167" s="202">
        <f t="shared" si="25"/>
        <v>14.42380728555891</v>
      </c>
      <c r="Q167" s="202">
        <f t="shared" si="25"/>
        <v>0</v>
      </c>
      <c r="R167" s="204">
        <f t="shared" si="25"/>
        <v>0</v>
      </c>
      <c r="S167" s="203">
        <f t="shared" si="25"/>
        <v>0</v>
      </c>
      <c r="T167" s="202">
        <f t="shared" si="25"/>
        <v>0</v>
      </c>
      <c r="U167" s="202">
        <f t="shared" si="25"/>
        <v>41.622889325558909</v>
      </c>
      <c r="V167" s="202">
        <f t="shared" si="25"/>
        <v>20.401566599999999</v>
      </c>
      <c r="W167" s="201">
        <f t="shared" si="25"/>
        <v>0</v>
      </c>
      <c r="X167" s="200"/>
      <c r="Y167" s="200"/>
      <c r="Z167" s="199"/>
      <c r="AA167" s="198"/>
      <c r="AB167" s="197"/>
      <c r="AC167" s="197"/>
      <c r="AD167" s="196"/>
      <c r="AE167" s="195"/>
      <c r="AF167" s="194"/>
      <c r="AG167" s="193"/>
      <c r="AH167" s="192">
        <f>SUBTOTAL(9,AH168:AH177)</f>
        <v>75613.907426277423</v>
      </c>
      <c r="AI167" s="191"/>
      <c r="AJ167" s="190"/>
      <c r="AK167" s="189"/>
      <c r="AL167" s="188"/>
      <c r="AM167" s="187"/>
      <c r="AN167" s="4" t="s">
        <v>39</v>
      </c>
    </row>
    <row r="168" spans="1:40" s="70" customFormat="1" ht="23" x14ac:dyDescent="0.35">
      <c r="A168" s="49" t="s">
        <v>120</v>
      </c>
      <c r="B168" s="82" t="s">
        <v>477</v>
      </c>
      <c r="C168" s="82"/>
      <c r="D168" s="83" t="s">
        <v>114</v>
      </c>
      <c r="E168" s="46" t="s">
        <v>52</v>
      </c>
      <c r="F168" s="49" t="s">
        <v>41</v>
      </c>
      <c r="G168" s="49" t="s">
        <v>42</v>
      </c>
      <c r="H168" s="49" t="s">
        <v>478</v>
      </c>
      <c r="I168" s="49" t="s">
        <v>479</v>
      </c>
      <c r="J168" s="50">
        <v>695.85007054567257</v>
      </c>
      <c r="K168" s="51">
        <v>6164.1203944556719</v>
      </c>
      <c r="L168" s="50">
        <v>695.85007054567257</v>
      </c>
      <c r="M168" s="52">
        <v>6211.721043095672</v>
      </c>
      <c r="N168" s="53">
        <v>0</v>
      </c>
      <c r="O168" s="50">
        <v>0</v>
      </c>
      <c r="P168" s="50">
        <v>0</v>
      </c>
      <c r="Q168" s="50">
        <v>0</v>
      </c>
      <c r="R168" s="54">
        <v>0</v>
      </c>
      <c r="S168" s="55">
        <v>0</v>
      </c>
      <c r="T168" s="51">
        <v>0</v>
      </c>
      <c r="U168" s="51">
        <v>27.19908204</v>
      </c>
      <c r="V168" s="51">
        <v>20.401566599999999</v>
      </c>
      <c r="W168" s="56">
        <v>0</v>
      </c>
      <c r="X168" s="57">
        <v>0</v>
      </c>
      <c r="Y168" s="58">
        <f t="shared" ref="Y168:Y177" si="26">IF(X168=0,0,IF(AG168="FKS",(M168*(1-X168)),(M168*0.9)))</f>
        <v>0</v>
      </c>
      <c r="Z168" s="59">
        <f t="shared" ref="Z168:Z177" si="27">IF(X168=0,0,IF(AG168="FKS",(M168*(1+X168)),(M168*1.4)))</f>
        <v>0</v>
      </c>
      <c r="AA168" s="60">
        <v>0</v>
      </c>
      <c r="AB168" s="61">
        <v>0</v>
      </c>
      <c r="AC168" s="61">
        <v>0</v>
      </c>
      <c r="AD168" s="16">
        <v>0</v>
      </c>
      <c r="AE168" s="18">
        <v>0</v>
      </c>
      <c r="AF168" s="19">
        <v>0</v>
      </c>
      <c r="AG168" s="17">
        <v>0</v>
      </c>
      <c r="AH168" s="84">
        <v>5618.9229303746497</v>
      </c>
      <c r="AI168" s="85" t="s">
        <v>117</v>
      </c>
      <c r="AJ168" s="86" t="s">
        <v>124</v>
      </c>
      <c r="AK168" s="87">
        <v>0</v>
      </c>
      <c r="AL168" s="88"/>
      <c r="AM168" s="113"/>
      <c r="AN168" s="4" t="s">
        <v>39</v>
      </c>
    </row>
    <row r="169" spans="1:40" s="70" customFormat="1" ht="23" x14ac:dyDescent="0.35">
      <c r="A169" s="49" t="s">
        <v>120</v>
      </c>
      <c r="B169" s="82" t="s">
        <v>477</v>
      </c>
      <c r="C169" s="82"/>
      <c r="D169" s="83" t="s">
        <v>114</v>
      </c>
      <c r="E169" s="46" t="s">
        <v>52</v>
      </c>
      <c r="F169" s="49" t="s">
        <v>41</v>
      </c>
      <c r="G169" s="49" t="s">
        <v>42</v>
      </c>
      <c r="H169" s="49" t="s">
        <v>480</v>
      </c>
      <c r="I169" s="49" t="s">
        <v>481</v>
      </c>
      <c r="J169" s="50">
        <v>8029.1139632708009</v>
      </c>
      <c r="K169" s="51">
        <v>8238.2493285708006</v>
      </c>
      <c r="L169" s="50">
        <v>8029.1139632708009</v>
      </c>
      <c r="M169" s="52">
        <v>8238.2493285708006</v>
      </c>
      <c r="N169" s="53">
        <v>0</v>
      </c>
      <c r="O169" s="50">
        <v>0</v>
      </c>
      <c r="P169" s="50">
        <v>0</v>
      </c>
      <c r="Q169" s="50">
        <v>0</v>
      </c>
      <c r="R169" s="54">
        <v>0</v>
      </c>
      <c r="S169" s="55">
        <v>0</v>
      </c>
      <c r="T169" s="51">
        <v>0</v>
      </c>
      <c r="U169" s="51">
        <v>0</v>
      </c>
      <c r="V169" s="51">
        <v>0</v>
      </c>
      <c r="W169" s="56">
        <v>0</v>
      </c>
      <c r="X169" s="57">
        <v>0</v>
      </c>
      <c r="Y169" s="58">
        <f t="shared" si="26"/>
        <v>0</v>
      </c>
      <c r="Z169" s="59">
        <f t="shared" si="27"/>
        <v>0</v>
      </c>
      <c r="AA169" s="60" t="s">
        <v>127</v>
      </c>
      <c r="AB169" s="61" t="s">
        <v>127</v>
      </c>
      <c r="AC169" s="61">
        <v>0</v>
      </c>
      <c r="AD169" s="16">
        <v>0</v>
      </c>
      <c r="AE169" s="18">
        <v>0</v>
      </c>
      <c r="AF169" s="19" t="s">
        <v>482</v>
      </c>
      <c r="AG169" s="17" t="s">
        <v>161</v>
      </c>
      <c r="AH169" s="90">
        <v>8647.4763715996578</v>
      </c>
      <c r="AI169" s="91" t="s">
        <v>117</v>
      </c>
      <c r="AJ169" s="92" t="s">
        <v>124</v>
      </c>
      <c r="AK169" s="93">
        <v>0</v>
      </c>
      <c r="AL169" s="94" t="s">
        <v>150</v>
      </c>
      <c r="AM169" s="113"/>
      <c r="AN169" s="4" t="s">
        <v>39</v>
      </c>
    </row>
    <row r="170" spans="1:40" s="70" customFormat="1" ht="23" x14ac:dyDescent="0.35">
      <c r="A170" s="49" t="s">
        <v>120</v>
      </c>
      <c r="B170" s="82" t="s">
        <v>121</v>
      </c>
      <c r="C170" s="82"/>
      <c r="D170" s="83" t="s">
        <v>114</v>
      </c>
      <c r="E170" s="46" t="s">
        <v>52</v>
      </c>
      <c r="F170" s="49" t="s">
        <v>41</v>
      </c>
      <c r="G170" s="49" t="s">
        <v>42</v>
      </c>
      <c r="H170" s="49" t="s">
        <v>483</v>
      </c>
      <c r="I170" s="49" t="s">
        <v>484</v>
      </c>
      <c r="J170" s="50">
        <v>1102.626218086483</v>
      </c>
      <c r="K170" s="51">
        <v>4721.5124384953579</v>
      </c>
      <c r="L170" s="50">
        <v>1102.626218086483</v>
      </c>
      <c r="M170" s="52">
        <v>4721.5124384953579</v>
      </c>
      <c r="N170" s="53">
        <v>0</v>
      </c>
      <c r="O170" s="50">
        <v>0</v>
      </c>
      <c r="P170" s="50">
        <v>0</v>
      </c>
      <c r="Q170" s="50">
        <v>0</v>
      </c>
      <c r="R170" s="54">
        <v>0</v>
      </c>
      <c r="S170" s="55">
        <v>0</v>
      </c>
      <c r="T170" s="51">
        <v>0</v>
      </c>
      <c r="U170" s="51">
        <v>0</v>
      </c>
      <c r="V170" s="51">
        <v>0</v>
      </c>
      <c r="W170" s="56">
        <v>0</v>
      </c>
      <c r="X170" s="57">
        <v>0.25</v>
      </c>
      <c r="Y170" s="58">
        <f t="shared" si="26"/>
        <v>3541.1343288715184</v>
      </c>
      <c r="Z170" s="59">
        <f t="shared" si="27"/>
        <v>5901.8905481191978</v>
      </c>
      <c r="AA170" s="60">
        <v>0</v>
      </c>
      <c r="AB170" s="61">
        <v>0</v>
      </c>
      <c r="AC170" s="61">
        <v>0</v>
      </c>
      <c r="AD170" s="16">
        <v>0</v>
      </c>
      <c r="AE170" s="18">
        <v>0</v>
      </c>
      <c r="AF170" s="19" t="s">
        <v>231</v>
      </c>
      <c r="AG170" s="17" t="s">
        <v>161</v>
      </c>
      <c r="AH170" s="64">
        <v>10877.782631123177</v>
      </c>
      <c r="AI170" s="65" t="s">
        <v>117</v>
      </c>
      <c r="AJ170" s="66" t="s">
        <v>124</v>
      </c>
      <c r="AK170" s="67">
        <v>0</v>
      </c>
      <c r="AL170" s="88"/>
      <c r="AM170" s="113"/>
      <c r="AN170" s="4" t="s">
        <v>39</v>
      </c>
    </row>
    <row r="171" spans="1:40" s="70" customFormat="1" ht="23" x14ac:dyDescent="0.35">
      <c r="A171" s="49" t="s">
        <v>120</v>
      </c>
      <c r="B171" s="82" t="s">
        <v>121</v>
      </c>
      <c r="C171" s="82"/>
      <c r="D171" s="83" t="s">
        <v>114</v>
      </c>
      <c r="E171" s="46" t="s">
        <v>52</v>
      </c>
      <c r="F171" s="49" t="s">
        <v>41</v>
      </c>
      <c r="G171" s="49" t="s">
        <v>42</v>
      </c>
      <c r="H171" s="49" t="s">
        <v>485</v>
      </c>
      <c r="I171" s="49" t="s">
        <v>486</v>
      </c>
      <c r="J171" s="50">
        <v>7817.4336724465511</v>
      </c>
      <c r="K171" s="51">
        <v>13175.239193708665</v>
      </c>
      <c r="L171" s="50">
        <v>7817.4336724465511</v>
      </c>
      <c r="M171" s="52">
        <v>13175.239193708665</v>
      </c>
      <c r="N171" s="53">
        <v>0</v>
      </c>
      <c r="O171" s="50">
        <v>0</v>
      </c>
      <c r="P171" s="50">
        <v>0</v>
      </c>
      <c r="Q171" s="50">
        <v>0</v>
      </c>
      <c r="R171" s="54">
        <v>0</v>
      </c>
      <c r="S171" s="55">
        <v>0</v>
      </c>
      <c r="T171" s="51">
        <v>0</v>
      </c>
      <c r="U171" s="51">
        <v>0</v>
      </c>
      <c r="V171" s="51">
        <v>0</v>
      </c>
      <c r="W171" s="56">
        <v>0</v>
      </c>
      <c r="X171" s="57">
        <v>0.25</v>
      </c>
      <c r="Y171" s="58">
        <f t="shared" si="26"/>
        <v>9881.4293952814987</v>
      </c>
      <c r="Z171" s="59">
        <f t="shared" si="27"/>
        <v>16469.048992135831</v>
      </c>
      <c r="AA171" s="60">
        <v>0</v>
      </c>
      <c r="AB171" s="61">
        <v>0</v>
      </c>
      <c r="AC171" s="61">
        <v>0</v>
      </c>
      <c r="AD171" s="16">
        <v>0</v>
      </c>
      <c r="AE171" s="18">
        <v>0</v>
      </c>
      <c r="AF171" s="19" t="s">
        <v>231</v>
      </c>
      <c r="AG171" s="17" t="s">
        <v>161</v>
      </c>
      <c r="AH171" s="64">
        <v>12770.79197462461</v>
      </c>
      <c r="AI171" s="65" t="s">
        <v>117</v>
      </c>
      <c r="AJ171" s="66" t="s">
        <v>124</v>
      </c>
      <c r="AK171" s="67">
        <v>0</v>
      </c>
      <c r="AL171" s="88"/>
      <c r="AM171" s="113"/>
      <c r="AN171" s="4" t="s">
        <v>39</v>
      </c>
    </row>
    <row r="172" spans="1:40" s="70" customFormat="1" ht="23" x14ac:dyDescent="0.35">
      <c r="A172" s="49" t="s">
        <v>257</v>
      </c>
      <c r="B172" s="82" t="s">
        <v>151</v>
      </c>
      <c r="C172" s="82" t="s">
        <v>152</v>
      </c>
      <c r="D172" s="83" t="s">
        <v>114</v>
      </c>
      <c r="E172" s="46" t="s">
        <v>52</v>
      </c>
      <c r="F172" s="49" t="s">
        <v>41</v>
      </c>
      <c r="G172" s="49" t="s">
        <v>42</v>
      </c>
      <c r="H172" s="49" t="s">
        <v>487</v>
      </c>
      <c r="I172" s="49" t="s">
        <v>488</v>
      </c>
      <c r="J172" s="50">
        <v>2109.0323822317173</v>
      </c>
      <c r="K172" s="51">
        <v>7420.9565727299751</v>
      </c>
      <c r="L172" s="50">
        <v>2109.0323822317173</v>
      </c>
      <c r="M172" s="52">
        <v>7420.9565727299751</v>
      </c>
      <c r="N172" s="53">
        <v>0</v>
      </c>
      <c r="O172" s="50">
        <v>0</v>
      </c>
      <c r="P172" s="50">
        <v>0</v>
      </c>
      <c r="Q172" s="50">
        <v>0</v>
      </c>
      <c r="R172" s="54">
        <v>0</v>
      </c>
      <c r="S172" s="55">
        <v>0</v>
      </c>
      <c r="T172" s="51">
        <v>0</v>
      </c>
      <c r="U172" s="51">
        <v>0</v>
      </c>
      <c r="V172" s="51">
        <v>0</v>
      </c>
      <c r="W172" s="56">
        <v>0</v>
      </c>
      <c r="X172" s="57">
        <v>0.25</v>
      </c>
      <c r="Y172" s="58">
        <f t="shared" si="26"/>
        <v>5565.7174295474815</v>
      </c>
      <c r="Z172" s="59">
        <f t="shared" si="27"/>
        <v>9276.1957159124686</v>
      </c>
      <c r="AA172" s="60" t="s">
        <v>127</v>
      </c>
      <c r="AB172" s="61" t="s">
        <v>127</v>
      </c>
      <c r="AC172" s="61">
        <v>0</v>
      </c>
      <c r="AD172" s="16">
        <v>0</v>
      </c>
      <c r="AE172" s="18">
        <v>0</v>
      </c>
      <c r="AF172" s="19" t="s">
        <v>231</v>
      </c>
      <c r="AG172" s="17" t="s">
        <v>161</v>
      </c>
      <c r="AH172" s="90">
        <v>10685.75524377136</v>
      </c>
      <c r="AI172" s="91" t="s">
        <v>117</v>
      </c>
      <c r="AJ172" s="92" t="s">
        <v>124</v>
      </c>
      <c r="AK172" s="93">
        <v>0</v>
      </c>
      <c r="AL172" s="94" t="s">
        <v>150</v>
      </c>
      <c r="AM172" s="113"/>
      <c r="AN172" s="4" t="s">
        <v>39</v>
      </c>
    </row>
    <row r="173" spans="1:40" s="70" customFormat="1" ht="23" x14ac:dyDescent="0.35">
      <c r="A173" s="49" t="s">
        <v>257</v>
      </c>
      <c r="B173" s="82" t="s">
        <v>151</v>
      </c>
      <c r="C173" s="82" t="s">
        <v>152</v>
      </c>
      <c r="D173" s="83" t="s">
        <v>114</v>
      </c>
      <c r="E173" s="46" t="s">
        <v>52</v>
      </c>
      <c r="F173" s="49" t="s">
        <v>41</v>
      </c>
      <c r="G173" s="49" t="s">
        <v>42</v>
      </c>
      <c r="H173" s="49" t="s">
        <v>489</v>
      </c>
      <c r="I173" s="49" t="s">
        <v>490</v>
      </c>
      <c r="J173" s="50">
        <v>5153.5025961008305</v>
      </c>
      <c r="K173" s="51">
        <v>12980.722579463658</v>
      </c>
      <c r="L173" s="50">
        <v>5153.5025961008305</v>
      </c>
      <c r="M173" s="52">
        <v>12980.722579463658</v>
      </c>
      <c r="N173" s="53">
        <v>0</v>
      </c>
      <c r="O173" s="50">
        <v>0</v>
      </c>
      <c r="P173" s="50">
        <v>0</v>
      </c>
      <c r="Q173" s="50">
        <v>0</v>
      </c>
      <c r="R173" s="54">
        <v>0</v>
      </c>
      <c r="S173" s="55">
        <v>0</v>
      </c>
      <c r="T173" s="51">
        <v>0</v>
      </c>
      <c r="U173" s="51">
        <v>0</v>
      </c>
      <c r="V173" s="51">
        <v>0</v>
      </c>
      <c r="W173" s="56">
        <v>0</v>
      </c>
      <c r="X173" s="57">
        <v>0.25</v>
      </c>
      <c r="Y173" s="58">
        <f t="shared" si="26"/>
        <v>9735.5419345977425</v>
      </c>
      <c r="Z173" s="59">
        <f t="shared" si="27"/>
        <v>16225.903224329573</v>
      </c>
      <c r="AA173" s="60" t="s">
        <v>127</v>
      </c>
      <c r="AB173" s="61" t="s">
        <v>127</v>
      </c>
      <c r="AC173" s="61">
        <v>0</v>
      </c>
      <c r="AD173" s="16">
        <v>0</v>
      </c>
      <c r="AE173" s="18">
        <v>0</v>
      </c>
      <c r="AF173" s="19" t="s">
        <v>231</v>
      </c>
      <c r="AG173" s="17" t="s">
        <v>161</v>
      </c>
      <c r="AH173" s="90">
        <v>14385.09011956054</v>
      </c>
      <c r="AI173" s="91" t="s">
        <v>117</v>
      </c>
      <c r="AJ173" s="92" t="s">
        <v>124</v>
      </c>
      <c r="AK173" s="93">
        <v>0</v>
      </c>
      <c r="AL173" s="94" t="s">
        <v>150</v>
      </c>
      <c r="AM173" s="113"/>
      <c r="AN173" s="4" t="s">
        <v>39</v>
      </c>
    </row>
    <row r="174" spans="1:40" s="70" customFormat="1" ht="23" x14ac:dyDescent="0.35">
      <c r="A174" s="49" t="s">
        <v>120</v>
      </c>
      <c r="B174" s="82" t="s">
        <v>121</v>
      </c>
      <c r="C174" s="82"/>
      <c r="D174" s="83" t="s">
        <v>114</v>
      </c>
      <c r="E174" s="46" t="s">
        <v>52</v>
      </c>
      <c r="F174" s="49" t="s">
        <v>246</v>
      </c>
      <c r="G174" s="49" t="s">
        <v>247</v>
      </c>
      <c r="H174" s="49" t="s">
        <v>491</v>
      </c>
      <c r="I174" s="49" t="s">
        <v>492</v>
      </c>
      <c r="J174" s="50">
        <v>2772.7996362314839</v>
      </c>
      <c r="K174" s="51">
        <v>7904.1226411191847</v>
      </c>
      <c r="L174" s="50">
        <v>2772.7996362314839</v>
      </c>
      <c r="M174" s="52">
        <v>7904.1226411191847</v>
      </c>
      <c r="N174" s="53">
        <v>0</v>
      </c>
      <c r="O174" s="50">
        <v>0</v>
      </c>
      <c r="P174" s="50">
        <v>0</v>
      </c>
      <c r="Q174" s="50">
        <v>0</v>
      </c>
      <c r="R174" s="54">
        <v>0</v>
      </c>
      <c r="S174" s="55">
        <v>0</v>
      </c>
      <c r="T174" s="51">
        <v>0</v>
      </c>
      <c r="U174" s="51">
        <v>0</v>
      </c>
      <c r="V174" s="51">
        <v>0</v>
      </c>
      <c r="W174" s="56">
        <v>0</v>
      </c>
      <c r="X174" s="57">
        <v>0.15</v>
      </c>
      <c r="Y174" s="58">
        <f t="shared" si="26"/>
        <v>6718.5042449513066</v>
      </c>
      <c r="Z174" s="59">
        <f t="shared" si="27"/>
        <v>9089.7410372870618</v>
      </c>
      <c r="AA174" s="60">
        <v>0</v>
      </c>
      <c r="AB174" s="61">
        <v>0</v>
      </c>
      <c r="AC174" s="61">
        <v>0</v>
      </c>
      <c r="AD174" s="16">
        <v>0</v>
      </c>
      <c r="AE174" s="18">
        <v>0</v>
      </c>
      <c r="AF174" s="19" t="s">
        <v>231</v>
      </c>
      <c r="AG174" s="17" t="s">
        <v>161</v>
      </c>
      <c r="AH174" s="64">
        <v>5568.2681537067019</v>
      </c>
      <c r="AI174" s="65" t="s">
        <v>130</v>
      </c>
      <c r="AJ174" s="66" t="s">
        <v>124</v>
      </c>
      <c r="AK174" s="67">
        <v>0</v>
      </c>
      <c r="AL174" s="88"/>
      <c r="AM174" s="113"/>
      <c r="AN174" s="4" t="s">
        <v>39</v>
      </c>
    </row>
    <row r="175" spans="1:40" s="70" customFormat="1" ht="23" x14ac:dyDescent="0.35">
      <c r="A175" s="49" t="s">
        <v>143</v>
      </c>
      <c r="B175" s="82" t="s">
        <v>144</v>
      </c>
      <c r="C175" s="82" t="s">
        <v>145</v>
      </c>
      <c r="D175" s="83" t="s">
        <v>162</v>
      </c>
      <c r="E175" s="46" t="s">
        <v>52</v>
      </c>
      <c r="F175" s="49" t="s">
        <v>246</v>
      </c>
      <c r="G175" s="49" t="s">
        <v>42</v>
      </c>
      <c r="H175" s="49" t="s">
        <v>493</v>
      </c>
      <c r="I175" s="49" t="s">
        <v>494</v>
      </c>
      <c r="J175" s="50">
        <v>1032.1247555045957</v>
      </c>
      <c r="K175" s="51">
        <v>2611.4315565412553</v>
      </c>
      <c r="L175" s="50">
        <v>1032.1247555045957</v>
      </c>
      <c r="M175" s="52">
        <v>2611.4315565412553</v>
      </c>
      <c r="N175" s="53">
        <v>0</v>
      </c>
      <c r="O175" s="50">
        <v>0</v>
      </c>
      <c r="P175" s="50">
        <v>0</v>
      </c>
      <c r="Q175" s="50">
        <v>0</v>
      </c>
      <c r="R175" s="54">
        <v>0</v>
      </c>
      <c r="S175" s="55">
        <v>0</v>
      </c>
      <c r="T175" s="51">
        <v>0</v>
      </c>
      <c r="U175" s="51">
        <v>0</v>
      </c>
      <c r="V175" s="51">
        <v>0</v>
      </c>
      <c r="W175" s="56">
        <v>0</v>
      </c>
      <c r="X175" s="57">
        <v>0.25</v>
      </c>
      <c r="Y175" s="58">
        <f t="shared" si="26"/>
        <v>1958.5736674059415</v>
      </c>
      <c r="Z175" s="59">
        <f t="shared" si="27"/>
        <v>3264.2894456765689</v>
      </c>
      <c r="AA175" s="60" t="s">
        <v>127</v>
      </c>
      <c r="AB175" s="61" t="s">
        <v>127</v>
      </c>
      <c r="AC175" s="61">
        <v>0</v>
      </c>
      <c r="AD175" s="16">
        <v>0</v>
      </c>
      <c r="AE175" s="18">
        <v>0</v>
      </c>
      <c r="AF175" s="19" t="s">
        <v>231</v>
      </c>
      <c r="AG175" s="17" t="s">
        <v>161</v>
      </c>
      <c r="AH175" s="90">
        <v>7059.8200015167286</v>
      </c>
      <c r="AI175" s="91" t="s">
        <v>117</v>
      </c>
      <c r="AJ175" s="92" t="s">
        <v>124</v>
      </c>
      <c r="AK175" s="93">
        <v>0</v>
      </c>
      <c r="AL175" s="94" t="s">
        <v>150</v>
      </c>
      <c r="AM175" s="113"/>
      <c r="AN175" s="4" t="s">
        <v>39</v>
      </c>
    </row>
    <row r="176" spans="1:40" s="70" customFormat="1" ht="46" x14ac:dyDescent="0.35">
      <c r="A176" s="49" t="s">
        <v>292</v>
      </c>
      <c r="B176" s="82" t="s">
        <v>473</v>
      </c>
      <c r="C176" s="82"/>
      <c r="D176" s="83" t="s">
        <v>162</v>
      </c>
      <c r="E176" s="46" t="s">
        <v>52</v>
      </c>
      <c r="F176" s="49" t="s">
        <v>41</v>
      </c>
      <c r="G176" s="49" t="s">
        <v>42</v>
      </c>
      <c r="H176" s="49" t="s">
        <v>495</v>
      </c>
      <c r="I176" s="49" t="s">
        <v>496</v>
      </c>
      <c r="J176" s="50">
        <v>3384.9112715134388</v>
      </c>
      <c r="K176" s="51">
        <v>6033.4959340560818</v>
      </c>
      <c r="L176" s="50">
        <v>3399.3350787989975</v>
      </c>
      <c r="M176" s="52">
        <v>6047.9197413416405</v>
      </c>
      <c r="N176" s="53">
        <v>0</v>
      </c>
      <c r="O176" s="50">
        <v>0</v>
      </c>
      <c r="P176" s="50">
        <v>14.42380728555891</v>
      </c>
      <c r="Q176" s="50">
        <v>0</v>
      </c>
      <c r="R176" s="54">
        <v>0</v>
      </c>
      <c r="S176" s="55">
        <v>0</v>
      </c>
      <c r="T176" s="51">
        <v>0</v>
      </c>
      <c r="U176" s="51">
        <v>14.42380728555891</v>
      </c>
      <c r="V176" s="51">
        <v>0</v>
      </c>
      <c r="W176" s="56">
        <v>0</v>
      </c>
      <c r="X176" s="57">
        <v>0</v>
      </c>
      <c r="Y176" s="58">
        <f t="shared" si="26"/>
        <v>0</v>
      </c>
      <c r="Z176" s="59">
        <f t="shared" si="27"/>
        <v>0</v>
      </c>
      <c r="AA176" s="60">
        <v>0</v>
      </c>
      <c r="AB176" s="61">
        <v>0</v>
      </c>
      <c r="AC176" s="61">
        <v>0</v>
      </c>
      <c r="AD176" s="16">
        <v>0</v>
      </c>
      <c r="AE176" s="18">
        <v>0</v>
      </c>
      <c r="AF176" s="19">
        <v>0</v>
      </c>
      <c r="AG176" s="17">
        <v>0</v>
      </c>
      <c r="AH176" s="90">
        <v>0</v>
      </c>
      <c r="AI176" s="91" t="s">
        <v>117</v>
      </c>
      <c r="AJ176" s="92" t="s">
        <v>124</v>
      </c>
      <c r="AK176" s="93">
        <v>0</v>
      </c>
      <c r="AL176" s="88"/>
      <c r="AM176" s="113"/>
      <c r="AN176" s="4" t="s">
        <v>39</v>
      </c>
    </row>
    <row r="177" spans="1:40" s="70" customFormat="1" x14ac:dyDescent="0.35">
      <c r="A177" s="49"/>
      <c r="B177" s="82"/>
      <c r="C177" s="82"/>
      <c r="D177" s="83"/>
      <c r="E177" s="46"/>
      <c r="F177" s="49"/>
      <c r="G177" s="49"/>
      <c r="H177" s="46"/>
      <c r="I177" s="49"/>
      <c r="J177" s="50"/>
      <c r="K177" s="51"/>
      <c r="L177" s="50">
        <v>0</v>
      </c>
      <c r="M177" s="52">
        <v>0</v>
      </c>
      <c r="N177" s="53"/>
      <c r="O177" s="50"/>
      <c r="P177" s="50"/>
      <c r="Q177" s="50"/>
      <c r="R177" s="54"/>
      <c r="S177" s="55"/>
      <c r="T177" s="51"/>
      <c r="U177" s="51"/>
      <c r="V177" s="51"/>
      <c r="W177" s="56"/>
      <c r="X177" s="57"/>
      <c r="Y177" s="58">
        <f t="shared" si="26"/>
        <v>0</v>
      </c>
      <c r="Z177" s="59">
        <f t="shared" si="27"/>
        <v>0</v>
      </c>
      <c r="AA177" s="60"/>
      <c r="AB177" s="61"/>
      <c r="AC177" s="61"/>
      <c r="AD177" s="16"/>
      <c r="AE177" s="18"/>
      <c r="AF177" s="19"/>
      <c r="AG177" s="17"/>
      <c r="AH177" s="90">
        <f>-15350.0001522012+15350.0001522012</f>
        <v>0</v>
      </c>
      <c r="AI177" s="91"/>
      <c r="AJ177" s="92"/>
      <c r="AK177" s="93"/>
      <c r="AL177" s="94"/>
      <c r="AM177" s="114"/>
      <c r="AN177" s="4" t="s">
        <v>39</v>
      </c>
    </row>
    <row r="178" spans="1:40" s="70" customFormat="1" ht="17.5" customHeight="1" x14ac:dyDescent="0.35">
      <c r="A178" s="110"/>
      <c r="B178" s="26"/>
      <c r="C178" s="26"/>
      <c r="D178" s="111"/>
      <c r="E178" s="110"/>
      <c r="F178" s="115" t="s">
        <v>497</v>
      </c>
      <c r="G178" s="110"/>
      <c r="H178" s="110"/>
      <c r="I178" s="72"/>
      <c r="J178" s="27">
        <f t="shared" ref="J178:W178" si="28">SUBTOTAL(9,J179:J194)</f>
        <v>12592.335203889437</v>
      </c>
      <c r="K178" s="27">
        <f t="shared" si="28"/>
        <v>14390.829583719909</v>
      </c>
      <c r="L178" s="27">
        <f t="shared" si="28"/>
        <v>39827.938811446933</v>
      </c>
      <c r="M178" s="28">
        <f t="shared" si="28"/>
        <v>49143.099053484577</v>
      </c>
      <c r="N178" s="29">
        <f t="shared" si="28"/>
        <v>8595.5636301569411</v>
      </c>
      <c r="O178" s="30">
        <f t="shared" si="28"/>
        <v>0</v>
      </c>
      <c r="P178" s="30">
        <f t="shared" si="28"/>
        <v>77.778857946401885</v>
      </c>
      <c r="Q178" s="30">
        <f t="shared" si="28"/>
        <v>3502.6081057254428</v>
      </c>
      <c r="R178" s="31">
        <f t="shared" si="28"/>
        <v>15059.653013728701</v>
      </c>
      <c r="S178" s="32">
        <f t="shared" si="28"/>
        <v>9710.8174640609268</v>
      </c>
      <c r="T178" s="30">
        <f t="shared" si="28"/>
        <v>0</v>
      </c>
      <c r="U178" s="30">
        <f t="shared" si="28"/>
        <v>93.363715756401888</v>
      </c>
      <c r="V178" s="30">
        <f t="shared" si="28"/>
        <v>4136.1671582141716</v>
      </c>
      <c r="W178" s="33">
        <f t="shared" si="28"/>
        <v>20811.921131733176</v>
      </c>
      <c r="X178" s="73"/>
      <c r="Y178" s="73"/>
      <c r="Z178" s="74"/>
      <c r="AA178" s="29"/>
      <c r="AB178" s="75"/>
      <c r="AC178" s="75"/>
      <c r="AD178" s="36"/>
      <c r="AE178" s="38"/>
      <c r="AF178" s="39"/>
      <c r="AG178" s="37"/>
      <c r="AH178" s="76">
        <f t="shared" ref="AH178" si="29">SUBTOTAL(9,AH179:AH194)</f>
        <v>49070.640413593355</v>
      </c>
      <c r="AI178" s="41"/>
      <c r="AJ178" s="42"/>
      <c r="AK178" s="78">
        <f t="shared" ref="AK178" si="30">SUBTOTAL(9,AK179:AK194)</f>
        <v>0</v>
      </c>
      <c r="AL178" s="44"/>
      <c r="AM178" s="45"/>
      <c r="AN178" s="4" t="s">
        <v>39</v>
      </c>
    </row>
    <row r="179" spans="1:40" s="70" customFormat="1" ht="46" x14ac:dyDescent="0.35">
      <c r="A179" s="49" t="s">
        <v>112</v>
      </c>
      <c r="B179" s="82" t="s">
        <v>113</v>
      </c>
      <c r="C179" s="82"/>
      <c r="D179" s="83" t="s">
        <v>114</v>
      </c>
      <c r="E179" s="46" t="s">
        <v>52</v>
      </c>
      <c r="F179" s="49" t="s">
        <v>89</v>
      </c>
      <c r="G179" s="49"/>
      <c r="H179" s="49" t="s">
        <v>498</v>
      </c>
      <c r="I179" s="49" t="s">
        <v>499</v>
      </c>
      <c r="J179" s="50">
        <v>24.50140631419271</v>
      </c>
      <c r="K179" s="51">
        <v>83.568406314192714</v>
      </c>
      <c r="L179" s="50">
        <v>0</v>
      </c>
      <c r="M179" s="52">
        <v>1066.4670000000001</v>
      </c>
      <c r="N179" s="53">
        <v>0</v>
      </c>
      <c r="O179" s="50">
        <v>0</v>
      </c>
      <c r="P179" s="50">
        <v>0</v>
      </c>
      <c r="Q179" s="50">
        <v>0</v>
      </c>
      <c r="R179" s="54">
        <v>-24.501406314192689</v>
      </c>
      <c r="S179" s="55">
        <v>0</v>
      </c>
      <c r="T179" s="51">
        <v>0</v>
      </c>
      <c r="U179" s="51">
        <v>0</v>
      </c>
      <c r="V179" s="51">
        <v>298.39999999999998</v>
      </c>
      <c r="W179" s="56">
        <v>684.49859368580735</v>
      </c>
      <c r="X179" s="57">
        <v>0</v>
      </c>
      <c r="Y179" s="58">
        <f t="shared" ref="Y179:Y194" si="31">IF(X179=0,0,IF(AG179="FKS",(M179*(1-X179)),(M179*0.9)))</f>
        <v>0</v>
      </c>
      <c r="Z179" s="59">
        <f t="shared" ref="Z179:Z194" si="32">IF(X179=0,0,IF(AG179="FKS",(M179*(1+X179)),(M179*1.4)))</f>
        <v>0</v>
      </c>
      <c r="AA179" s="60">
        <v>0</v>
      </c>
      <c r="AB179" s="61">
        <v>0</v>
      </c>
      <c r="AC179" s="61">
        <v>0</v>
      </c>
      <c r="AD179" s="16">
        <v>0</v>
      </c>
      <c r="AE179" s="18">
        <v>0</v>
      </c>
      <c r="AF179" s="19">
        <v>0</v>
      </c>
      <c r="AG179" s="17">
        <v>0</v>
      </c>
      <c r="AH179" s="64">
        <v>713.97995407497763</v>
      </c>
      <c r="AI179" s="65" t="s">
        <v>127</v>
      </c>
      <c r="AJ179" s="66" t="s">
        <v>127</v>
      </c>
      <c r="AK179" s="67">
        <v>0</v>
      </c>
      <c r="AL179" s="68"/>
      <c r="AM179" s="69"/>
      <c r="AN179" s="4" t="s">
        <v>39</v>
      </c>
    </row>
    <row r="180" spans="1:40" s="70" customFormat="1" ht="23" x14ac:dyDescent="0.35">
      <c r="A180" s="49" t="s">
        <v>120</v>
      </c>
      <c r="B180" s="82" t="s">
        <v>121</v>
      </c>
      <c r="C180" s="82"/>
      <c r="D180" s="83" t="s">
        <v>114</v>
      </c>
      <c r="E180" s="46" t="s">
        <v>40</v>
      </c>
      <c r="F180" s="49" t="s">
        <v>89</v>
      </c>
      <c r="G180" s="49"/>
      <c r="H180" s="49" t="s">
        <v>500</v>
      </c>
      <c r="I180" s="49" t="s">
        <v>501</v>
      </c>
      <c r="J180" s="50">
        <v>6.3303921568627448</v>
      </c>
      <c r="K180" s="51">
        <v>42.822613156862744</v>
      </c>
      <c r="L180" s="50">
        <v>15.445505539215686</v>
      </c>
      <c r="M180" s="52">
        <v>144.99328087543509</v>
      </c>
      <c r="N180" s="53">
        <v>0</v>
      </c>
      <c r="O180" s="50">
        <v>0</v>
      </c>
      <c r="P180" s="50">
        <v>0</v>
      </c>
      <c r="Q180" s="50">
        <v>0</v>
      </c>
      <c r="R180" s="54">
        <v>9.1151133823529413</v>
      </c>
      <c r="S180" s="55">
        <v>0</v>
      </c>
      <c r="T180" s="51">
        <v>0</v>
      </c>
      <c r="U180" s="51">
        <v>0</v>
      </c>
      <c r="V180" s="51">
        <v>0</v>
      </c>
      <c r="W180" s="56">
        <v>102.17066771857235</v>
      </c>
      <c r="X180" s="57">
        <v>0</v>
      </c>
      <c r="Y180" s="58">
        <f t="shared" si="31"/>
        <v>0</v>
      </c>
      <c r="Z180" s="59">
        <f t="shared" si="32"/>
        <v>0</v>
      </c>
      <c r="AA180" s="60">
        <v>0</v>
      </c>
      <c r="AB180" s="61">
        <v>0</v>
      </c>
      <c r="AC180" s="61">
        <v>0</v>
      </c>
      <c r="AD180" s="16">
        <v>0</v>
      </c>
      <c r="AE180" s="18">
        <v>0</v>
      </c>
      <c r="AF180" s="19">
        <v>0</v>
      </c>
      <c r="AG180" s="17">
        <v>0</v>
      </c>
      <c r="AH180" s="64">
        <v>329.85116168231809</v>
      </c>
      <c r="AI180" s="65" t="s">
        <v>127</v>
      </c>
      <c r="AJ180" s="66" t="s">
        <v>127</v>
      </c>
      <c r="AK180" s="67">
        <v>0</v>
      </c>
      <c r="AL180" s="68"/>
      <c r="AM180" s="116"/>
      <c r="AN180" s="4" t="s">
        <v>39</v>
      </c>
    </row>
    <row r="181" spans="1:40" s="70" customFormat="1" ht="23" x14ac:dyDescent="0.35">
      <c r="A181" s="49" t="s">
        <v>120</v>
      </c>
      <c r="B181" s="82" t="s">
        <v>121</v>
      </c>
      <c r="C181" s="82"/>
      <c r="D181" s="83" t="s">
        <v>114</v>
      </c>
      <c r="E181" s="46" t="s">
        <v>40</v>
      </c>
      <c r="F181" s="49" t="s">
        <v>89</v>
      </c>
      <c r="G181" s="49"/>
      <c r="H181" s="49" t="s">
        <v>502</v>
      </c>
      <c r="I181" s="49" t="s">
        <v>503</v>
      </c>
      <c r="J181" s="50">
        <v>88.23187257028971</v>
      </c>
      <c r="K181" s="51">
        <v>198.1126295702897</v>
      </c>
      <c r="L181" s="50">
        <v>148.26614799980024</v>
      </c>
      <c r="M181" s="52">
        <v>389.31750303892534</v>
      </c>
      <c r="N181" s="53">
        <v>0</v>
      </c>
      <c r="O181" s="50">
        <v>0</v>
      </c>
      <c r="P181" s="50">
        <v>0</v>
      </c>
      <c r="Q181" s="50">
        <v>0</v>
      </c>
      <c r="R181" s="54">
        <v>60.034275429510529</v>
      </c>
      <c r="S181" s="55">
        <v>0</v>
      </c>
      <c r="T181" s="51">
        <v>0</v>
      </c>
      <c r="U181" s="51">
        <v>0</v>
      </c>
      <c r="V181" s="51">
        <v>0</v>
      </c>
      <c r="W181" s="56">
        <v>191.20487346863561</v>
      </c>
      <c r="X181" s="57">
        <v>0</v>
      </c>
      <c r="Y181" s="58">
        <f t="shared" si="31"/>
        <v>0</v>
      </c>
      <c r="Z181" s="59">
        <f t="shared" si="32"/>
        <v>0</v>
      </c>
      <c r="AA181" s="60">
        <v>0</v>
      </c>
      <c r="AB181" s="61">
        <v>0</v>
      </c>
      <c r="AC181" s="61">
        <v>0</v>
      </c>
      <c r="AD181" s="16">
        <v>0</v>
      </c>
      <c r="AE181" s="18">
        <v>0</v>
      </c>
      <c r="AF181" s="19">
        <v>0</v>
      </c>
      <c r="AG181" s="17">
        <v>0</v>
      </c>
      <c r="AH181" s="64">
        <v>405.85023723890492</v>
      </c>
      <c r="AI181" s="65" t="s">
        <v>127</v>
      </c>
      <c r="AJ181" s="66" t="s">
        <v>127</v>
      </c>
      <c r="AK181" s="67">
        <v>0</v>
      </c>
      <c r="AL181" s="68"/>
      <c r="AM181" s="116"/>
      <c r="AN181" s="4" t="s">
        <v>39</v>
      </c>
    </row>
    <row r="182" spans="1:40" s="70" customFormat="1" ht="23" x14ac:dyDescent="0.35">
      <c r="A182" s="49" t="s">
        <v>120</v>
      </c>
      <c r="B182" s="82" t="s">
        <v>121</v>
      </c>
      <c r="C182" s="82"/>
      <c r="D182" s="83" t="s">
        <v>114</v>
      </c>
      <c r="E182" s="46" t="s">
        <v>40</v>
      </c>
      <c r="F182" s="49" t="s">
        <v>89</v>
      </c>
      <c r="G182" s="49"/>
      <c r="H182" s="49" t="s">
        <v>504</v>
      </c>
      <c r="I182" s="49" t="s">
        <v>505</v>
      </c>
      <c r="J182" s="50">
        <v>50.55898302725965</v>
      </c>
      <c r="K182" s="51">
        <v>53.133983027259653</v>
      </c>
      <c r="L182" s="50">
        <v>202.25998565728165</v>
      </c>
      <c r="M182" s="52">
        <v>212.54182382054051</v>
      </c>
      <c r="N182" s="53">
        <v>0</v>
      </c>
      <c r="O182" s="50">
        <v>0</v>
      </c>
      <c r="P182" s="50">
        <v>0</v>
      </c>
      <c r="Q182" s="50">
        <v>0</v>
      </c>
      <c r="R182" s="54">
        <v>151.701002630022</v>
      </c>
      <c r="S182" s="55">
        <v>0</v>
      </c>
      <c r="T182" s="51">
        <v>0</v>
      </c>
      <c r="U182" s="51">
        <v>0</v>
      </c>
      <c r="V182" s="51">
        <v>0</v>
      </c>
      <c r="W182" s="56">
        <v>159.40784079328085</v>
      </c>
      <c r="X182" s="57">
        <v>0</v>
      </c>
      <c r="Y182" s="58">
        <f t="shared" si="31"/>
        <v>0</v>
      </c>
      <c r="Z182" s="59">
        <f t="shared" si="32"/>
        <v>0</v>
      </c>
      <c r="AA182" s="60">
        <v>0</v>
      </c>
      <c r="AB182" s="61">
        <v>0</v>
      </c>
      <c r="AC182" s="61">
        <v>0</v>
      </c>
      <c r="AD182" s="16">
        <v>0</v>
      </c>
      <c r="AE182" s="18">
        <v>0</v>
      </c>
      <c r="AF182" s="19">
        <v>0</v>
      </c>
      <c r="AG182" s="17">
        <v>0</v>
      </c>
      <c r="AH182" s="64">
        <v>204.191296384472</v>
      </c>
      <c r="AI182" s="65" t="s">
        <v>127</v>
      </c>
      <c r="AJ182" s="66" t="s">
        <v>127</v>
      </c>
      <c r="AK182" s="67">
        <v>0</v>
      </c>
      <c r="AL182" s="68"/>
      <c r="AM182" s="116"/>
      <c r="AN182" s="4" t="s">
        <v>39</v>
      </c>
    </row>
    <row r="183" spans="1:40" s="70" customFormat="1" ht="23" x14ac:dyDescent="0.35">
      <c r="A183" s="49" t="s">
        <v>120</v>
      </c>
      <c r="B183" s="82" t="s">
        <v>121</v>
      </c>
      <c r="C183" s="82"/>
      <c r="D183" s="83" t="s">
        <v>114</v>
      </c>
      <c r="E183" s="46" t="s">
        <v>40</v>
      </c>
      <c r="F183" s="49" t="s">
        <v>89</v>
      </c>
      <c r="G183" s="49"/>
      <c r="H183" s="49" t="s">
        <v>506</v>
      </c>
      <c r="I183" s="49" t="s">
        <v>507</v>
      </c>
      <c r="J183" s="50">
        <v>144.83883262763024</v>
      </c>
      <c r="K183" s="51">
        <v>179.86752962763023</v>
      </c>
      <c r="L183" s="50">
        <v>582.26997790906057</v>
      </c>
      <c r="M183" s="52">
        <v>720.20698711166017</v>
      </c>
      <c r="N183" s="53">
        <v>0</v>
      </c>
      <c r="O183" s="50">
        <v>0</v>
      </c>
      <c r="P183" s="50">
        <v>0</v>
      </c>
      <c r="Q183" s="50">
        <v>0</v>
      </c>
      <c r="R183" s="54">
        <v>437.43114528143036</v>
      </c>
      <c r="S183" s="55">
        <v>0</v>
      </c>
      <c r="T183" s="51">
        <v>0</v>
      </c>
      <c r="U183" s="51">
        <v>0</v>
      </c>
      <c r="V183" s="51">
        <v>0</v>
      </c>
      <c r="W183" s="56">
        <v>540.33945748402994</v>
      </c>
      <c r="X183" s="57">
        <v>0</v>
      </c>
      <c r="Y183" s="58">
        <f t="shared" si="31"/>
        <v>0</v>
      </c>
      <c r="Z183" s="59">
        <f t="shared" si="32"/>
        <v>0</v>
      </c>
      <c r="AA183" s="60">
        <v>0</v>
      </c>
      <c r="AB183" s="61">
        <v>0</v>
      </c>
      <c r="AC183" s="61">
        <v>0</v>
      </c>
      <c r="AD183" s="16">
        <v>0</v>
      </c>
      <c r="AE183" s="18">
        <v>0</v>
      </c>
      <c r="AF183" s="19">
        <v>0</v>
      </c>
      <c r="AG183" s="17">
        <v>0</v>
      </c>
      <c r="AH183" s="64">
        <v>732.41696777409788</v>
      </c>
      <c r="AI183" s="65" t="s">
        <v>127</v>
      </c>
      <c r="AJ183" s="66" t="s">
        <v>127</v>
      </c>
      <c r="AK183" s="67">
        <v>0</v>
      </c>
      <c r="AL183" s="68"/>
      <c r="AM183" s="116"/>
      <c r="AN183" s="4" t="s">
        <v>39</v>
      </c>
    </row>
    <row r="184" spans="1:40" s="70" customFormat="1" ht="23" x14ac:dyDescent="0.35">
      <c r="A184" s="49" t="s">
        <v>120</v>
      </c>
      <c r="B184" s="82" t="s">
        <v>121</v>
      </c>
      <c r="C184" s="82"/>
      <c r="D184" s="83" t="s">
        <v>114</v>
      </c>
      <c r="E184" s="46" t="s">
        <v>40</v>
      </c>
      <c r="F184" s="49" t="s">
        <v>89</v>
      </c>
      <c r="G184" s="49"/>
      <c r="H184" s="49" t="s">
        <v>508</v>
      </c>
      <c r="I184" s="49" t="s">
        <v>509</v>
      </c>
      <c r="J184" s="50">
        <v>1384.8738152159012</v>
      </c>
      <c r="K184" s="51">
        <v>1687.5878312559012</v>
      </c>
      <c r="L184" s="50">
        <v>2859.367828930107</v>
      </c>
      <c r="M184" s="52">
        <v>3932.8230549677942</v>
      </c>
      <c r="N184" s="53">
        <v>0</v>
      </c>
      <c r="O184" s="50">
        <v>0</v>
      </c>
      <c r="P184" s="50">
        <v>0</v>
      </c>
      <c r="Q184" s="50">
        <v>242.13545437656637</v>
      </c>
      <c r="R184" s="54">
        <v>1232.358559337639</v>
      </c>
      <c r="S184" s="55">
        <v>0</v>
      </c>
      <c r="T184" s="51">
        <v>0</v>
      </c>
      <c r="U184" s="51">
        <v>0</v>
      </c>
      <c r="V184" s="51">
        <v>328.68564233656633</v>
      </c>
      <c r="W184" s="56">
        <v>1916.5495813753264</v>
      </c>
      <c r="X184" s="57">
        <v>0</v>
      </c>
      <c r="Y184" s="58">
        <f t="shared" si="31"/>
        <v>0</v>
      </c>
      <c r="Z184" s="59">
        <f t="shared" si="32"/>
        <v>0</v>
      </c>
      <c r="AA184" s="60">
        <v>0</v>
      </c>
      <c r="AB184" s="61">
        <v>0</v>
      </c>
      <c r="AC184" s="61">
        <v>0</v>
      </c>
      <c r="AD184" s="16">
        <v>0</v>
      </c>
      <c r="AE184" s="18">
        <v>0</v>
      </c>
      <c r="AF184" s="19">
        <v>0</v>
      </c>
      <c r="AG184" s="17">
        <v>0</v>
      </c>
      <c r="AH184" s="64">
        <v>4010.1278273937628</v>
      </c>
      <c r="AI184" s="65" t="s">
        <v>127</v>
      </c>
      <c r="AJ184" s="66" t="s">
        <v>127</v>
      </c>
      <c r="AK184" s="67">
        <v>0</v>
      </c>
      <c r="AL184" s="68"/>
      <c r="AM184" s="116"/>
      <c r="AN184" s="4" t="s">
        <v>39</v>
      </c>
    </row>
    <row r="185" spans="1:40" s="70" customFormat="1" ht="23" x14ac:dyDescent="0.35">
      <c r="A185" s="49" t="s">
        <v>257</v>
      </c>
      <c r="B185" s="82" t="s">
        <v>726</v>
      </c>
      <c r="C185" s="82"/>
      <c r="D185" s="83" t="s">
        <v>162</v>
      </c>
      <c r="E185" s="46" t="s">
        <v>52</v>
      </c>
      <c r="F185" s="49" t="s">
        <v>89</v>
      </c>
      <c r="G185" s="49" t="s">
        <v>469</v>
      </c>
      <c r="H185" s="49" t="s">
        <v>510</v>
      </c>
      <c r="I185" s="49" t="s">
        <v>511</v>
      </c>
      <c r="J185" s="50">
        <v>159.12184477370576</v>
      </c>
      <c r="K185" s="51">
        <v>172.88849922370574</v>
      </c>
      <c r="L185" s="50">
        <v>330.78599831795464</v>
      </c>
      <c r="M185" s="52">
        <v>378.42789090795463</v>
      </c>
      <c r="N185" s="53">
        <v>0</v>
      </c>
      <c r="O185" s="50">
        <v>0</v>
      </c>
      <c r="P185" s="50">
        <v>77.778857946401885</v>
      </c>
      <c r="Q185" s="50">
        <v>93.885295597847005</v>
      </c>
      <c r="R185" s="54">
        <v>0</v>
      </c>
      <c r="S185" s="55">
        <v>0</v>
      </c>
      <c r="T185" s="51">
        <v>0</v>
      </c>
      <c r="U185" s="51">
        <v>93.363715756401888</v>
      </c>
      <c r="V185" s="51">
        <v>112.175675927847</v>
      </c>
      <c r="W185" s="56">
        <v>0</v>
      </c>
      <c r="X185" s="57">
        <v>0</v>
      </c>
      <c r="Y185" s="58">
        <f t="shared" si="31"/>
        <v>0</v>
      </c>
      <c r="Z185" s="59">
        <f t="shared" si="32"/>
        <v>0</v>
      </c>
      <c r="AA185" s="60"/>
      <c r="AB185" s="61"/>
      <c r="AC185" s="61"/>
      <c r="AD185" s="16"/>
      <c r="AE185" s="18"/>
      <c r="AF185" s="19"/>
      <c r="AG185" s="17"/>
      <c r="AH185" s="64">
        <v>254.69551710637526</v>
      </c>
      <c r="AI185" s="65" t="s">
        <v>130</v>
      </c>
      <c r="AJ185" s="66" t="s">
        <v>131</v>
      </c>
      <c r="AK185" s="67">
        <v>0</v>
      </c>
      <c r="AL185" s="68"/>
      <c r="AM185" s="69"/>
      <c r="AN185" s="4" t="s">
        <v>39</v>
      </c>
    </row>
    <row r="186" spans="1:40" s="70" customFormat="1" ht="23" x14ac:dyDescent="0.35">
      <c r="A186" s="49" t="s">
        <v>120</v>
      </c>
      <c r="B186" s="82" t="s">
        <v>121</v>
      </c>
      <c r="C186" s="82"/>
      <c r="D186" s="83" t="s">
        <v>114</v>
      </c>
      <c r="E186" s="46" t="s">
        <v>52</v>
      </c>
      <c r="F186" s="49" t="s">
        <v>95</v>
      </c>
      <c r="G186" s="49"/>
      <c r="H186" s="49" t="s">
        <v>512</v>
      </c>
      <c r="I186" s="49" t="s">
        <v>513</v>
      </c>
      <c r="J186" s="50">
        <v>95.553398518669312</v>
      </c>
      <c r="K186" s="51">
        <v>224.15739851866934</v>
      </c>
      <c r="L186" s="50">
        <v>657.22471281147455</v>
      </c>
      <c r="M186" s="52">
        <v>1546.156720248166</v>
      </c>
      <c r="N186" s="53">
        <v>0</v>
      </c>
      <c r="O186" s="50">
        <v>0</v>
      </c>
      <c r="P186" s="50">
        <v>0</v>
      </c>
      <c r="Q186" s="50">
        <v>0</v>
      </c>
      <c r="R186" s="54">
        <v>561.67131429280528</v>
      </c>
      <c r="S186" s="55">
        <v>0</v>
      </c>
      <c r="T186" s="51">
        <v>0</v>
      </c>
      <c r="U186" s="51">
        <v>0</v>
      </c>
      <c r="V186" s="51">
        <v>0</v>
      </c>
      <c r="W186" s="56">
        <v>1321.9993217294966</v>
      </c>
      <c r="X186" s="57">
        <v>0</v>
      </c>
      <c r="Y186" s="58">
        <f t="shared" si="31"/>
        <v>0</v>
      </c>
      <c r="Z186" s="59">
        <f t="shared" si="32"/>
        <v>0</v>
      </c>
      <c r="AA186" s="60">
        <v>0</v>
      </c>
      <c r="AB186" s="61">
        <v>0</v>
      </c>
      <c r="AC186" s="61">
        <v>0</v>
      </c>
      <c r="AD186" s="16">
        <v>0</v>
      </c>
      <c r="AE186" s="18">
        <v>0</v>
      </c>
      <c r="AF186" s="19">
        <v>0</v>
      </c>
      <c r="AG186" s="17">
        <v>0</v>
      </c>
      <c r="AH186" s="64">
        <v>1342.8864474852855</v>
      </c>
      <c r="AI186" s="65" t="s">
        <v>127</v>
      </c>
      <c r="AJ186" s="66" t="s">
        <v>127</v>
      </c>
      <c r="AK186" s="67">
        <v>0</v>
      </c>
      <c r="AL186" s="68"/>
      <c r="AM186" s="116"/>
      <c r="AN186" s="4" t="s">
        <v>39</v>
      </c>
    </row>
    <row r="187" spans="1:40" s="70" customFormat="1" ht="23" x14ac:dyDescent="0.35">
      <c r="A187" s="49" t="s">
        <v>120</v>
      </c>
      <c r="B187" s="82" t="s">
        <v>121</v>
      </c>
      <c r="C187" s="82"/>
      <c r="D187" s="83" t="s">
        <v>114</v>
      </c>
      <c r="E187" s="46" t="s">
        <v>40</v>
      </c>
      <c r="F187" s="49" t="s">
        <v>95</v>
      </c>
      <c r="G187" s="49"/>
      <c r="H187" s="49" t="s">
        <v>514</v>
      </c>
      <c r="I187" s="49" t="s">
        <v>515</v>
      </c>
      <c r="J187" s="50">
        <v>137.53706927905722</v>
      </c>
      <c r="K187" s="51">
        <v>156.73852927905722</v>
      </c>
      <c r="L187" s="50">
        <v>385.80129409756597</v>
      </c>
      <c r="M187" s="52">
        <v>584.99862095248784</v>
      </c>
      <c r="N187" s="53">
        <v>0</v>
      </c>
      <c r="O187" s="50">
        <v>0</v>
      </c>
      <c r="P187" s="50">
        <v>0</v>
      </c>
      <c r="Q187" s="50">
        <v>0</v>
      </c>
      <c r="R187" s="54">
        <v>248.26422481850875</v>
      </c>
      <c r="S187" s="55">
        <v>0</v>
      </c>
      <c r="T187" s="51">
        <v>0</v>
      </c>
      <c r="U187" s="51">
        <v>0</v>
      </c>
      <c r="V187" s="51">
        <v>0</v>
      </c>
      <c r="W187" s="56">
        <v>428.26009167343062</v>
      </c>
      <c r="X187" s="57">
        <v>0</v>
      </c>
      <c r="Y187" s="58">
        <f t="shared" si="31"/>
        <v>0</v>
      </c>
      <c r="Z187" s="59">
        <f t="shared" si="32"/>
        <v>0</v>
      </c>
      <c r="AA187" s="60">
        <v>0</v>
      </c>
      <c r="AB187" s="61">
        <v>0</v>
      </c>
      <c r="AC187" s="61">
        <v>0</v>
      </c>
      <c r="AD187" s="16">
        <v>0</v>
      </c>
      <c r="AE187" s="18">
        <v>0</v>
      </c>
      <c r="AF187" s="19">
        <v>0</v>
      </c>
      <c r="AG187" s="17">
        <v>0</v>
      </c>
      <c r="AH187" s="64">
        <v>580.30411199318598</v>
      </c>
      <c r="AI187" s="65" t="s">
        <v>127</v>
      </c>
      <c r="AJ187" s="66" t="s">
        <v>127</v>
      </c>
      <c r="AK187" s="67">
        <v>0</v>
      </c>
      <c r="AL187" s="68"/>
      <c r="AM187" s="116"/>
      <c r="AN187" s="4" t="s">
        <v>39</v>
      </c>
    </row>
    <row r="188" spans="1:40" s="70" customFormat="1" ht="23" x14ac:dyDescent="0.35">
      <c r="A188" s="49" t="s">
        <v>120</v>
      </c>
      <c r="B188" s="82" t="s">
        <v>121</v>
      </c>
      <c r="C188" s="82"/>
      <c r="D188" s="83" t="s">
        <v>162</v>
      </c>
      <c r="E188" s="46" t="s">
        <v>52</v>
      </c>
      <c r="F188" s="49" t="s">
        <v>95</v>
      </c>
      <c r="G188" s="49" t="s">
        <v>96</v>
      </c>
      <c r="H188" s="49" t="s">
        <v>516</v>
      </c>
      <c r="I188" s="49" t="s">
        <v>517</v>
      </c>
      <c r="J188" s="50">
        <v>4931.8487529123822</v>
      </c>
      <c r="K188" s="51">
        <v>4931.8487529123822</v>
      </c>
      <c r="L188" s="50">
        <v>14779.898491959746</v>
      </c>
      <c r="M188" s="52">
        <v>16336.590257764474</v>
      </c>
      <c r="N188" s="53">
        <v>5061.7524271457323</v>
      </c>
      <c r="O188" s="50">
        <v>0</v>
      </c>
      <c r="P188" s="50">
        <v>0</v>
      </c>
      <c r="Q188" s="50">
        <v>1106.8219589346438</v>
      </c>
      <c r="R188" s="54">
        <v>3679.4753529669861</v>
      </c>
      <c r="S188" s="55">
        <v>5933.6904401457332</v>
      </c>
      <c r="T188" s="51">
        <v>0</v>
      </c>
      <c r="U188" s="51">
        <v>0</v>
      </c>
      <c r="V188" s="51">
        <v>1106.8219589346438</v>
      </c>
      <c r="W188" s="56">
        <v>4364.2291057717139</v>
      </c>
      <c r="X188" s="57">
        <v>0</v>
      </c>
      <c r="Y188" s="58">
        <f t="shared" si="31"/>
        <v>0</v>
      </c>
      <c r="Z188" s="59">
        <f t="shared" si="32"/>
        <v>0</v>
      </c>
      <c r="AA188" s="60">
        <v>0</v>
      </c>
      <c r="AB188" s="61">
        <v>0</v>
      </c>
      <c r="AC188" s="61">
        <v>0</v>
      </c>
      <c r="AD188" s="16">
        <v>0</v>
      </c>
      <c r="AE188" s="18">
        <v>0</v>
      </c>
      <c r="AF188" s="19">
        <v>0</v>
      </c>
      <c r="AG188" s="17">
        <v>0</v>
      </c>
      <c r="AH188" s="64">
        <v>16495.637685014684</v>
      </c>
      <c r="AI188" s="65" t="s">
        <v>127</v>
      </c>
      <c r="AJ188" s="66" t="s">
        <v>127</v>
      </c>
      <c r="AK188" s="67">
        <v>0</v>
      </c>
      <c r="AL188" s="68"/>
      <c r="AM188" s="116"/>
      <c r="AN188" s="4" t="s">
        <v>39</v>
      </c>
    </row>
    <row r="189" spans="1:40" s="70" customFormat="1" ht="23" x14ac:dyDescent="0.35">
      <c r="A189" s="49" t="s">
        <v>257</v>
      </c>
      <c r="B189" s="82" t="s">
        <v>726</v>
      </c>
      <c r="C189" s="82"/>
      <c r="D189" s="83" t="s">
        <v>162</v>
      </c>
      <c r="E189" s="46" t="s">
        <v>52</v>
      </c>
      <c r="F189" s="49" t="s">
        <v>95</v>
      </c>
      <c r="G189" s="49" t="s">
        <v>96</v>
      </c>
      <c r="H189" s="49" t="s">
        <v>518</v>
      </c>
      <c r="I189" s="49" t="s">
        <v>519</v>
      </c>
      <c r="J189" s="50">
        <v>1965.5123686697159</v>
      </c>
      <c r="K189" s="51">
        <v>1965.5123686697159</v>
      </c>
      <c r="L189" s="50">
        <v>8981.5754965617834</v>
      </c>
      <c r="M189" s="52">
        <v>9426.2786460116859</v>
      </c>
      <c r="N189" s="53">
        <v>2686.7645067537369</v>
      </c>
      <c r="O189" s="50">
        <v>0</v>
      </c>
      <c r="P189" s="50">
        <v>0</v>
      </c>
      <c r="Q189" s="50">
        <v>321.20588892759866</v>
      </c>
      <c r="R189" s="54">
        <v>4008.0927322107323</v>
      </c>
      <c r="S189" s="55">
        <v>2835.9803276577209</v>
      </c>
      <c r="T189" s="51">
        <v>0</v>
      </c>
      <c r="U189" s="51">
        <v>0</v>
      </c>
      <c r="V189" s="51">
        <v>393.47721393402935</v>
      </c>
      <c r="W189" s="56">
        <v>4231.30873575022</v>
      </c>
      <c r="X189" s="57">
        <v>0</v>
      </c>
      <c r="Y189" s="58">
        <f t="shared" si="31"/>
        <v>0</v>
      </c>
      <c r="Z189" s="59">
        <f t="shared" si="32"/>
        <v>0</v>
      </c>
      <c r="AA189" s="60">
        <v>0</v>
      </c>
      <c r="AB189" s="61">
        <v>0</v>
      </c>
      <c r="AC189" s="61">
        <v>0</v>
      </c>
      <c r="AD189" s="16">
        <v>0</v>
      </c>
      <c r="AE189" s="18">
        <v>0</v>
      </c>
      <c r="AF189" s="19">
        <v>0</v>
      </c>
      <c r="AG189" s="17">
        <v>0</v>
      </c>
      <c r="AH189" s="64">
        <v>9449.6200011535002</v>
      </c>
      <c r="AI189" s="65" t="s">
        <v>127</v>
      </c>
      <c r="AJ189" s="66" t="s">
        <v>127</v>
      </c>
      <c r="AK189" s="67">
        <v>0</v>
      </c>
      <c r="AL189" s="68"/>
      <c r="AM189" s="69"/>
      <c r="AN189" s="4" t="s">
        <v>39</v>
      </c>
    </row>
    <row r="190" spans="1:40" s="70" customFormat="1" ht="34.5" x14ac:dyDescent="0.35">
      <c r="A190" s="49" t="s">
        <v>257</v>
      </c>
      <c r="B190" s="82" t="s">
        <v>726</v>
      </c>
      <c r="C190" s="82"/>
      <c r="D190" s="83" t="s">
        <v>162</v>
      </c>
      <c r="E190" s="46" t="s">
        <v>52</v>
      </c>
      <c r="F190" s="49" t="s">
        <v>95</v>
      </c>
      <c r="G190" s="49"/>
      <c r="H190" s="49" t="s">
        <v>520</v>
      </c>
      <c r="I190" s="49" t="s">
        <v>521</v>
      </c>
      <c r="J190" s="50">
        <v>1237.9810302523704</v>
      </c>
      <c r="K190" s="51">
        <v>1237.9810302523704</v>
      </c>
      <c r="L190" s="50">
        <v>5162.2061711143042</v>
      </c>
      <c r="M190" s="52">
        <v>5505.0867228951092</v>
      </c>
      <c r="N190" s="53">
        <v>847.04669625747249</v>
      </c>
      <c r="O190" s="50">
        <v>0</v>
      </c>
      <c r="P190" s="50">
        <v>0</v>
      </c>
      <c r="Q190" s="50">
        <v>1350.4030913661136</v>
      </c>
      <c r="R190" s="54">
        <v>1726.7753532383481</v>
      </c>
      <c r="S190" s="55">
        <v>941.14669625747251</v>
      </c>
      <c r="T190" s="51">
        <v>0</v>
      </c>
      <c r="U190" s="51">
        <v>0</v>
      </c>
      <c r="V190" s="51">
        <v>1351.4030913661136</v>
      </c>
      <c r="W190" s="56">
        <v>1974.5559050191528</v>
      </c>
      <c r="X190" s="57">
        <v>0</v>
      </c>
      <c r="Y190" s="58">
        <f t="shared" si="31"/>
        <v>0</v>
      </c>
      <c r="Z190" s="59">
        <f t="shared" si="32"/>
        <v>0</v>
      </c>
      <c r="AA190" s="60">
        <v>0</v>
      </c>
      <c r="AB190" s="61">
        <v>0</v>
      </c>
      <c r="AC190" s="61">
        <v>0</v>
      </c>
      <c r="AD190" s="16">
        <v>0</v>
      </c>
      <c r="AE190" s="18">
        <v>0</v>
      </c>
      <c r="AF190" s="19">
        <v>0</v>
      </c>
      <c r="AG190" s="17">
        <v>0</v>
      </c>
      <c r="AH190" s="64">
        <v>5540.1188794236077</v>
      </c>
      <c r="AI190" s="65" t="s">
        <v>127</v>
      </c>
      <c r="AJ190" s="66" t="s">
        <v>127</v>
      </c>
      <c r="AK190" s="67">
        <v>0</v>
      </c>
      <c r="AL190" s="68"/>
      <c r="AM190" s="69"/>
      <c r="AN190" s="4" t="s">
        <v>39</v>
      </c>
    </row>
    <row r="191" spans="1:40" s="70" customFormat="1" ht="23" x14ac:dyDescent="0.35">
      <c r="A191" s="49" t="s">
        <v>120</v>
      </c>
      <c r="B191" s="82" t="s">
        <v>121</v>
      </c>
      <c r="C191" s="82"/>
      <c r="D191" s="83" t="s">
        <v>114</v>
      </c>
      <c r="E191" s="46" t="s">
        <v>40</v>
      </c>
      <c r="F191" s="49" t="s">
        <v>103</v>
      </c>
      <c r="G191" s="49"/>
      <c r="H191" s="49" t="s">
        <v>522</v>
      </c>
      <c r="I191" s="49" t="s">
        <v>523</v>
      </c>
      <c r="J191" s="50">
        <v>52.614383837804681</v>
      </c>
      <c r="K191" s="51">
        <v>73.55174183780467</v>
      </c>
      <c r="L191" s="50">
        <v>218.3708379235739</v>
      </c>
      <c r="M191" s="52">
        <v>296.2075743969051</v>
      </c>
      <c r="N191" s="53">
        <v>0</v>
      </c>
      <c r="O191" s="50">
        <v>0</v>
      </c>
      <c r="P191" s="50">
        <v>0</v>
      </c>
      <c r="Q191" s="50">
        <v>0</v>
      </c>
      <c r="R191" s="54">
        <v>165.75645408576921</v>
      </c>
      <c r="S191" s="55">
        <v>0</v>
      </c>
      <c r="T191" s="51">
        <v>0</v>
      </c>
      <c r="U191" s="51">
        <v>0</v>
      </c>
      <c r="V191" s="51">
        <v>0</v>
      </c>
      <c r="W191" s="56">
        <v>222.65583255910042</v>
      </c>
      <c r="X191" s="57">
        <v>0</v>
      </c>
      <c r="Y191" s="58">
        <f t="shared" si="31"/>
        <v>0</v>
      </c>
      <c r="Z191" s="59">
        <f t="shared" si="32"/>
        <v>0</v>
      </c>
      <c r="AA191" s="60">
        <v>0</v>
      </c>
      <c r="AB191" s="61">
        <v>0</v>
      </c>
      <c r="AC191" s="61">
        <v>0</v>
      </c>
      <c r="AD191" s="16">
        <v>0</v>
      </c>
      <c r="AE191" s="18">
        <v>0</v>
      </c>
      <c r="AF191" s="19">
        <v>0</v>
      </c>
      <c r="AG191" s="17">
        <v>0</v>
      </c>
      <c r="AH191" s="64">
        <v>299.6149540522274</v>
      </c>
      <c r="AI191" s="65" t="s">
        <v>127</v>
      </c>
      <c r="AJ191" s="66" t="s">
        <v>127</v>
      </c>
      <c r="AK191" s="67">
        <v>0</v>
      </c>
      <c r="AL191" s="68"/>
      <c r="AM191" s="116"/>
      <c r="AN191" s="4" t="s">
        <v>39</v>
      </c>
    </row>
    <row r="192" spans="1:40" s="70" customFormat="1" ht="23" x14ac:dyDescent="0.35">
      <c r="A192" s="49" t="s">
        <v>120</v>
      </c>
      <c r="B192" s="82" t="s">
        <v>121</v>
      </c>
      <c r="C192" s="82"/>
      <c r="D192" s="83" t="s">
        <v>114</v>
      </c>
      <c r="E192" s="46" t="s">
        <v>40</v>
      </c>
      <c r="F192" s="49" t="s">
        <v>103</v>
      </c>
      <c r="G192" s="49"/>
      <c r="H192" s="49" t="s">
        <v>524</v>
      </c>
      <c r="I192" s="49" t="s">
        <v>525</v>
      </c>
      <c r="J192" s="50">
        <v>110.8731206671834</v>
      </c>
      <c r="K192" s="51">
        <v>195.0304646671834</v>
      </c>
      <c r="L192" s="50">
        <v>226.50645472971166</v>
      </c>
      <c r="M192" s="52">
        <v>457.26438598522111</v>
      </c>
      <c r="N192" s="53">
        <v>0</v>
      </c>
      <c r="O192" s="50">
        <v>0</v>
      </c>
      <c r="P192" s="50">
        <v>0</v>
      </c>
      <c r="Q192" s="50">
        <v>14.166000118939555</v>
      </c>
      <c r="R192" s="54">
        <v>101.4673339435887</v>
      </c>
      <c r="S192" s="55">
        <v>0</v>
      </c>
      <c r="T192" s="51">
        <v>0</v>
      </c>
      <c r="U192" s="51">
        <v>0</v>
      </c>
      <c r="V192" s="51">
        <v>36.58138711893956</v>
      </c>
      <c r="W192" s="56">
        <v>225.65253419909811</v>
      </c>
      <c r="X192" s="57">
        <v>0</v>
      </c>
      <c r="Y192" s="58">
        <f t="shared" si="31"/>
        <v>0</v>
      </c>
      <c r="Z192" s="59">
        <f t="shared" si="32"/>
        <v>0</v>
      </c>
      <c r="AA192" s="60">
        <v>0</v>
      </c>
      <c r="AB192" s="61">
        <v>0</v>
      </c>
      <c r="AC192" s="61">
        <v>0</v>
      </c>
      <c r="AD192" s="16">
        <v>0</v>
      </c>
      <c r="AE192" s="18">
        <v>0</v>
      </c>
      <c r="AF192" s="19">
        <v>0</v>
      </c>
      <c r="AG192" s="17">
        <v>0</v>
      </c>
      <c r="AH192" s="64">
        <v>478.4426394781263</v>
      </c>
      <c r="AI192" s="65" t="s">
        <v>127</v>
      </c>
      <c r="AJ192" s="66" t="s">
        <v>127</v>
      </c>
      <c r="AK192" s="67">
        <v>0</v>
      </c>
      <c r="AL192" s="68"/>
      <c r="AM192" s="116"/>
      <c r="AN192" s="4" t="s">
        <v>39</v>
      </c>
    </row>
    <row r="193" spans="1:40" s="70" customFormat="1" ht="46" x14ac:dyDescent="0.35">
      <c r="A193" s="49" t="s">
        <v>120</v>
      </c>
      <c r="B193" s="82" t="s">
        <v>121</v>
      </c>
      <c r="C193" s="82"/>
      <c r="D193" s="83" t="s">
        <v>114</v>
      </c>
      <c r="E193" s="46" t="s">
        <v>52</v>
      </c>
      <c r="F193" s="49" t="s">
        <v>103</v>
      </c>
      <c r="G193" s="49"/>
      <c r="H193" s="49" t="s">
        <v>526</v>
      </c>
      <c r="I193" s="49" t="s">
        <v>527</v>
      </c>
      <c r="J193" s="50">
        <v>347.27162904449295</v>
      </c>
      <c r="K193" s="51">
        <v>379.79571704449296</v>
      </c>
      <c r="L193" s="50">
        <v>839.52209712125637</v>
      </c>
      <c r="M193" s="52">
        <v>912.24435952591944</v>
      </c>
      <c r="N193" s="53">
        <v>0</v>
      </c>
      <c r="O193" s="50">
        <v>0</v>
      </c>
      <c r="P193" s="50">
        <v>0</v>
      </c>
      <c r="Q193" s="50">
        <v>66.156326407666313</v>
      </c>
      <c r="R193" s="54">
        <v>426.0941416690971</v>
      </c>
      <c r="S193" s="55">
        <v>0</v>
      </c>
      <c r="T193" s="51">
        <v>0</v>
      </c>
      <c r="U193" s="51">
        <v>0</v>
      </c>
      <c r="V193" s="51">
        <v>74.725357407666323</v>
      </c>
      <c r="W193" s="56">
        <v>457.72328507376022</v>
      </c>
      <c r="X193" s="57">
        <v>0</v>
      </c>
      <c r="Y193" s="58">
        <f t="shared" si="31"/>
        <v>0</v>
      </c>
      <c r="Z193" s="59">
        <f t="shared" si="32"/>
        <v>0</v>
      </c>
      <c r="AA193" s="60">
        <v>0</v>
      </c>
      <c r="AB193" s="61">
        <v>0</v>
      </c>
      <c r="AC193" s="61">
        <v>0</v>
      </c>
      <c r="AD193" s="16">
        <v>0</v>
      </c>
      <c r="AE193" s="18">
        <v>0</v>
      </c>
      <c r="AF193" s="19">
        <v>0</v>
      </c>
      <c r="AG193" s="17">
        <v>0</v>
      </c>
      <c r="AH193" s="64">
        <v>918.72647884114667</v>
      </c>
      <c r="AI193" s="65" t="s">
        <v>127</v>
      </c>
      <c r="AJ193" s="66" t="s">
        <v>127</v>
      </c>
      <c r="AK193" s="67" t="s">
        <v>528</v>
      </c>
      <c r="AL193" s="68"/>
      <c r="AM193" s="116"/>
      <c r="AN193" s="4" t="s">
        <v>39</v>
      </c>
    </row>
    <row r="194" spans="1:40" s="70" customFormat="1" ht="34.5" x14ac:dyDescent="0.35">
      <c r="A194" s="49" t="s">
        <v>120</v>
      </c>
      <c r="B194" s="82" t="s">
        <v>121</v>
      </c>
      <c r="C194" s="82"/>
      <c r="D194" s="83" t="s">
        <v>114</v>
      </c>
      <c r="E194" s="46" t="s">
        <v>52</v>
      </c>
      <c r="F194" s="49" t="s">
        <v>103</v>
      </c>
      <c r="G194" s="49"/>
      <c r="H194" s="49" t="s">
        <v>529</v>
      </c>
      <c r="I194" s="49" t="s">
        <v>530</v>
      </c>
      <c r="J194" s="50">
        <v>1854.6863040219182</v>
      </c>
      <c r="K194" s="51">
        <v>2808.232088362392</v>
      </c>
      <c r="L194" s="50">
        <v>4438.4378107740886</v>
      </c>
      <c r="M194" s="52">
        <v>7233.4942249823071</v>
      </c>
      <c r="N194" s="53">
        <v>0</v>
      </c>
      <c r="O194" s="50">
        <v>0</v>
      </c>
      <c r="P194" s="50">
        <v>0</v>
      </c>
      <c r="Q194" s="50">
        <v>307.83408999606746</v>
      </c>
      <c r="R194" s="54">
        <v>2275.9174167561023</v>
      </c>
      <c r="S194" s="55">
        <v>0</v>
      </c>
      <c r="T194" s="51">
        <v>0</v>
      </c>
      <c r="U194" s="51">
        <v>0</v>
      </c>
      <c r="V194" s="51">
        <v>433.89683118836638</v>
      </c>
      <c r="W194" s="56">
        <v>3991.3653054315482</v>
      </c>
      <c r="X194" s="57">
        <v>0</v>
      </c>
      <c r="Y194" s="58">
        <f t="shared" si="31"/>
        <v>0</v>
      </c>
      <c r="Z194" s="59">
        <f t="shared" si="32"/>
        <v>0</v>
      </c>
      <c r="AA194" s="60">
        <v>0</v>
      </c>
      <c r="AB194" s="61">
        <v>0</v>
      </c>
      <c r="AC194" s="61">
        <v>0</v>
      </c>
      <c r="AD194" s="16">
        <v>0</v>
      </c>
      <c r="AE194" s="18">
        <v>0</v>
      </c>
      <c r="AF194" s="19">
        <v>0</v>
      </c>
      <c r="AG194" s="17">
        <v>0</v>
      </c>
      <c r="AH194" s="64">
        <v>7314.1762544966805</v>
      </c>
      <c r="AI194" s="65" t="s">
        <v>127</v>
      </c>
      <c r="AJ194" s="66" t="s">
        <v>127</v>
      </c>
      <c r="AK194" s="67">
        <v>0</v>
      </c>
      <c r="AL194" s="68"/>
      <c r="AM194" s="116"/>
      <c r="AN194" s="4" t="s">
        <v>39</v>
      </c>
    </row>
    <row r="195" spans="1:40" s="70" customFormat="1" ht="17.5" customHeight="1" x14ac:dyDescent="0.35">
      <c r="A195" s="110"/>
      <c r="B195" s="26"/>
      <c r="C195" s="26"/>
      <c r="D195" s="111"/>
      <c r="E195" s="110"/>
      <c r="F195" s="115" t="s">
        <v>757</v>
      </c>
      <c r="G195" s="110"/>
      <c r="H195" s="110"/>
      <c r="I195" s="72"/>
      <c r="J195" s="27">
        <f t="shared" ref="J195:W195" si="33">SUBTOTAL(9,J196:J243)</f>
        <v>28111.006047330004</v>
      </c>
      <c r="K195" s="27">
        <f>SUBTOTAL(9,K196:K243)</f>
        <v>0</v>
      </c>
      <c r="L195" s="27">
        <f t="shared" si="33"/>
        <v>28511.006047330004</v>
      </c>
      <c r="M195" s="28">
        <f t="shared" si="33"/>
        <v>33596.569812947833</v>
      </c>
      <c r="N195" s="29">
        <f t="shared" si="33"/>
        <v>0</v>
      </c>
      <c r="O195" s="30">
        <f t="shared" si="33"/>
        <v>0</v>
      </c>
      <c r="P195" s="30">
        <f t="shared" si="33"/>
        <v>400</v>
      </c>
      <c r="Q195" s="30">
        <f t="shared" si="33"/>
        <v>0</v>
      </c>
      <c r="R195" s="31">
        <f t="shared" si="33"/>
        <v>0</v>
      </c>
      <c r="S195" s="32">
        <f t="shared" si="33"/>
        <v>0</v>
      </c>
      <c r="T195" s="30">
        <f t="shared" si="33"/>
        <v>1949.4361387345068</v>
      </c>
      <c r="U195" s="30">
        <f t="shared" si="33"/>
        <v>680.83233494623801</v>
      </c>
      <c r="V195" s="30">
        <f t="shared" si="33"/>
        <v>261.25639079673721</v>
      </c>
      <c r="W195" s="33">
        <f t="shared" si="33"/>
        <v>362.40170293858455</v>
      </c>
      <c r="X195" s="73"/>
      <c r="Y195" s="73"/>
      <c r="Z195" s="74"/>
      <c r="AA195" s="29"/>
      <c r="AB195" s="75"/>
      <c r="AC195" s="75"/>
      <c r="AD195" s="36"/>
      <c r="AE195" s="38"/>
      <c r="AF195" s="39"/>
      <c r="AG195" s="37"/>
      <c r="AH195" s="76">
        <f>SUBTOTAL(9,AH196:AH243)</f>
        <v>8077.4853066459491</v>
      </c>
      <c r="AI195" s="41"/>
      <c r="AJ195" s="42"/>
      <c r="AK195" s="78">
        <f>SUBTOTAL(9,AK196:AK243)</f>
        <v>0</v>
      </c>
      <c r="AL195" s="44"/>
      <c r="AM195" s="45"/>
      <c r="AN195" s="4" t="s">
        <v>39</v>
      </c>
    </row>
    <row r="196" spans="1:40" s="70" customFormat="1" ht="34.5" x14ac:dyDescent="0.35">
      <c r="A196" s="49" t="s">
        <v>468</v>
      </c>
      <c r="B196" s="82" t="s">
        <v>531</v>
      </c>
      <c r="C196" s="82" t="s">
        <v>531</v>
      </c>
      <c r="D196" s="83" t="s">
        <v>153</v>
      </c>
      <c r="E196" s="46" t="s">
        <v>52</v>
      </c>
      <c r="F196" s="49" t="s">
        <v>41</v>
      </c>
      <c r="G196" s="49" t="s">
        <v>42</v>
      </c>
      <c r="H196" s="49" t="s">
        <v>532</v>
      </c>
      <c r="I196" s="49" t="s">
        <v>533</v>
      </c>
      <c r="J196" s="50">
        <v>16128.77961105</v>
      </c>
      <c r="K196" s="51">
        <v>0</v>
      </c>
      <c r="L196" s="50">
        <v>16228.77961105</v>
      </c>
      <c r="M196" s="52">
        <v>0</v>
      </c>
      <c r="N196" s="53">
        <v>0</v>
      </c>
      <c r="O196" s="50">
        <v>0</v>
      </c>
      <c r="P196" s="50">
        <v>100</v>
      </c>
      <c r="Q196" s="50">
        <v>0</v>
      </c>
      <c r="R196" s="54">
        <v>0</v>
      </c>
      <c r="S196" s="55">
        <v>0</v>
      </c>
      <c r="T196" s="51">
        <v>0</v>
      </c>
      <c r="U196" s="51">
        <v>100</v>
      </c>
      <c r="V196" s="51">
        <v>0</v>
      </c>
      <c r="W196" s="56">
        <v>0</v>
      </c>
      <c r="X196" s="57"/>
      <c r="Y196" s="58">
        <f t="shared" ref="Y196:Y245" si="34">IF(X196=0,0,IF(AG196="FKS",(M196*(1-X196)),(M196*0.9)))</f>
        <v>0</v>
      </c>
      <c r="Z196" s="59">
        <f t="shared" ref="Z196:Z245" si="35">IF(X196=0,0,IF(AG196="FKS",(M196*(1+X196)),(M196*1.4)))</f>
        <v>0</v>
      </c>
      <c r="AA196" s="60"/>
      <c r="AB196" s="61"/>
      <c r="AC196" s="61"/>
      <c r="AD196" s="16"/>
      <c r="AE196" s="18"/>
      <c r="AF196" s="19"/>
      <c r="AG196" s="17"/>
      <c r="AH196" s="64"/>
      <c r="AI196" s="65"/>
      <c r="AJ196" s="66"/>
      <c r="AK196" s="67"/>
      <c r="AL196" s="68"/>
      <c r="AM196" s="109"/>
      <c r="AN196" s="4" t="s">
        <v>39</v>
      </c>
    </row>
    <row r="197" spans="1:40" s="70" customFormat="1" ht="34.5" x14ac:dyDescent="0.35">
      <c r="A197" s="49" t="s">
        <v>468</v>
      </c>
      <c r="B197" s="82" t="s">
        <v>531</v>
      </c>
      <c r="C197" s="82" t="s">
        <v>531</v>
      </c>
      <c r="D197" s="83" t="s">
        <v>153</v>
      </c>
      <c r="E197" s="46" t="s">
        <v>250</v>
      </c>
      <c r="F197" s="49" t="s">
        <v>41</v>
      </c>
      <c r="G197" s="49" t="s">
        <v>42</v>
      </c>
      <c r="H197" s="49" t="s">
        <v>536</v>
      </c>
      <c r="I197" s="49" t="s">
        <v>537</v>
      </c>
      <c r="J197" s="50">
        <v>1159.8489517200001</v>
      </c>
      <c r="K197" s="51">
        <v>0</v>
      </c>
      <c r="L197" s="50">
        <v>1159.8489517200001</v>
      </c>
      <c r="M197" s="52">
        <v>0</v>
      </c>
      <c r="N197" s="53">
        <v>0</v>
      </c>
      <c r="O197" s="50">
        <v>0</v>
      </c>
      <c r="P197" s="50">
        <v>0</v>
      </c>
      <c r="Q197" s="50">
        <v>0</v>
      </c>
      <c r="R197" s="54">
        <v>0</v>
      </c>
      <c r="S197" s="55">
        <v>0</v>
      </c>
      <c r="T197" s="51">
        <v>0</v>
      </c>
      <c r="U197" s="51">
        <v>0</v>
      </c>
      <c r="V197" s="51">
        <v>0</v>
      </c>
      <c r="W197" s="56">
        <v>0</v>
      </c>
      <c r="X197" s="57"/>
      <c r="Y197" s="58">
        <f t="shared" si="34"/>
        <v>0</v>
      </c>
      <c r="Z197" s="59">
        <f t="shared" si="35"/>
        <v>0</v>
      </c>
      <c r="AA197" s="60"/>
      <c r="AB197" s="61"/>
      <c r="AC197" s="61"/>
      <c r="AD197" s="16"/>
      <c r="AE197" s="18"/>
      <c r="AF197" s="19"/>
      <c r="AG197" s="17"/>
      <c r="AH197" s="64"/>
      <c r="AI197" s="65"/>
      <c r="AJ197" s="66"/>
      <c r="AK197" s="67"/>
      <c r="AL197" s="68"/>
      <c r="AM197" s="109"/>
      <c r="AN197" s="4" t="s">
        <v>39</v>
      </c>
    </row>
    <row r="198" spans="1:40" s="70" customFormat="1" ht="34.5" x14ac:dyDescent="0.35">
      <c r="A198" s="49" t="s">
        <v>468</v>
      </c>
      <c r="B198" s="82" t="s">
        <v>531</v>
      </c>
      <c r="C198" s="82" t="s">
        <v>531</v>
      </c>
      <c r="D198" s="83" t="s">
        <v>153</v>
      </c>
      <c r="E198" s="46" t="s">
        <v>40</v>
      </c>
      <c r="F198" s="49" t="s">
        <v>41</v>
      </c>
      <c r="G198" s="49" t="s">
        <v>42</v>
      </c>
      <c r="H198" s="49" t="s">
        <v>534</v>
      </c>
      <c r="I198" s="49" t="s">
        <v>535</v>
      </c>
      <c r="J198" s="50">
        <v>10822.37748456</v>
      </c>
      <c r="K198" s="51">
        <v>0</v>
      </c>
      <c r="L198" s="50">
        <v>11122.37748456</v>
      </c>
      <c r="M198" s="52">
        <v>0</v>
      </c>
      <c r="N198" s="53">
        <v>0</v>
      </c>
      <c r="O198" s="50">
        <v>0</v>
      </c>
      <c r="P198" s="50">
        <v>300</v>
      </c>
      <c r="Q198" s="50">
        <v>0</v>
      </c>
      <c r="R198" s="54">
        <v>0</v>
      </c>
      <c r="S198" s="55">
        <v>0</v>
      </c>
      <c r="T198" s="51">
        <v>0</v>
      </c>
      <c r="U198" s="51">
        <v>300</v>
      </c>
      <c r="V198" s="51">
        <v>0</v>
      </c>
      <c r="W198" s="56">
        <v>0</v>
      </c>
      <c r="X198" s="57"/>
      <c r="Y198" s="58">
        <f t="shared" si="34"/>
        <v>0</v>
      </c>
      <c r="Z198" s="59">
        <f t="shared" si="35"/>
        <v>0</v>
      </c>
      <c r="AA198" s="60"/>
      <c r="AB198" s="61"/>
      <c r="AC198" s="61"/>
      <c r="AD198" s="16"/>
      <c r="AE198" s="18"/>
      <c r="AF198" s="19"/>
      <c r="AG198" s="17"/>
      <c r="AH198" s="64"/>
      <c r="AI198" s="65"/>
      <c r="AJ198" s="66"/>
      <c r="AK198" s="67"/>
      <c r="AL198" s="68"/>
      <c r="AM198" s="109"/>
      <c r="AN198" s="4" t="s">
        <v>39</v>
      </c>
    </row>
    <row r="199" spans="1:40" s="70" customFormat="1" ht="23" x14ac:dyDescent="0.35">
      <c r="A199" s="49" t="s">
        <v>468</v>
      </c>
      <c r="B199" s="82" t="s">
        <v>531</v>
      </c>
      <c r="C199" s="82" t="s">
        <v>531</v>
      </c>
      <c r="D199" s="83" t="s">
        <v>153</v>
      </c>
      <c r="E199" s="46" t="s">
        <v>52</v>
      </c>
      <c r="F199" s="49" t="s">
        <v>41</v>
      </c>
      <c r="G199" s="49" t="s">
        <v>42</v>
      </c>
      <c r="H199" s="49" t="s">
        <v>589</v>
      </c>
      <c r="I199" s="49" t="s">
        <v>590</v>
      </c>
      <c r="J199" s="50">
        <v>0</v>
      </c>
      <c r="K199" s="51">
        <v>0</v>
      </c>
      <c r="L199" s="50">
        <v>0</v>
      </c>
      <c r="M199" s="52">
        <v>1094.0587345209185</v>
      </c>
      <c r="N199" s="53">
        <v>0</v>
      </c>
      <c r="O199" s="50">
        <v>0</v>
      </c>
      <c r="P199" s="50">
        <v>0</v>
      </c>
      <c r="Q199" s="50">
        <v>0</v>
      </c>
      <c r="R199" s="54">
        <v>0</v>
      </c>
      <c r="S199" s="55">
        <v>0</v>
      </c>
      <c r="T199" s="51">
        <v>0</v>
      </c>
      <c r="U199" s="51">
        <v>0</v>
      </c>
      <c r="V199" s="51">
        <v>0</v>
      </c>
      <c r="W199" s="56">
        <v>0</v>
      </c>
      <c r="X199" s="57">
        <v>0.3</v>
      </c>
      <c r="Y199" s="58">
        <f t="shared" si="34"/>
        <v>984.65286106882672</v>
      </c>
      <c r="Z199" s="59">
        <f t="shared" si="35"/>
        <v>1531.6822283292859</v>
      </c>
      <c r="AA199" s="60">
        <v>1230.3800000000001</v>
      </c>
      <c r="AB199" s="61">
        <v>0.97</v>
      </c>
      <c r="AC199" s="61">
        <v>0.46176398788557665</v>
      </c>
      <c r="AD199" s="62" t="s">
        <v>158</v>
      </c>
      <c r="AE199" s="63" t="s">
        <v>241</v>
      </c>
      <c r="AF199" s="19" t="s">
        <v>482</v>
      </c>
      <c r="AG199" s="17" t="s">
        <v>149</v>
      </c>
      <c r="AH199" s="90">
        <v>0</v>
      </c>
      <c r="AI199" s="91" t="s">
        <v>130</v>
      </c>
      <c r="AJ199" s="92" t="s">
        <v>127</v>
      </c>
      <c r="AK199" s="93">
        <v>0</v>
      </c>
      <c r="AL199" s="94" t="s">
        <v>150</v>
      </c>
      <c r="AM199" s="113"/>
      <c r="AN199" s="4" t="s">
        <v>39</v>
      </c>
    </row>
    <row r="200" spans="1:40" s="70" customFormat="1" ht="34.5" x14ac:dyDescent="0.35">
      <c r="A200" s="49" t="s">
        <v>468</v>
      </c>
      <c r="B200" s="82" t="s">
        <v>531</v>
      </c>
      <c r="C200" s="82" t="s">
        <v>531</v>
      </c>
      <c r="D200" s="83" t="s">
        <v>153</v>
      </c>
      <c r="E200" s="46" t="s">
        <v>52</v>
      </c>
      <c r="F200" s="49" t="s">
        <v>204</v>
      </c>
      <c r="G200" s="49" t="s">
        <v>205</v>
      </c>
      <c r="H200" s="49" t="s">
        <v>607</v>
      </c>
      <c r="I200" s="49" t="s">
        <v>608</v>
      </c>
      <c r="J200" s="50">
        <v>0</v>
      </c>
      <c r="K200" s="51">
        <v>0</v>
      </c>
      <c r="L200" s="50">
        <v>0</v>
      </c>
      <c r="M200" s="52">
        <v>246.88112530087778</v>
      </c>
      <c r="N200" s="53">
        <v>0</v>
      </c>
      <c r="O200" s="50">
        <v>0</v>
      </c>
      <c r="P200" s="50">
        <v>0</v>
      </c>
      <c r="Q200" s="50">
        <v>0</v>
      </c>
      <c r="R200" s="54">
        <v>0</v>
      </c>
      <c r="S200" s="55">
        <v>0</v>
      </c>
      <c r="T200" s="51">
        <v>0</v>
      </c>
      <c r="U200" s="51">
        <v>0</v>
      </c>
      <c r="V200" s="51">
        <v>58.584091215855651</v>
      </c>
      <c r="W200" s="56">
        <v>0</v>
      </c>
      <c r="X200" s="57">
        <v>0.3</v>
      </c>
      <c r="Y200" s="58">
        <f t="shared" si="34"/>
        <v>222.19301277079001</v>
      </c>
      <c r="Z200" s="59">
        <f t="shared" si="35"/>
        <v>345.6335754212289</v>
      </c>
      <c r="AA200" s="60">
        <v>626.37</v>
      </c>
      <c r="AB200" s="61">
        <v>2.54</v>
      </c>
      <c r="AC200" s="61">
        <v>1.5561409046617354</v>
      </c>
      <c r="AD200" s="62" t="s">
        <v>166</v>
      </c>
      <c r="AE200" s="63" t="s">
        <v>159</v>
      </c>
      <c r="AF200" s="19" t="s">
        <v>213</v>
      </c>
      <c r="AG200" s="17" t="s">
        <v>214</v>
      </c>
      <c r="AH200" s="90">
        <v>0</v>
      </c>
      <c r="AI200" s="91" t="s">
        <v>130</v>
      </c>
      <c r="AJ200" s="92" t="s">
        <v>127</v>
      </c>
      <c r="AK200" s="93">
        <v>0</v>
      </c>
      <c r="AL200" s="94" t="s">
        <v>150</v>
      </c>
      <c r="AM200" s="113"/>
      <c r="AN200" s="4" t="s">
        <v>39</v>
      </c>
    </row>
    <row r="201" spans="1:40" s="70" customFormat="1" ht="23" x14ac:dyDescent="0.35">
      <c r="A201" s="49" t="s">
        <v>468</v>
      </c>
      <c r="B201" s="82" t="s">
        <v>531</v>
      </c>
      <c r="C201" s="82" t="s">
        <v>531</v>
      </c>
      <c r="D201" s="83" t="s">
        <v>153</v>
      </c>
      <c r="E201" s="46" t="s">
        <v>52</v>
      </c>
      <c r="F201" s="49" t="s">
        <v>204</v>
      </c>
      <c r="G201" s="49" t="s">
        <v>205</v>
      </c>
      <c r="H201" s="49" t="s">
        <v>609</v>
      </c>
      <c r="I201" s="49" t="s">
        <v>610</v>
      </c>
      <c r="J201" s="50">
        <v>0</v>
      </c>
      <c r="K201" s="51">
        <v>0</v>
      </c>
      <c r="L201" s="50">
        <v>0</v>
      </c>
      <c r="M201" s="52">
        <v>145.85166054037094</v>
      </c>
      <c r="N201" s="53">
        <v>0</v>
      </c>
      <c r="O201" s="50">
        <v>0</v>
      </c>
      <c r="P201" s="50">
        <v>0</v>
      </c>
      <c r="Q201" s="50">
        <v>0</v>
      </c>
      <c r="R201" s="54">
        <v>0</v>
      </c>
      <c r="S201" s="55">
        <v>0</v>
      </c>
      <c r="T201" s="51">
        <v>0</v>
      </c>
      <c r="U201" s="51">
        <v>0</v>
      </c>
      <c r="V201" s="51">
        <v>0</v>
      </c>
      <c r="W201" s="56">
        <v>0</v>
      </c>
      <c r="X201" s="57">
        <v>0.3</v>
      </c>
      <c r="Y201" s="58">
        <f t="shared" si="34"/>
        <v>131.26649448633384</v>
      </c>
      <c r="Z201" s="59">
        <f t="shared" si="35"/>
        <v>204.1923247565193</v>
      </c>
      <c r="AA201" s="60">
        <v>269.82</v>
      </c>
      <c r="AB201" s="61">
        <v>1.7</v>
      </c>
      <c r="AC201" s="61">
        <v>0.97942498368130859</v>
      </c>
      <c r="AD201" s="62" t="s">
        <v>158</v>
      </c>
      <c r="AE201" s="63" t="s">
        <v>159</v>
      </c>
      <c r="AF201" s="19" t="s">
        <v>213</v>
      </c>
      <c r="AG201" s="17" t="s">
        <v>214</v>
      </c>
      <c r="AH201" s="90">
        <v>0</v>
      </c>
      <c r="AI201" s="118" t="s">
        <v>130</v>
      </c>
      <c r="AJ201" s="119" t="s">
        <v>131</v>
      </c>
      <c r="AK201" s="120">
        <v>0</v>
      </c>
      <c r="AL201" s="94" t="s">
        <v>150</v>
      </c>
      <c r="AM201" s="113"/>
      <c r="AN201" s="4" t="s">
        <v>39</v>
      </c>
    </row>
    <row r="202" spans="1:40" s="70" customFormat="1" ht="23" x14ac:dyDescent="0.35">
      <c r="A202" s="49" t="s">
        <v>143</v>
      </c>
      <c r="B202" s="82" t="s">
        <v>531</v>
      </c>
      <c r="C202" s="82" t="s">
        <v>531</v>
      </c>
      <c r="D202" s="83" t="s">
        <v>153</v>
      </c>
      <c r="E202" s="46" t="s">
        <v>52</v>
      </c>
      <c r="F202" s="49" t="s">
        <v>218</v>
      </c>
      <c r="G202" s="49" t="s">
        <v>222</v>
      </c>
      <c r="H202" s="49" t="s">
        <v>538</v>
      </c>
      <c r="I202" s="49" t="s">
        <v>539</v>
      </c>
      <c r="J202" s="50">
        <v>0</v>
      </c>
      <c r="K202" s="51">
        <v>0</v>
      </c>
      <c r="L202" s="50">
        <v>0</v>
      </c>
      <c r="M202" s="52">
        <v>224.78174617135599</v>
      </c>
      <c r="N202" s="53">
        <v>0</v>
      </c>
      <c r="O202" s="50">
        <v>0</v>
      </c>
      <c r="P202" s="50">
        <v>0</v>
      </c>
      <c r="Q202" s="50">
        <v>0</v>
      </c>
      <c r="R202" s="54">
        <v>0</v>
      </c>
      <c r="S202" s="55">
        <v>0</v>
      </c>
      <c r="T202" s="51">
        <v>0</v>
      </c>
      <c r="U202" s="51">
        <v>0</v>
      </c>
      <c r="V202" s="51">
        <v>0</v>
      </c>
      <c r="W202" s="56">
        <v>0</v>
      </c>
      <c r="X202" s="57">
        <v>0.3</v>
      </c>
      <c r="Y202" s="58">
        <f t="shared" si="34"/>
        <v>202.30357155422038</v>
      </c>
      <c r="Z202" s="59">
        <f t="shared" si="35"/>
        <v>314.69444463989839</v>
      </c>
      <c r="AA202" s="60">
        <v>239.56</v>
      </c>
      <c r="AB202" s="61">
        <v>0.94</v>
      </c>
      <c r="AC202" s="61">
        <v>0.43311536871259082</v>
      </c>
      <c r="AD202" s="62" t="s">
        <v>158</v>
      </c>
      <c r="AE202" s="63" t="s">
        <v>159</v>
      </c>
      <c r="AF202" s="19" t="s">
        <v>148</v>
      </c>
      <c r="AG202" s="17" t="s">
        <v>214</v>
      </c>
      <c r="AH202" s="90">
        <v>382.18714119202355</v>
      </c>
      <c r="AI202" s="91" t="s">
        <v>188</v>
      </c>
      <c r="AJ202" s="92" t="s">
        <v>127</v>
      </c>
      <c r="AK202" s="93">
        <v>0</v>
      </c>
      <c r="AL202" s="94" t="s">
        <v>150</v>
      </c>
      <c r="AM202" s="113"/>
      <c r="AN202" s="4" t="s">
        <v>39</v>
      </c>
    </row>
    <row r="203" spans="1:40" s="70" customFormat="1" ht="23" x14ac:dyDescent="0.35">
      <c r="A203" s="49" t="s">
        <v>468</v>
      </c>
      <c r="B203" s="82" t="s">
        <v>531</v>
      </c>
      <c r="C203" s="82" t="s">
        <v>531</v>
      </c>
      <c r="D203" s="83" t="s">
        <v>153</v>
      </c>
      <c r="E203" s="46" t="s">
        <v>40</v>
      </c>
      <c r="F203" s="49" t="s">
        <v>224</v>
      </c>
      <c r="G203" s="49" t="s">
        <v>194</v>
      </c>
      <c r="H203" s="49" t="s">
        <v>616</v>
      </c>
      <c r="I203" s="49" t="s">
        <v>617</v>
      </c>
      <c r="J203" s="50">
        <v>0</v>
      </c>
      <c r="K203" s="51">
        <v>0</v>
      </c>
      <c r="L203" s="50">
        <v>0</v>
      </c>
      <c r="M203" s="52">
        <v>688.86930467269826</v>
      </c>
      <c r="N203" s="53">
        <v>0</v>
      </c>
      <c r="O203" s="50">
        <v>0</v>
      </c>
      <c r="P203" s="50">
        <v>0</v>
      </c>
      <c r="Q203" s="50">
        <v>0</v>
      </c>
      <c r="R203" s="54">
        <v>0</v>
      </c>
      <c r="S203" s="55">
        <v>0</v>
      </c>
      <c r="T203" s="51">
        <v>0</v>
      </c>
      <c r="U203" s="51">
        <v>0</v>
      </c>
      <c r="V203" s="51">
        <v>0</v>
      </c>
      <c r="W203" s="56">
        <v>0</v>
      </c>
      <c r="X203" s="57">
        <v>0.3</v>
      </c>
      <c r="Y203" s="58">
        <f t="shared" si="34"/>
        <v>619.98237420542841</v>
      </c>
      <c r="Z203" s="59">
        <f t="shared" si="35"/>
        <v>964.41702654177755</v>
      </c>
      <c r="AA203" s="60">
        <v>1267.8399999999999</v>
      </c>
      <c r="AB203" s="61">
        <v>2.2200000000000002</v>
      </c>
      <c r="AC203" s="61">
        <v>1.2452944679577571</v>
      </c>
      <c r="AD203" s="62" t="s">
        <v>166</v>
      </c>
      <c r="AE203" s="63" t="s">
        <v>159</v>
      </c>
      <c r="AF203" s="19" t="s">
        <v>213</v>
      </c>
      <c r="AG203" s="17" t="s">
        <v>149</v>
      </c>
      <c r="AH203" s="90">
        <v>0</v>
      </c>
      <c r="AI203" s="91" t="s">
        <v>130</v>
      </c>
      <c r="AJ203" s="92" t="s">
        <v>127</v>
      </c>
      <c r="AK203" s="93">
        <v>0</v>
      </c>
      <c r="AL203" s="94" t="s">
        <v>150</v>
      </c>
      <c r="AM203" s="113"/>
      <c r="AN203" s="4" t="s">
        <v>39</v>
      </c>
    </row>
    <row r="204" spans="1:40" s="70" customFormat="1" ht="23" x14ac:dyDescent="0.35">
      <c r="A204" s="49" t="s">
        <v>468</v>
      </c>
      <c r="B204" s="82" t="s">
        <v>531</v>
      </c>
      <c r="C204" s="82" t="s">
        <v>531</v>
      </c>
      <c r="D204" s="83" t="s">
        <v>153</v>
      </c>
      <c r="E204" s="46" t="s">
        <v>40</v>
      </c>
      <c r="F204" s="49" t="s">
        <v>224</v>
      </c>
      <c r="G204" s="49" t="s">
        <v>618</v>
      </c>
      <c r="H204" s="49" t="s">
        <v>619</v>
      </c>
      <c r="I204" s="49" t="s">
        <v>620</v>
      </c>
      <c r="J204" s="50">
        <v>0</v>
      </c>
      <c r="K204" s="51">
        <v>0</v>
      </c>
      <c r="L204" s="50">
        <v>0</v>
      </c>
      <c r="M204" s="52">
        <v>427.8204044375683</v>
      </c>
      <c r="N204" s="53">
        <v>0</v>
      </c>
      <c r="O204" s="50">
        <v>0</v>
      </c>
      <c r="P204" s="50">
        <v>0</v>
      </c>
      <c r="Q204" s="50">
        <v>0</v>
      </c>
      <c r="R204" s="54">
        <v>0</v>
      </c>
      <c r="S204" s="55">
        <v>0</v>
      </c>
      <c r="T204" s="51">
        <v>0</v>
      </c>
      <c r="U204" s="51">
        <v>0</v>
      </c>
      <c r="V204" s="51">
        <v>0</v>
      </c>
      <c r="W204" s="56">
        <v>0</v>
      </c>
      <c r="X204" s="57">
        <v>0.3</v>
      </c>
      <c r="Y204" s="58">
        <f t="shared" si="34"/>
        <v>385.03836399381146</v>
      </c>
      <c r="Z204" s="59">
        <f t="shared" si="35"/>
        <v>598.94856621259555</v>
      </c>
      <c r="AA204" s="60">
        <v>605.59</v>
      </c>
      <c r="AB204" s="61">
        <v>1.71</v>
      </c>
      <c r="AC204" s="61">
        <v>0.87820105281258276</v>
      </c>
      <c r="AD204" s="62" t="s">
        <v>166</v>
      </c>
      <c r="AE204" s="63" t="s">
        <v>159</v>
      </c>
      <c r="AF204" s="19" t="s">
        <v>482</v>
      </c>
      <c r="AG204" s="17" t="s">
        <v>149</v>
      </c>
      <c r="AH204" s="99">
        <v>0</v>
      </c>
      <c r="AI204" s="185" t="s">
        <v>127</v>
      </c>
      <c r="AJ204" s="184" t="s">
        <v>127</v>
      </c>
      <c r="AK204" s="183">
        <v>0</v>
      </c>
      <c r="AL204" s="94" t="s">
        <v>150</v>
      </c>
      <c r="AM204" s="113"/>
      <c r="AN204" s="4" t="s">
        <v>39</v>
      </c>
    </row>
    <row r="205" spans="1:40" s="70" customFormat="1" ht="34.5" x14ac:dyDescent="0.35">
      <c r="A205" s="49" t="s">
        <v>468</v>
      </c>
      <c r="B205" s="82" t="s">
        <v>531</v>
      </c>
      <c r="C205" s="82" t="s">
        <v>531</v>
      </c>
      <c r="D205" s="83" t="s">
        <v>153</v>
      </c>
      <c r="E205" s="46" t="s">
        <v>52</v>
      </c>
      <c r="F205" s="49" t="s">
        <v>540</v>
      </c>
      <c r="G205" s="49" t="s">
        <v>446</v>
      </c>
      <c r="H205" s="49" t="s">
        <v>593</v>
      </c>
      <c r="I205" s="49" t="s">
        <v>594</v>
      </c>
      <c r="J205" s="50">
        <v>0</v>
      </c>
      <c r="K205" s="51">
        <v>0</v>
      </c>
      <c r="L205" s="50">
        <v>0</v>
      </c>
      <c r="M205" s="52">
        <v>263.29387510909709</v>
      </c>
      <c r="N205" s="53">
        <v>0</v>
      </c>
      <c r="O205" s="50">
        <v>0</v>
      </c>
      <c r="P205" s="50">
        <v>0</v>
      </c>
      <c r="Q205" s="50">
        <v>0</v>
      </c>
      <c r="R205" s="54">
        <v>0</v>
      </c>
      <c r="S205" s="55">
        <v>0</v>
      </c>
      <c r="T205" s="51">
        <v>0</v>
      </c>
      <c r="U205" s="51">
        <v>0</v>
      </c>
      <c r="V205" s="51">
        <v>0</v>
      </c>
      <c r="W205" s="56">
        <v>0</v>
      </c>
      <c r="X205" s="57">
        <v>0.3</v>
      </c>
      <c r="Y205" s="58">
        <f t="shared" si="34"/>
        <v>236.96448759818739</v>
      </c>
      <c r="Z205" s="59">
        <f t="shared" si="35"/>
        <v>368.61142515273588</v>
      </c>
      <c r="AA205" s="60" t="s">
        <v>127</v>
      </c>
      <c r="AB205" s="61" t="s">
        <v>127</v>
      </c>
      <c r="AC205" s="61" t="s">
        <v>127</v>
      </c>
      <c r="AD205" s="62" t="s">
        <v>166</v>
      </c>
      <c r="AE205" s="63" t="s">
        <v>332</v>
      </c>
      <c r="AF205" s="19" t="s">
        <v>213</v>
      </c>
      <c r="AG205" s="17" t="s">
        <v>214</v>
      </c>
      <c r="AH205" s="90">
        <v>0</v>
      </c>
      <c r="AI205" s="85" t="s">
        <v>127</v>
      </c>
      <c r="AJ205" s="86" t="s">
        <v>127</v>
      </c>
      <c r="AK205" s="87">
        <v>0</v>
      </c>
      <c r="AL205" s="94" t="s">
        <v>150</v>
      </c>
      <c r="AM205" s="113"/>
      <c r="AN205" s="4" t="s">
        <v>39</v>
      </c>
    </row>
    <row r="206" spans="1:40" s="70" customFormat="1" ht="23" x14ac:dyDescent="0.35">
      <c r="A206" s="49" t="s">
        <v>143</v>
      </c>
      <c r="B206" s="82" t="s">
        <v>531</v>
      </c>
      <c r="C206" s="82" t="s">
        <v>531</v>
      </c>
      <c r="D206" s="83" t="s">
        <v>153</v>
      </c>
      <c r="E206" s="46" t="s">
        <v>40</v>
      </c>
      <c r="F206" s="49" t="s">
        <v>540</v>
      </c>
      <c r="G206" s="49" t="s">
        <v>281</v>
      </c>
      <c r="H206" s="49" t="s">
        <v>541</v>
      </c>
      <c r="I206" s="49" t="s">
        <v>542</v>
      </c>
      <c r="J206" s="50">
        <v>0</v>
      </c>
      <c r="K206" s="51">
        <v>0</v>
      </c>
      <c r="L206" s="50">
        <v>0</v>
      </c>
      <c r="M206" s="52">
        <v>674.39236626049342</v>
      </c>
      <c r="N206" s="53">
        <v>0</v>
      </c>
      <c r="O206" s="50">
        <v>0</v>
      </c>
      <c r="P206" s="50">
        <v>0</v>
      </c>
      <c r="Q206" s="50">
        <v>0</v>
      </c>
      <c r="R206" s="54">
        <v>0</v>
      </c>
      <c r="S206" s="55">
        <v>0</v>
      </c>
      <c r="T206" s="51">
        <v>0</v>
      </c>
      <c r="U206" s="51">
        <v>0</v>
      </c>
      <c r="V206" s="51">
        <v>0</v>
      </c>
      <c r="W206" s="56">
        <v>0</v>
      </c>
      <c r="X206" s="57">
        <v>0.19</v>
      </c>
      <c r="Y206" s="58">
        <f t="shared" si="34"/>
        <v>546.25781667099966</v>
      </c>
      <c r="Z206" s="59">
        <f t="shared" si="35"/>
        <v>802.52691584998718</v>
      </c>
      <c r="AA206" s="60">
        <v>33.49</v>
      </c>
      <c r="AB206" s="61">
        <v>0.06</v>
      </c>
      <c r="AC206" s="61">
        <v>-0.13274778965989198</v>
      </c>
      <c r="AD206" s="62" t="s">
        <v>158</v>
      </c>
      <c r="AE206" s="63" t="s">
        <v>197</v>
      </c>
      <c r="AF206" s="19" t="s">
        <v>168</v>
      </c>
      <c r="AG206" s="17" t="s">
        <v>161</v>
      </c>
      <c r="AH206" s="117">
        <v>573.81135464726026</v>
      </c>
      <c r="AI206" s="118" t="s">
        <v>188</v>
      </c>
      <c r="AJ206" s="119" t="s">
        <v>127</v>
      </c>
      <c r="AK206" s="120">
        <v>0</v>
      </c>
      <c r="AL206" s="94" t="s">
        <v>150</v>
      </c>
      <c r="AM206" s="113"/>
      <c r="AN206" s="4" t="s">
        <v>39</v>
      </c>
    </row>
    <row r="207" spans="1:40" s="70" customFormat="1" ht="23" x14ac:dyDescent="0.35">
      <c r="A207" s="49" t="s">
        <v>143</v>
      </c>
      <c r="B207" s="82" t="s">
        <v>531</v>
      </c>
      <c r="C207" s="82" t="s">
        <v>531</v>
      </c>
      <c r="D207" s="83" t="s">
        <v>153</v>
      </c>
      <c r="E207" s="46" t="s">
        <v>40</v>
      </c>
      <c r="F207" s="49" t="s">
        <v>540</v>
      </c>
      <c r="G207" s="49" t="s">
        <v>243</v>
      </c>
      <c r="H207" s="49" t="s">
        <v>543</v>
      </c>
      <c r="I207" s="49" t="s">
        <v>544</v>
      </c>
      <c r="J207" s="50">
        <v>0</v>
      </c>
      <c r="K207" s="51">
        <v>0</v>
      </c>
      <c r="L207" s="50">
        <v>0</v>
      </c>
      <c r="M207" s="52">
        <v>157.99337581277155</v>
      </c>
      <c r="N207" s="53">
        <v>0</v>
      </c>
      <c r="O207" s="50">
        <v>0</v>
      </c>
      <c r="P207" s="50">
        <v>0</v>
      </c>
      <c r="Q207" s="50">
        <v>0</v>
      </c>
      <c r="R207" s="54">
        <v>0</v>
      </c>
      <c r="S207" s="55">
        <v>0</v>
      </c>
      <c r="T207" s="51">
        <v>0</v>
      </c>
      <c r="U207" s="51">
        <v>52.765850404476105</v>
      </c>
      <c r="V207" s="51">
        <v>0</v>
      </c>
      <c r="W207" s="56">
        <v>0</v>
      </c>
      <c r="X207" s="57">
        <v>0.3</v>
      </c>
      <c r="Y207" s="58">
        <f t="shared" si="34"/>
        <v>142.1940382314944</v>
      </c>
      <c r="Z207" s="59">
        <f t="shared" si="35"/>
        <v>221.19072613788015</v>
      </c>
      <c r="AA207" s="60">
        <v>360.03</v>
      </c>
      <c r="AB207" s="61">
        <v>2.62</v>
      </c>
      <c r="AC207" s="61">
        <v>1.5553221756589264</v>
      </c>
      <c r="AD207" s="62" t="s">
        <v>158</v>
      </c>
      <c r="AE207" s="63" t="s">
        <v>159</v>
      </c>
      <c r="AF207" s="19" t="s">
        <v>213</v>
      </c>
      <c r="AG207" s="17" t="s">
        <v>214</v>
      </c>
      <c r="AH207" s="90">
        <v>154.70704100966822</v>
      </c>
      <c r="AI207" s="91" t="s">
        <v>127</v>
      </c>
      <c r="AJ207" s="92" t="s">
        <v>127</v>
      </c>
      <c r="AK207" s="93">
        <v>0</v>
      </c>
      <c r="AL207" s="94" t="s">
        <v>150</v>
      </c>
      <c r="AM207" s="113"/>
      <c r="AN207" s="4" t="s">
        <v>39</v>
      </c>
    </row>
    <row r="208" spans="1:40" s="70" customFormat="1" ht="23" x14ac:dyDescent="0.35">
      <c r="A208" s="49" t="s">
        <v>143</v>
      </c>
      <c r="B208" s="82" t="s">
        <v>531</v>
      </c>
      <c r="C208" s="82" t="s">
        <v>531</v>
      </c>
      <c r="D208" s="83" t="s">
        <v>153</v>
      </c>
      <c r="E208" s="46" t="s">
        <v>52</v>
      </c>
      <c r="F208" s="49" t="s">
        <v>242</v>
      </c>
      <c r="G208" s="49" t="s">
        <v>299</v>
      </c>
      <c r="H208" s="49" t="s">
        <v>545</v>
      </c>
      <c r="I208" s="49" t="s">
        <v>546</v>
      </c>
      <c r="J208" s="50">
        <v>0</v>
      </c>
      <c r="K208" s="51">
        <v>0</v>
      </c>
      <c r="L208" s="50">
        <v>0</v>
      </c>
      <c r="M208" s="52">
        <v>360.30111453431698</v>
      </c>
      <c r="N208" s="53">
        <v>0</v>
      </c>
      <c r="O208" s="50">
        <v>0</v>
      </c>
      <c r="P208" s="50">
        <v>0</v>
      </c>
      <c r="Q208" s="50">
        <v>0</v>
      </c>
      <c r="R208" s="54">
        <v>0</v>
      </c>
      <c r="S208" s="55">
        <v>0</v>
      </c>
      <c r="T208" s="51">
        <v>0</v>
      </c>
      <c r="U208" s="51">
        <v>0</v>
      </c>
      <c r="V208" s="51">
        <v>0</v>
      </c>
      <c r="W208" s="56">
        <v>0</v>
      </c>
      <c r="X208" s="57">
        <v>0.3</v>
      </c>
      <c r="Y208" s="58">
        <f t="shared" si="34"/>
        <v>324.27100308088529</v>
      </c>
      <c r="Z208" s="59">
        <f t="shared" si="35"/>
        <v>504.42156034804373</v>
      </c>
      <c r="AA208" s="60">
        <v>401.18</v>
      </c>
      <c r="AB208" s="61">
        <v>0.9</v>
      </c>
      <c r="AC208" s="61">
        <v>0.42567395309741801</v>
      </c>
      <c r="AD208" s="62" t="s">
        <v>166</v>
      </c>
      <c r="AE208" s="63" t="s">
        <v>159</v>
      </c>
      <c r="AF208" s="19" t="s">
        <v>213</v>
      </c>
      <c r="AG208" s="17" t="s">
        <v>149</v>
      </c>
      <c r="AH208" s="90">
        <v>357.43775683022699</v>
      </c>
      <c r="AI208" s="91" t="s">
        <v>130</v>
      </c>
      <c r="AJ208" s="92" t="s">
        <v>131</v>
      </c>
      <c r="AK208" s="93">
        <v>0</v>
      </c>
      <c r="AL208" s="94" t="s">
        <v>150</v>
      </c>
      <c r="AM208" s="113"/>
      <c r="AN208" s="4" t="s">
        <v>39</v>
      </c>
    </row>
    <row r="209" spans="1:40" s="70" customFormat="1" ht="34.5" x14ac:dyDescent="0.35">
      <c r="A209" s="49" t="s">
        <v>143</v>
      </c>
      <c r="B209" s="82" t="s">
        <v>531</v>
      </c>
      <c r="C209" s="82" t="s">
        <v>531</v>
      </c>
      <c r="D209" s="83" t="s">
        <v>153</v>
      </c>
      <c r="E209" s="46" t="s">
        <v>52</v>
      </c>
      <c r="F209" s="49" t="s">
        <v>246</v>
      </c>
      <c r="G209" s="49" t="s">
        <v>263</v>
      </c>
      <c r="H209" s="49" t="s">
        <v>547</v>
      </c>
      <c r="I209" s="49" t="s">
        <v>548</v>
      </c>
      <c r="J209" s="50">
        <v>0</v>
      </c>
      <c r="K209" s="51">
        <v>0</v>
      </c>
      <c r="L209" s="50">
        <v>0</v>
      </c>
      <c r="M209" s="52">
        <v>392.33861559214102</v>
      </c>
      <c r="N209" s="53">
        <v>0</v>
      </c>
      <c r="O209" s="50">
        <v>0</v>
      </c>
      <c r="P209" s="50">
        <v>0</v>
      </c>
      <c r="Q209" s="50">
        <v>0</v>
      </c>
      <c r="R209" s="54">
        <v>0</v>
      </c>
      <c r="S209" s="55">
        <v>0</v>
      </c>
      <c r="T209" s="51">
        <v>0</v>
      </c>
      <c r="U209" s="51">
        <v>0</v>
      </c>
      <c r="V209" s="51">
        <v>0</v>
      </c>
      <c r="W209" s="56">
        <v>0</v>
      </c>
      <c r="X209" s="57">
        <v>0.3</v>
      </c>
      <c r="Y209" s="58">
        <f t="shared" si="34"/>
        <v>353.10475403292691</v>
      </c>
      <c r="Z209" s="59">
        <f t="shared" si="35"/>
        <v>549.27406182899745</v>
      </c>
      <c r="AA209" s="60">
        <v>-21.35</v>
      </c>
      <c r="AB209" s="61">
        <v>-0.08</v>
      </c>
      <c r="AC209" s="61">
        <v>-0.4551919562589391</v>
      </c>
      <c r="AD209" s="62" t="s">
        <v>166</v>
      </c>
      <c r="AE209" s="63" t="s">
        <v>197</v>
      </c>
      <c r="AF209" s="19" t="s">
        <v>213</v>
      </c>
      <c r="AG209" s="17" t="s">
        <v>214</v>
      </c>
      <c r="AH209" s="90">
        <v>415.0767444403823</v>
      </c>
      <c r="AI209" s="91" t="s">
        <v>130</v>
      </c>
      <c r="AJ209" s="92" t="s">
        <v>127</v>
      </c>
      <c r="AK209" s="93">
        <v>0</v>
      </c>
      <c r="AL209" s="94" t="s">
        <v>150</v>
      </c>
      <c r="AM209" s="113"/>
      <c r="AN209" s="4" t="s">
        <v>39</v>
      </c>
    </row>
    <row r="210" spans="1:40" s="70" customFormat="1" ht="23" x14ac:dyDescent="0.35">
      <c r="A210" s="49" t="s">
        <v>143</v>
      </c>
      <c r="B210" s="82" t="s">
        <v>531</v>
      </c>
      <c r="C210" s="82" t="s">
        <v>531</v>
      </c>
      <c r="D210" s="83" t="s">
        <v>153</v>
      </c>
      <c r="E210" s="46" t="s">
        <v>52</v>
      </c>
      <c r="F210" s="49" t="s">
        <v>246</v>
      </c>
      <c r="G210" s="49" t="s">
        <v>247</v>
      </c>
      <c r="H210" s="49" t="s">
        <v>549</v>
      </c>
      <c r="I210" s="49" t="s">
        <v>550</v>
      </c>
      <c r="J210" s="50">
        <v>0</v>
      </c>
      <c r="K210" s="51">
        <v>0</v>
      </c>
      <c r="L210" s="50">
        <v>0</v>
      </c>
      <c r="M210" s="52">
        <v>288.55241522943402</v>
      </c>
      <c r="N210" s="53">
        <v>0</v>
      </c>
      <c r="O210" s="50">
        <v>0</v>
      </c>
      <c r="P210" s="50">
        <v>0</v>
      </c>
      <c r="Q210" s="50">
        <v>0</v>
      </c>
      <c r="R210" s="54">
        <v>0</v>
      </c>
      <c r="S210" s="55">
        <v>0</v>
      </c>
      <c r="T210" s="51">
        <v>0</v>
      </c>
      <c r="U210" s="51">
        <v>0</v>
      </c>
      <c r="V210" s="51">
        <v>0</v>
      </c>
      <c r="W210" s="56">
        <v>0</v>
      </c>
      <c r="X210" s="57">
        <v>0.3</v>
      </c>
      <c r="Y210" s="58">
        <f t="shared" si="34"/>
        <v>259.69717370649062</v>
      </c>
      <c r="Z210" s="59">
        <f t="shared" si="35"/>
        <v>403.97338132120763</v>
      </c>
      <c r="AA210" s="60">
        <v>408.13</v>
      </c>
      <c r="AB210" s="61">
        <v>1.85</v>
      </c>
      <c r="AC210" s="61">
        <v>0.88691588536304722</v>
      </c>
      <c r="AD210" s="62" t="s">
        <v>158</v>
      </c>
      <c r="AE210" s="63" t="s">
        <v>159</v>
      </c>
      <c r="AF210" s="19" t="s">
        <v>148</v>
      </c>
      <c r="AG210" s="17" t="s">
        <v>149</v>
      </c>
      <c r="AH210" s="90">
        <v>500.57664155928791</v>
      </c>
      <c r="AI210" s="91" t="s">
        <v>130</v>
      </c>
      <c r="AJ210" s="92" t="s">
        <v>127</v>
      </c>
      <c r="AK210" s="93">
        <v>0</v>
      </c>
      <c r="AL210" s="94" t="s">
        <v>150</v>
      </c>
      <c r="AM210" s="113"/>
      <c r="AN210" s="4" t="s">
        <v>39</v>
      </c>
    </row>
    <row r="211" spans="1:40" s="70" customFormat="1" ht="23" x14ac:dyDescent="0.35">
      <c r="A211" s="49" t="s">
        <v>143</v>
      </c>
      <c r="B211" s="82" t="s">
        <v>531</v>
      </c>
      <c r="C211" s="82" t="s">
        <v>531</v>
      </c>
      <c r="D211" s="83" t="s">
        <v>153</v>
      </c>
      <c r="E211" s="46" t="s">
        <v>52</v>
      </c>
      <c r="F211" s="49" t="s">
        <v>246</v>
      </c>
      <c r="G211" s="49" t="s">
        <v>247</v>
      </c>
      <c r="H211" s="49" t="s">
        <v>551</v>
      </c>
      <c r="I211" s="49" t="s">
        <v>552</v>
      </c>
      <c r="J211" s="50">
        <v>0</v>
      </c>
      <c r="K211" s="51">
        <v>0</v>
      </c>
      <c r="L211" s="50">
        <v>0</v>
      </c>
      <c r="M211" s="52">
        <v>298.48234098091899</v>
      </c>
      <c r="N211" s="53">
        <v>0</v>
      </c>
      <c r="O211" s="50">
        <v>0</v>
      </c>
      <c r="P211" s="50">
        <v>0</v>
      </c>
      <c r="Q211" s="50">
        <v>0</v>
      </c>
      <c r="R211" s="54">
        <v>0</v>
      </c>
      <c r="S211" s="55">
        <v>0</v>
      </c>
      <c r="T211" s="51">
        <v>0</v>
      </c>
      <c r="U211" s="51">
        <v>0</v>
      </c>
      <c r="V211" s="51">
        <v>0</v>
      </c>
      <c r="W211" s="56">
        <v>0</v>
      </c>
      <c r="X211" s="57">
        <v>0.3</v>
      </c>
      <c r="Y211" s="58">
        <f t="shared" si="34"/>
        <v>268.6341068828271</v>
      </c>
      <c r="Z211" s="59">
        <f t="shared" si="35"/>
        <v>417.87527737328656</v>
      </c>
      <c r="AA211" s="60">
        <v>18.29</v>
      </c>
      <c r="AB211" s="61">
        <v>7.0000000000000007E-2</v>
      </c>
      <c r="AC211" s="61">
        <v>-0.30776091229621</v>
      </c>
      <c r="AD211" s="62" t="s">
        <v>158</v>
      </c>
      <c r="AE211" s="63" t="s">
        <v>197</v>
      </c>
      <c r="AF211" s="19" t="s">
        <v>213</v>
      </c>
      <c r="AG211" s="17" t="s">
        <v>149</v>
      </c>
      <c r="AH211" s="90">
        <v>309.08414906477685</v>
      </c>
      <c r="AI211" s="91" t="s">
        <v>130</v>
      </c>
      <c r="AJ211" s="92" t="s">
        <v>127</v>
      </c>
      <c r="AK211" s="93">
        <v>0</v>
      </c>
      <c r="AL211" s="94" t="s">
        <v>150</v>
      </c>
      <c r="AM211" s="113"/>
      <c r="AN211" s="4" t="s">
        <v>39</v>
      </c>
    </row>
    <row r="212" spans="1:40" s="70" customFormat="1" ht="23" x14ac:dyDescent="0.35">
      <c r="A212" s="49" t="s">
        <v>143</v>
      </c>
      <c r="B212" s="82" t="s">
        <v>531</v>
      </c>
      <c r="C212" s="82" t="s">
        <v>531</v>
      </c>
      <c r="D212" s="83" t="s">
        <v>153</v>
      </c>
      <c r="E212" s="46" t="s">
        <v>52</v>
      </c>
      <c r="F212" s="49" t="s">
        <v>89</v>
      </c>
      <c r="G212" s="49" t="s">
        <v>469</v>
      </c>
      <c r="H212" s="49" t="s">
        <v>568</v>
      </c>
      <c r="I212" s="49" t="s">
        <v>569</v>
      </c>
      <c r="J212" s="50">
        <v>0</v>
      </c>
      <c r="K212" s="51">
        <v>0</v>
      </c>
      <c r="L212" s="50">
        <v>0</v>
      </c>
      <c r="M212" s="52">
        <v>84.982828810045007</v>
      </c>
      <c r="N212" s="53">
        <v>0</v>
      </c>
      <c r="O212" s="50">
        <v>0</v>
      </c>
      <c r="P212" s="50">
        <v>0</v>
      </c>
      <c r="Q212" s="50">
        <v>0</v>
      </c>
      <c r="R212" s="54">
        <v>0</v>
      </c>
      <c r="S212" s="55">
        <v>0</v>
      </c>
      <c r="T212" s="51">
        <v>0</v>
      </c>
      <c r="U212" s="51">
        <v>0</v>
      </c>
      <c r="V212" s="51">
        <v>0</v>
      </c>
      <c r="W212" s="56">
        <v>0</v>
      </c>
      <c r="X212" s="57">
        <v>0.3</v>
      </c>
      <c r="Y212" s="58">
        <f t="shared" si="34"/>
        <v>76.484545929040507</v>
      </c>
      <c r="Z212" s="59">
        <f t="shared" si="35"/>
        <v>118.975960334063</v>
      </c>
      <c r="AA212" s="60">
        <v>-16.399999999999999</v>
      </c>
      <c r="AB212" s="61">
        <v>-0.15</v>
      </c>
      <c r="AC212" s="61">
        <v>-0.36885918137375839</v>
      </c>
      <c r="AD212" s="62" t="s">
        <v>166</v>
      </c>
      <c r="AE212" s="63" t="s">
        <v>197</v>
      </c>
      <c r="AF212" s="19" t="s">
        <v>213</v>
      </c>
      <c r="AG212" s="17" t="s">
        <v>214</v>
      </c>
      <c r="AH212" s="90">
        <v>0</v>
      </c>
      <c r="AI212" s="91" t="s">
        <v>130</v>
      </c>
      <c r="AJ212" s="92" t="s">
        <v>131</v>
      </c>
      <c r="AK212" s="93">
        <v>0</v>
      </c>
      <c r="AL212" s="94" t="s">
        <v>150</v>
      </c>
      <c r="AM212" s="113"/>
      <c r="AN212" s="4" t="s">
        <v>39</v>
      </c>
    </row>
    <row r="213" spans="1:40" s="70" customFormat="1" ht="34.5" x14ac:dyDescent="0.35">
      <c r="A213" s="49" t="s">
        <v>143</v>
      </c>
      <c r="B213" s="82" t="s">
        <v>531</v>
      </c>
      <c r="C213" s="82" t="s">
        <v>531</v>
      </c>
      <c r="D213" s="83" t="s">
        <v>153</v>
      </c>
      <c r="E213" s="46" t="s">
        <v>52</v>
      </c>
      <c r="F213" s="49" t="s">
        <v>89</v>
      </c>
      <c r="G213" s="49" t="s">
        <v>92</v>
      </c>
      <c r="H213" s="49" t="s">
        <v>573</v>
      </c>
      <c r="I213" s="49" t="s">
        <v>574</v>
      </c>
      <c r="J213" s="50">
        <v>0</v>
      </c>
      <c r="K213" s="51">
        <v>0</v>
      </c>
      <c r="L213" s="50">
        <v>0</v>
      </c>
      <c r="M213" s="52">
        <v>200.73466205595102</v>
      </c>
      <c r="N213" s="53">
        <v>0</v>
      </c>
      <c r="O213" s="50">
        <v>0</v>
      </c>
      <c r="P213" s="50">
        <v>0</v>
      </c>
      <c r="Q213" s="50">
        <v>0</v>
      </c>
      <c r="R213" s="54">
        <v>0</v>
      </c>
      <c r="S213" s="55">
        <v>0</v>
      </c>
      <c r="T213" s="51">
        <v>0</v>
      </c>
      <c r="U213" s="51">
        <v>0</v>
      </c>
      <c r="V213" s="51">
        <v>0</v>
      </c>
      <c r="W213" s="56">
        <v>0</v>
      </c>
      <c r="X213" s="57">
        <v>0.3</v>
      </c>
      <c r="Y213" s="58">
        <f t="shared" si="34"/>
        <v>180.66119585035591</v>
      </c>
      <c r="Z213" s="59">
        <f t="shared" si="35"/>
        <v>281.02852687833143</v>
      </c>
      <c r="AA213" s="60" t="s">
        <v>127</v>
      </c>
      <c r="AB213" s="61" t="s">
        <v>127</v>
      </c>
      <c r="AC213" s="61" t="s">
        <v>127</v>
      </c>
      <c r="AD213" s="62" t="s">
        <v>166</v>
      </c>
      <c r="AE213" s="63" t="s">
        <v>332</v>
      </c>
      <c r="AF213" s="19" t="s">
        <v>213</v>
      </c>
      <c r="AG213" s="17" t="s">
        <v>214</v>
      </c>
      <c r="AH213" s="90">
        <v>0</v>
      </c>
      <c r="AI213" s="91" t="s">
        <v>130</v>
      </c>
      <c r="AJ213" s="92" t="s">
        <v>127</v>
      </c>
      <c r="AK213" s="93">
        <v>0</v>
      </c>
      <c r="AL213" s="94" t="s">
        <v>150</v>
      </c>
      <c r="AM213" s="113"/>
      <c r="AN213" s="4" t="s">
        <v>39</v>
      </c>
    </row>
    <row r="214" spans="1:40" s="70" customFormat="1" ht="34.5" x14ac:dyDescent="0.35">
      <c r="A214" s="49" t="s">
        <v>143</v>
      </c>
      <c r="B214" s="82" t="s">
        <v>531</v>
      </c>
      <c r="C214" s="82" t="s">
        <v>531</v>
      </c>
      <c r="D214" s="83" t="s">
        <v>153</v>
      </c>
      <c r="E214" s="46" t="s">
        <v>52</v>
      </c>
      <c r="F214" s="49" t="s">
        <v>89</v>
      </c>
      <c r="G214" s="49" t="s">
        <v>92</v>
      </c>
      <c r="H214" s="49" t="s">
        <v>575</v>
      </c>
      <c r="I214" s="49" t="s">
        <v>576</v>
      </c>
      <c r="J214" s="50">
        <v>0</v>
      </c>
      <c r="K214" s="51">
        <v>0</v>
      </c>
      <c r="L214" s="50">
        <v>0</v>
      </c>
      <c r="M214" s="52">
        <v>221.60365741390095</v>
      </c>
      <c r="N214" s="53">
        <v>0</v>
      </c>
      <c r="O214" s="50">
        <v>0</v>
      </c>
      <c r="P214" s="50">
        <v>0</v>
      </c>
      <c r="Q214" s="50">
        <v>0</v>
      </c>
      <c r="R214" s="54">
        <v>0</v>
      </c>
      <c r="S214" s="55">
        <v>0</v>
      </c>
      <c r="T214" s="51">
        <v>0</v>
      </c>
      <c r="U214" s="51">
        <v>0</v>
      </c>
      <c r="V214" s="51">
        <v>0</v>
      </c>
      <c r="W214" s="56">
        <v>0</v>
      </c>
      <c r="X214" s="57">
        <v>0.3</v>
      </c>
      <c r="Y214" s="58">
        <f t="shared" si="34"/>
        <v>199.44329167251087</v>
      </c>
      <c r="Z214" s="59">
        <f t="shared" si="35"/>
        <v>310.2451203794613</v>
      </c>
      <c r="AA214" s="60" t="s">
        <v>127</v>
      </c>
      <c r="AB214" s="61" t="s">
        <v>127</v>
      </c>
      <c r="AC214" s="61" t="s">
        <v>127</v>
      </c>
      <c r="AD214" s="62" t="s">
        <v>166</v>
      </c>
      <c r="AE214" s="63" t="s">
        <v>332</v>
      </c>
      <c r="AF214" s="19" t="s">
        <v>213</v>
      </c>
      <c r="AG214" s="17" t="s">
        <v>214</v>
      </c>
      <c r="AH214" s="90">
        <v>0</v>
      </c>
      <c r="AI214" s="91" t="s">
        <v>130</v>
      </c>
      <c r="AJ214" s="92" t="s">
        <v>127</v>
      </c>
      <c r="AK214" s="93">
        <v>0</v>
      </c>
      <c r="AL214" s="94" t="s">
        <v>150</v>
      </c>
      <c r="AM214" s="113"/>
      <c r="AN214" s="4" t="s">
        <v>39</v>
      </c>
    </row>
    <row r="215" spans="1:40" s="70" customFormat="1" ht="34.5" x14ac:dyDescent="0.35">
      <c r="A215" s="49" t="s">
        <v>143</v>
      </c>
      <c r="B215" s="82" t="s">
        <v>531</v>
      </c>
      <c r="C215" s="82" t="s">
        <v>531</v>
      </c>
      <c r="D215" s="83" t="s">
        <v>153</v>
      </c>
      <c r="E215" s="46" t="s">
        <v>52</v>
      </c>
      <c r="F215" s="49" t="s">
        <v>89</v>
      </c>
      <c r="G215" s="49" t="s">
        <v>92</v>
      </c>
      <c r="H215" s="49" t="s">
        <v>577</v>
      </c>
      <c r="I215" s="49" t="s">
        <v>578</v>
      </c>
      <c r="J215" s="50">
        <v>0</v>
      </c>
      <c r="K215" s="51">
        <v>0</v>
      </c>
      <c r="L215" s="50">
        <v>0</v>
      </c>
      <c r="M215" s="52">
        <v>958.58101165237508</v>
      </c>
      <c r="N215" s="53">
        <v>0</v>
      </c>
      <c r="O215" s="50">
        <v>0</v>
      </c>
      <c r="P215" s="50">
        <v>0</v>
      </c>
      <c r="Q215" s="50">
        <v>0</v>
      </c>
      <c r="R215" s="54">
        <v>0</v>
      </c>
      <c r="S215" s="55">
        <v>0</v>
      </c>
      <c r="T215" s="51">
        <v>0</v>
      </c>
      <c r="U215" s="51">
        <v>0</v>
      </c>
      <c r="V215" s="51">
        <v>0</v>
      </c>
      <c r="W215" s="56">
        <v>0</v>
      </c>
      <c r="X215" s="57">
        <v>0.3</v>
      </c>
      <c r="Y215" s="58">
        <f t="shared" si="34"/>
        <v>862.7229104871376</v>
      </c>
      <c r="Z215" s="59">
        <f t="shared" si="35"/>
        <v>1342.013416313325</v>
      </c>
      <c r="AA215" s="60" t="s">
        <v>127</v>
      </c>
      <c r="AB215" s="61" t="s">
        <v>127</v>
      </c>
      <c r="AC215" s="61" t="s">
        <v>127</v>
      </c>
      <c r="AD215" s="62" t="s">
        <v>166</v>
      </c>
      <c r="AE215" s="63" t="s">
        <v>332</v>
      </c>
      <c r="AF215" s="19" t="s">
        <v>213</v>
      </c>
      <c r="AG215" s="17" t="s">
        <v>214</v>
      </c>
      <c r="AH215" s="90">
        <v>0</v>
      </c>
      <c r="AI215" s="91" t="s">
        <v>130</v>
      </c>
      <c r="AJ215" s="92" t="s">
        <v>127</v>
      </c>
      <c r="AK215" s="93">
        <v>0</v>
      </c>
      <c r="AL215" s="94" t="s">
        <v>150</v>
      </c>
      <c r="AM215" s="113"/>
      <c r="AN215" s="4" t="s">
        <v>39</v>
      </c>
    </row>
    <row r="216" spans="1:40" s="70" customFormat="1" ht="34.5" x14ac:dyDescent="0.35">
      <c r="A216" s="49" t="s">
        <v>143</v>
      </c>
      <c r="B216" s="82" t="s">
        <v>531</v>
      </c>
      <c r="C216" s="82" t="s">
        <v>531</v>
      </c>
      <c r="D216" s="83" t="s">
        <v>153</v>
      </c>
      <c r="E216" s="46" t="s">
        <v>52</v>
      </c>
      <c r="F216" s="49" t="s">
        <v>89</v>
      </c>
      <c r="G216" s="49" t="s">
        <v>579</v>
      </c>
      <c r="H216" s="49" t="s">
        <v>580</v>
      </c>
      <c r="I216" s="49" t="s">
        <v>581</v>
      </c>
      <c r="J216" s="50">
        <v>0</v>
      </c>
      <c r="K216" s="51">
        <v>0</v>
      </c>
      <c r="L216" s="50">
        <v>0</v>
      </c>
      <c r="M216" s="52">
        <v>263.83960687745167</v>
      </c>
      <c r="N216" s="53">
        <v>0</v>
      </c>
      <c r="O216" s="50">
        <v>0</v>
      </c>
      <c r="P216" s="50">
        <v>0</v>
      </c>
      <c r="Q216" s="50">
        <v>0</v>
      </c>
      <c r="R216" s="54">
        <v>0</v>
      </c>
      <c r="S216" s="55">
        <v>0</v>
      </c>
      <c r="T216" s="51">
        <v>0</v>
      </c>
      <c r="U216" s="51">
        <v>0</v>
      </c>
      <c r="V216" s="51">
        <v>0</v>
      </c>
      <c r="W216" s="56">
        <v>0</v>
      </c>
      <c r="X216" s="57">
        <v>0.3</v>
      </c>
      <c r="Y216" s="58">
        <f t="shared" si="34"/>
        <v>237.4556461897065</v>
      </c>
      <c r="Z216" s="59">
        <f t="shared" si="35"/>
        <v>369.37544962843231</v>
      </c>
      <c r="AA216" s="60">
        <v>117</v>
      </c>
      <c r="AB216" s="61">
        <v>0.4</v>
      </c>
      <c r="AC216" s="61">
        <v>1.1011057210871096E-2</v>
      </c>
      <c r="AD216" s="62" t="s">
        <v>166</v>
      </c>
      <c r="AE216" s="63" t="s">
        <v>183</v>
      </c>
      <c r="AF216" s="19" t="s">
        <v>213</v>
      </c>
      <c r="AG216" s="17" t="s">
        <v>214</v>
      </c>
      <c r="AH216" s="90">
        <v>0</v>
      </c>
      <c r="AI216" s="91" t="s">
        <v>130</v>
      </c>
      <c r="AJ216" s="92" t="s">
        <v>131</v>
      </c>
      <c r="AK216" s="93">
        <v>0</v>
      </c>
      <c r="AL216" s="105" t="s">
        <v>150</v>
      </c>
      <c r="AM216" s="113"/>
      <c r="AN216" s="4" t="s">
        <v>39</v>
      </c>
    </row>
    <row r="217" spans="1:40" s="70" customFormat="1" ht="34.5" x14ac:dyDescent="0.35">
      <c r="A217" s="49" t="s">
        <v>468</v>
      </c>
      <c r="B217" s="82" t="s">
        <v>531</v>
      </c>
      <c r="C217" s="82" t="s">
        <v>531</v>
      </c>
      <c r="D217" s="83" t="s">
        <v>153</v>
      </c>
      <c r="E217" s="46" t="s">
        <v>52</v>
      </c>
      <c r="F217" s="49" t="s">
        <v>89</v>
      </c>
      <c r="G217" s="49" t="s">
        <v>599</v>
      </c>
      <c r="H217" s="49" t="s">
        <v>600</v>
      </c>
      <c r="I217" s="49" t="s">
        <v>601</v>
      </c>
      <c r="J217" s="50">
        <v>0</v>
      </c>
      <c r="K217" s="51">
        <v>0</v>
      </c>
      <c r="L217" s="50">
        <v>0</v>
      </c>
      <c r="M217" s="52">
        <v>797.04165174722868</v>
      </c>
      <c r="N217" s="53">
        <v>0</v>
      </c>
      <c r="O217" s="50">
        <v>0</v>
      </c>
      <c r="P217" s="50">
        <v>0</v>
      </c>
      <c r="Q217" s="50">
        <v>0</v>
      </c>
      <c r="R217" s="54">
        <v>0</v>
      </c>
      <c r="S217" s="55">
        <v>0</v>
      </c>
      <c r="T217" s="51">
        <v>0</v>
      </c>
      <c r="U217" s="51">
        <v>0</v>
      </c>
      <c r="V217" s="51">
        <v>0</v>
      </c>
      <c r="W217" s="56">
        <v>0</v>
      </c>
      <c r="X217" s="57">
        <v>0.3</v>
      </c>
      <c r="Y217" s="58">
        <f t="shared" si="34"/>
        <v>717.33748657250578</v>
      </c>
      <c r="Z217" s="59">
        <f t="shared" si="35"/>
        <v>1115.8583124461202</v>
      </c>
      <c r="AA217" s="60" t="s">
        <v>127</v>
      </c>
      <c r="AB217" s="61" t="s">
        <v>127</v>
      </c>
      <c r="AC217" s="61" t="s">
        <v>127</v>
      </c>
      <c r="AD217" s="62" t="s">
        <v>166</v>
      </c>
      <c r="AE217" s="63" t="s">
        <v>332</v>
      </c>
      <c r="AF217" s="19" t="s">
        <v>213</v>
      </c>
      <c r="AG217" s="17" t="s">
        <v>214</v>
      </c>
      <c r="AH217" s="90">
        <v>0</v>
      </c>
      <c r="AI217" s="91" t="s">
        <v>344</v>
      </c>
      <c r="AJ217" s="92" t="s">
        <v>602</v>
      </c>
      <c r="AK217" s="93">
        <v>0</v>
      </c>
      <c r="AL217" s="94" t="s">
        <v>150</v>
      </c>
      <c r="AM217" s="113"/>
      <c r="AN217" s="4" t="s">
        <v>39</v>
      </c>
    </row>
    <row r="218" spans="1:40" s="70" customFormat="1" ht="23" x14ac:dyDescent="0.35">
      <c r="A218" s="49" t="s">
        <v>468</v>
      </c>
      <c r="B218" s="82" t="s">
        <v>531</v>
      </c>
      <c r="C218" s="82" t="s">
        <v>531</v>
      </c>
      <c r="D218" s="83" t="s">
        <v>153</v>
      </c>
      <c r="E218" s="46" t="s">
        <v>52</v>
      </c>
      <c r="F218" s="49" t="s">
        <v>89</v>
      </c>
      <c r="G218" s="49" t="s">
        <v>603</v>
      </c>
      <c r="H218" s="49" t="s">
        <v>604</v>
      </c>
      <c r="I218" s="49" t="s">
        <v>605</v>
      </c>
      <c r="J218" s="50">
        <v>0</v>
      </c>
      <c r="K218" s="51">
        <v>0</v>
      </c>
      <c r="L218" s="50">
        <v>0</v>
      </c>
      <c r="M218" s="52">
        <v>670.9787477532675</v>
      </c>
      <c r="N218" s="53">
        <v>0</v>
      </c>
      <c r="O218" s="50">
        <v>0</v>
      </c>
      <c r="P218" s="50">
        <v>0</v>
      </c>
      <c r="Q218" s="50">
        <v>0</v>
      </c>
      <c r="R218" s="54">
        <v>0</v>
      </c>
      <c r="S218" s="55">
        <v>0</v>
      </c>
      <c r="T218" s="51">
        <v>0</v>
      </c>
      <c r="U218" s="51">
        <v>0</v>
      </c>
      <c r="V218" s="51">
        <v>202.01410764088155</v>
      </c>
      <c r="W218" s="56">
        <v>0</v>
      </c>
      <c r="X218" s="57">
        <v>0.3</v>
      </c>
      <c r="Y218" s="58">
        <f t="shared" si="34"/>
        <v>603.88087297794073</v>
      </c>
      <c r="Z218" s="59">
        <f t="shared" si="35"/>
        <v>939.37024685457448</v>
      </c>
      <c r="AA218" s="60">
        <v>911.74</v>
      </c>
      <c r="AB218" s="61">
        <v>1.32</v>
      </c>
      <c r="AC218" s="61">
        <v>0.67547829465376197</v>
      </c>
      <c r="AD218" s="62" t="s">
        <v>166</v>
      </c>
      <c r="AE218" s="63" t="s">
        <v>159</v>
      </c>
      <c r="AF218" s="19" t="s">
        <v>213</v>
      </c>
      <c r="AG218" s="17" t="s">
        <v>214</v>
      </c>
      <c r="AH218" s="90">
        <v>0</v>
      </c>
      <c r="AI218" s="91" t="s">
        <v>188</v>
      </c>
      <c r="AJ218" s="92" t="s">
        <v>127</v>
      </c>
      <c r="AK218" s="93">
        <v>0</v>
      </c>
      <c r="AL218" s="94" t="s">
        <v>150</v>
      </c>
      <c r="AM218" s="113"/>
      <c r="AN218" s="4" t="s">
        <v>39</v>
      </c>
    </row>
    <row r="219" spans="1:40" s="70" customFormat="1" ht="23" x14ac:dyDescent="0.35">
      <c r="A219" s="49" t="s">
        <v>468</v>
      </c>
      <c r="B219" s="82" t="s">
        <v>531</v>
      </c>
      <c r="C219" s="82" t="s">
        <v>531</v>
      </c>
      <c r="D219" s="83" t="s">
        <v>153</v>
      </c>
      <c r="E219" s="46" t="s">
        <v>52</v>
      </c>
      <c r="F219" s="49" t="s">
        <v>89</v>
      </c>
      <c r="G219" s="49" t="s">
        <v>205</v>
      </c>
      <c r="H219" s="49" t="s">
        <v>635</v>
      </c>
      <c r="I219" s="49" t="s">
        <v>636</v>
      </c>
      <c r="J219" s="50">
        <v>0</v>
      </c>
      <c r="K219" s="51">
        <v>0</v>
      </c>
      <c r="L219" s="50">
        <v>0</v>
      </c>
      <c r="M219" s="52">
        <v>190</v>
      </c>
      <c r="N219" s="53">
        <v>0</v>
      </c>
      <c r="O219" s="50">
        <v>0</v>
      </c>
      <c r="P219" s="50">
        <v>0</v>
      </c>
      <c r="Q219" s="50">
        <v>0</v>
      </c>
      <c r="R219" s="54">
        <v>0</v>
      </c>
      <c r="S219" s="55">
        <v>0</v>
      </c>
      <c r="T219" s="51">
        <v>0</v>
      </c>
      <c r="U219" s="51">
        <v>0</v>
      </c>
      <c r="V219" s="51">
        <v>0</v>
      </c>
      <c r="W219" s="56">
        <v>0</v>
      </c>
      <c r="X219" s="57">
        <v>0</v>
      </c>
      <c r="Y219" s="58">
        <f t="shared" si="34"/>
        <v>0</v>
      </c>
      <c r="Z219" s="59">
        <f t="shared" si="35"/>
        <v>0</v>
      </c>
      <c r="AA219" s="60">
        <v>0</v>
      </c>
      <c r="AB219" s="61">
        <v>0</v>
      </c>
      <c r="AC219" s="61">
        <v>0</v>
      </c>
      <c r="AD219" s="62">
        <v>0</v>
      </c>
      <c r="AE219" s="63">
        <v>0</v>
      </c>
      <c r="AF219" s="19">
        <v>0</v>
      </c>
      <c r="AG219" s="17">
        <v>0</v>
      </c>
      <c r="AH219" s="90">
        <v>0</v>
      </c>
      <c r="AI219" s="91" t="s">
        <v>130</v>
      </c>
      <c r="AJ219" s="92" t="s">
        <v>127</v>
      </c>
      <c r="AK219" s="93">
        <v>0</v>
      </c>
      <c r="AL219" s="88"/>
      <c r="AM219" s="113"/>
      <c r="AN219" s="4" t="s">
        <v>39</v>
      </c>
    </row>
    <row r="220" spans="1:40" s="70" customFormat="1" ht="23" x14ac:dyDescent="0.35">
      <c r="A220" s="49" t="s">
        <v>468</v>
      </c>
      <c r="B220" s="82" t="s">
        <v>531</v>
      </c>
      <c r="C220" s="82" t="s">
        <v>531</v>
      </c>
      <c r="D220" s="83" t="s">
        <v>153</v>
      </c>
      <c r="E220" s="46" t="s">
        <v>40</v>
      </c>
      <c r="F220" s="49" t="s">
        <v>89</v>
      </c>
      <c r="G220" s="49" t="s">
        <v>194</v>
      </c>
      <c r="H220" s="49" t="s">
        <v>621</v>
      </c>
      <c r="I220" s="49" t="s">
        <v>622</v>
      </c>
      <c r="J220" s="50">
        <v>0</v>
      </c>
      <c r="K220" s="51">
        <v>0</v>
      </c>
      <c r="L220" s="50">
        <v>0</v>
      </c>
      <c r="M220" s="52">
        <v>219.23221337361167</v>
      </c>
      <c r="N220" s="53">
        <v>0</v>
      </c>
      <c r="O220" s="50">
        <v>0</v>
      </c>
      <c r="P220" s="50">
        <v>0</v>
      </c>
      <c r="Q220" s="50">
        <v>0</v>
      </c>
      <c r="R220" s="54">
        <v>0</v>
      </c>
      <c r="S220" s="55">
        <v>0</v>
      </c>
      <c r="T220" s="51">
        <v>0</v>
      </c>
      <c r="U220" s="51">
        <v>146.87006461387008</v>
      </c>
      <c r="V220" s="51">
        <v>0</v>
      </c>
      <c r="W220" s="56">
        <v>0</v>
      </c>
      <c r="X220" s="57">
        <v>0.3</v>
      </c>
      <c r="Y220" s="58">
        <f t="shared" si="34"/>
        <v>197.30899203625052</v>
      </c>
      <c r="Z220" s="59">
        <f t="shared" si="35"/>
        <v>306.92509872305629</v>
      </c>
      <c r="AA220" s="60">
        <v>380.99</v>
      </c>
      <c r="AB220" s="61">
        <v>2.1</v>
      </c>
      <c r="AC220" s="61">
        <v>1.156401355035342</v>
      </c>
      <c r="AD220" s="62" t="s">
        <v>166</v>
      </c>
      <c r="AE220" s="63" t="s">
        <v>183</v>
      </c>
      <c r="AF220" s="19" t="s">
        <v>213</v>
      </c>
      <c r="AG220" s="17" t="s">
        <v>214</v>
      </c>
      <c r="AH220" s="90">
        <v>0</v>
      </c>
      <c r="AI220" s="91" t="s">
        <v>188</v>
      </c>
      <c r="AJ220" s="92" t="s">
        <v>127</v>
      </c>
      <c r="AK220" s="93">
        <v>0</v>
      </c>
      <c r="AL220" s="94" t="s">
        <v>150</v>
      </c>
      <c r="AM220" s="113"/>
      <c r="AN220" s="4" t="s">
        <v>39</v>
      </c>
    </row>
    <row r="221" spans="1:40" s="70" customFormat="1" ht="34.5" x14ac:dyDescent="0.35">
      <c r="A221" s="49" t="s">
        <v>468</v>
      </c>
      <c r="B221" s="82" t="s">
        <v>531</v>
      </c>
      <c r="C221" s="82" t="s">
        <v>531</v>
      </c>
      <c r="D221" s="83" t="s">
        <v>153</v>
      </c>
      <c r="E221" s="46" t="s">
        <v>40</v>
      </c>
      <c r="F221" s="49" t="s">
        <v>89</v>
      </c>
      <c r="G221" s="49" t="s">
        <v>395</v>
      </c>
      <c r="H221" s="49" t="s">
        <v>623</v>
      </c>
      <c r="I221" s="49" t="s">
        <v>624</v>
      </c>
      <c r="J221" s="50">
        <v>0</v>
      </c>
      <c r="K221" s="51">
        <v>0</v>
      </c>
      <c r="L221" s="50">
        <v>0</v>
      </c>
      <c r="M221" s="52">
        <v>482.08082399829544</v>
      </c>
      <c r="N221" s="53">
        <v>0</v>
      </c>
      <c r="O221" s="50">
        <v>0</v>
      </c>
      <c r="P221" s="50">
        <v>0</v>
      </c>
      <c r="Q221" s="50">
        <v>0</v>
      </c>
      <c r="R221" s="54">
        <v>0</v>
      </c>
      <c r="S221" s="55">
        <v>0</v>
      </c>
      <c r="T221" s="51">
        <v>0</v>
      </c>
      <c r="U221" s="51">
        <v>0</v>
      </c>
      <c r="V221" s="51">
        <v>0</v>
      </c>
      <c r="W221" s="56">
        <v>0</v>
      </c>
      <c r="X221" s="57">
        <v>0.3</v>
      </c>
      <c r="Y221" s="58">
        <f t="shared" si="34"/>
        <v>433.87274159846589</v>
      </c>
      <c r="Z221" s="59">
        <f t="shared" si="35"/>
        <v>674.91315359761359</v>
      </c>
      <c r="AA221" s="60">
        <v>782.49</v>
      </c>
      <c r="AB221" s="61">
        <v>1.96</v>
      </c>
      <c r="AC221" s="61">
        <v>1.0573201964485479</v>
      </c>
      <c r="AD221" s="62" t="s">
        <v>166</v>
      </c>
      <c r="AE221" s="63" t="s">
        <v>183</v>
      </c>
      <c r="AF221" s="19" t="s">
        <v>213</v>
      </c>
      <c r="AG221" s="17" t="s">
        <v>214</v>
      </c>
      <c r="AH221" s="99">
        <v>0</v>
      </c>
      <c r="AI221" s="185" t="s">
        <v>130</v>
      </c>
      <c r="AJ221" s="184" t="s">
        <v>127</v>
      </c>
      <c r="AK221" s="183">
        <v>0</v>
      </c>
      <c r="AL221" s="94" t="s">
        <v>150</v>
      </c>
      <c r="AM221" s="113"/>
      <c r="AN221" s="4" t="s">
        <v>39</v>
      </c>
    </row>
    <row r="222" spans="1:40" s="70" customFormat="1" ht="34.5" x14ac:dyDescent="0.35">
      <c r="A222" s="49" t="s">
        <v>143</v>
      </c>
      <c r="B222" s="82" t="s">
        <v>531</v>
      </c>
      <c r="C222" s="82" t="s">
        <v>531</v>
      </c>
      <c r="D222" s="83" t="s">
        <v>153</v>
      </c>
      <c r="E222" s="46" t="s">
        <v>52</v>
      </c>
      <c r="F222" s="49" t="s">
        <v>570</v>
      </c>
      <c r="G222" s="49" t="s">
        <v>299</v>
      </c>
      <c r="H222" s="49" t="s">
        <v>571</v>
      </c>
      <c r="I222" s="49" t="s">
        <v>572</v>
      </c>
      <c r="J222" s="50">
        <v>0</v>
      </c>
      <c r="K222" s="51">
        <v>0</v>
      </c>
      <c r="L222" s="50">
        <v>0</v>
      </c>
      <c r="M222" s="52">
        <v>175.6608672934515</v>
      </c>
      <c r="N222" s="53">
        <v>0</v>
      </c>
      <c r="O222" s="50">
        <v>0</v>
      </c>
      <c r="P222" s="50">
        <v>0</v>
      </c>
      <c r="Q222" s="50">
        <v>0</v>
      </c>
      <c r="R222" s="54">
        <v>0</v>
      </c>
      <c r="S222" s="55">
        <v>0</v>
      </c>
      <c r="T222" s="51">
        <v>0</v>
      </c>
      <c r="U222" s="51">
        <v>0</v>
      </c>
      <c r="V222" s="51">
        <v>0</v>
      </c>
      <c r="W222" s="56">
        <v>0</v>
      </c>
      <c r="X222" s="57">
        <v>0.3</v>
      </c>
      <c r="Y222" s="58">
        <f t="shared" si="34"/>
        <v>158.09478056410634</v>
      </c>
      <c r="Z222" s="59">
        <f t="shared" si="35"/>
        <v>245.92521421083208</v>
      </c>
      <c r="AA222" s="60">
        <v>160.75</v>
      </c>
      <c r="AB222" s="61">
        <v>0.65</v>
      </c>
      <c r="AC222" s="61">
        <v>0.2751923099764616</v>
      </c>
      <c r="AD222" s="62" t="s">
        <v>166</v>
      </c>
      <c r="AE222" s="63" t="s">
        <v>159</v>
      </c>
      <c r="AF222" s="19" t="s">
        <v>213</v>
      </c>
      <c r="AG222" s="17" t="s">
        <v>214</v>
      </c>
      <c r="AH222" s="90">
        <v>0</v>
      </c>
      <c r="AI222" s="91" t="s">
        <v>130</v>
      </c>
      <c r="AJ222" s="92" t="s">
        <v>131</v>
      </c>
      <c r="AK222" s="93">
        <v>0</v>
      </c>
      <c r="AL222" s="94" t="s">
        <v>150</v>
      </c>
      <c r="AM222" s="113"/>
      <c r="AN222" s="4" t="s">
        <v>39</v>
      </c>
    </row>
    <row r="223" spans="1:40" s="70" customFormat="1" ht="23" x14ac:dyDescent="0.35">
      <c r="A223" s="49" t="s">
        <v>468</v>
      </c>
      <c r="B223" s="82" t="s">
        <v>531</v>
      </c>
      <c r="C223" s="82" t="s">
        <v>531</v>
      </c>
      <c r="D223" s="83" t="s">
        <v>153</v>
      </c>
      <c r="E223" s="46" t="s">
        <v>52</v>
      </c>
      <c r="F223" s="49" t="s">
        <v>95</v>
      </c>
      <c r="G223" s="49" t="s">
        <v>96</v>
      </c>
      <c r="H223" s="49" t="s">
        <v>611</v>
      </c>
      <c r="I223" s="49" t="s">
        <v>612</v>
      </c>
      <c r="J223" s="50">
        <v>0</v>
      </c>
      <c r="K223" s="51">
        <v>0</v>
      </c>
      <c r="L223" s="50">
        <v>0</v>
      </c>
      <c r="M223" s="52">
        <v>1420.6424244112316</v>
      </c>
      <c r="N223" s="53">
        <v>0</v>
      </c>
      <c r="O223" s="50">
        <v>0</v>
      </c>
      <c r="P223" s="50">
        <v>0</v>
      </c>
      <c r="Q223" s="50">
        <v>0</v>
      </c>
      <c r="R223" s="54">
        <v>0</v>
      </c>
      <c r="S223" s="55">
        <v>0</v>
      </c>
      <c r="T223" s="51">
        <v>0</v>
      </c>
      <c r="U223" s="51">
        <v>0</v>
      </c>
      <c r="V223" s="51">
        <v>0</v>
      </c>
      <c r="W223" s="56">
        <v>286.86003285005182</v>
      </c>
      <c r="X223" s="57">
        <v>0.3</v>
      </c>
      <c r="Y223" s="58">
        <f t="shared" si="34"/>
        <v>1278.5781819701085</v>
      </c>
      <c r="Z223" s="59">
        <f t="shared" si="35"/>
        <v>1988.899394175724</v>
      </c>
      <c r="AA223" s="60">
        <v>853.32</v>
      </c>
      <c r="AB223" s="61">
        <v>0.73</v>
      </c>
      <c r="AC223" s="61">
        <v>0.15356899883013375</v>
      </c>
      <c r="AD223" s="62" t="s">
        <v>166</v>
      </c>
      <c r="AE223" s="63" t="s">
        <v>159</v>
      </c>
      <c r="AF223" s="19" t="s">
        <v>213</v>
      </c>
      <c r="AG223" s="17" t="s">
        <v>214</v>
      </c>
      <c r="AH223" s="90">
        <v>0</v>
      </c>
      <c r="AI223" s="91" t="s">
        <v>130</v>
      </c>
      <c r="AJ223" s="92" t="s">
        <v>127</v>
      </c>
      <c r="AK223" s="93">
        <v>0</v>
      </c>
      <c r="AL223" s="94" t="s">
        <v>150</v>
      </c>
      <c r="AM223" s="113"/>
      <c r="AN223" s="4" t="s">
        <v>39</v>
      </c>
    </row>
    <row r="224" spans="1:40" s="70" customFormat="1" ht="23" x14ac:dyDescent="0.35">
      <c r="A224" s="49" t="s">
        <v>468</v>
      </c>
      <c r="B224" s="82" t="s">
        <v>531</v>
      </c>
      <c r="C224" s="82" t="s">
        <v>531</v>
      </c>
      <c r="D224" s="83" t="s">
        <v>153</v>
      </c>
      <c r="E224" s="46" t="s">
        <v>52</v>
      </c>
      <c r="F224" s="49" t="s">
        <v>95</v>
      </c>
      <c r="G224" s="49" t="s">
        <v>190</v>
      </c>
      <c r="H224" s="49" t="s">
        <v>613</v>
      </c>
      <c r="I224" s="49" t="s">
        <v>614</v>
      </c>
      <c r="J224" s="50">
        <v>0</v>
      </c>
      <c r="K224" s="51">
        <v>0</v>
      </c>
      <c r="L224" s="50">
        <v>0</v>
      </c>
      <c r="M224" s="52">
        <v>608.40664553494673</v>
      </c>
      <c r="N224" s="53">
        <v>0</v>
      </c>
      <c r="O224" s="50">
        <v>0</v>
      </c>
      <c r="P224" s="50">
        <v>0</v>
      </c>
      <c r="Q224" s="50">
        <v>0</v>
      </c>
      <c r="R224" s="54">
        <v>0</v>
      </c>
      <c r="S224" s="55">
        <v>0</v>
      </c>
      <c r="T224" s="51">
        <v>0</v>
      </c>
      <c r="U224" s="51">
        <v>0</v>
      </c>
      <c r="V224" s="51">
        <v>0</v>
      </c>
      <c r="W224" s="56">
        <v>0</v>
      </c>
      <c r="X224" s="57">
        <v>0.3</v>
      </c>
      <c r="Y224" s="58">
        <f t="shared" si="34"/>
        <v>547.56598098145207</v>
      </c>
      <c r="Z224" s="59">
        <f t="shared" si="35"/>
        <v>851.76930374892538</v>
      </c>
      <c r="AA224" s="60">
        <v>6499.88</v>
      </c>
      <c r="AB224" s="61">
        <v>11.63</v>
      </c>
      <c r="AC224" s="61">
        <v>8.0662387866140399</v>
      </c>
      <c r="AD224" s="62" t="s">
        <v>166</v>
      </c>
      <c r="AE224" s="63" t="s">
        <v>159</v>
      </c>
      <c r="AF224" s="19" t="s">
        <v>148</v>
      </c>
      <c r="AG224" s="17" t="s">
        <v>214</v>
      </c>
      <c r="AH224" s="90">
        <v>0</v>
      </c>
      <c r="AI224" s="118" t="s">
        <v>130</v>
      </c>
      <c r="AJ224" s="119" t="s">
        <v>127</v>
      </c>
      <c r="AK224" s="120">
        <v>0</v>
      </c>
      <c r="AL224" s="94" t="s">
        <v>150</v>
      </c>
      <c r="AM224" s="113"/>
      <c r="AN224" s="4" t="s">
        <v>39</v>
      </c>
    </row>
    <row r="225" spans="1:40" s="70" customFormat="1" ht="34.5" x14ac:dyDescent="0.35">
      <c r="A225" s="49" t="s">
        <v>468</v>
      </c>
      <c r="B225" s="82" t="s">
        <v>531</v>
      </c>
      <c r="C225" s="82" t="s">
        <v>531</v>
      </c>
      <c r="D225" s="83" t="s">
        <v>153</v>
      </c>
      <c r="E225" s="46" t="s">
        <v>52</v>
      </c>
      <c r="F225" s="49" t="s">
        <v>95</v>
      </c>
      <c r="G225" s="49" t="s">
        <v>316</v>
      </c>
      <c r="H225" s="49" t="s">
        <v>615</v>
      </c>
      <c r="I225" s="49" t="s">
        <v>754</v>
      </c>
      <c r="J225" s="50">
        <v>0</v>
      </c>
      <c r="K225" s="51">
        <v>0</v>
      </c>
      <c r="L225" s="50">
        <v>0</v>
      </c>
      <c r="M225" s="52">
        <v>4154.129866148407</v>
      </c>
      <c r="N225" s="53">
        <v>0</v>
      </c>
      <c r="O225" s="50">
        <v>0</v>
      </c>
      <c r="P225" s="50">
        <v>0</v>
      </c>
      <c r="Q225" s="50">
        <v>0</v>
      </c>
      <c r="R225" s="54">
        <v>0</v>
      </c>
      <c r="S225" s="55">
        <v>0</v>
      </c>
      <c r="T225" s="51">
        <v>1949.4361387345068</v>
      </c>
      <c r="U225" s="51">
        <v>0</v>
      </c>
      <c r="V225" s="51">
        <v>0</v>
      </c>
      <c r="W225" s="56">
        <v>0</v>
      </c>
      <c r="X225" s="57">
        <v>0.3</v>
      </c>
      <c r="Y225" s="58">
        <f t="shared" si="34"/>
        <v>3738.7168795335665</v>
      </c>
      <c r="Z225" s="59">
        <f t="shared" si="35"/>
        <v>5815.7818126077691</v>
      </c>
      <c r="AA225" s="60" t="s">
        <v>127</v>
      </c>
      <c r="AB225" s="61" t="s">
        <v>127</v>
      </c>
      <c r="AC225" s="61">
        <v>0</v>
      </c>
      <c r="AD225" s="62" t="s">
        <v>166</v>
      </c>
      <c r="AE225" s="63" t="s">
        <v>280</v>
      </c>
      <c r="AF225" s="19" t="s">
        <v>148</v>
      </c>
      <c r="AG225" s="17" t="s">
        <v>214</v>
      </c>
      <c r="AH225" s="90">
        <v>0</v>
      </c>
      <c r="AI225" s="91" t="s">
        <v>130</v>
      </c>
      <c r="AJ225" s="92" t="s">
        <v>127</v>
      </c>
      <c r="AK225" s="93">
        <v>0</v>
      </c>
      <c r="AL225" s="94" t="s">
        <v>150</v>
      </c>
      <c r="AM225" s="113"/>
      <c r="AN225" s="4" t="s">
        <v>39</v>
      </c>
    </row>
    <row r="226" spans="1:40" s="70" customFormat="1" ht="34.5" x14ac:dyDescent="0.35">
      <c r="A226" s="49" t="s">
        <v>143</v>
      </c>
      <c r="B226" s="82" t="s">
        <v>531</v>
      </c>
      <c r="C226" s="82" t="s">
        <v>531</v>
      </c>
      <c r="D226" s="83" t="s">
        <v>153</v>
      </c>
      <c r="E226" s="46" t="s">
        <v>40</v>
      </c>
      <c r="F226" s="49" t="s">
        <v>95</v>
      </c>
      <c r="G226" s="49" t="s">
        <v>553</v>
      </c>
      <c r="H226" s="49" t="s">
        <v>554</v>
      </c>
      <c r="I226" s="49" t="s">
        <v>555</v>
      </c>
      <c r="J226" s="50">
        <v>0</v>
      </c>
      <c r="K226" s="51">
        <v>0</v>
      </c>
      <c r="L226" s="50">
        <v>0</v>
      </c>
      <c r="M226" s="52">
        <v>1281.1198868665851</v>
      </c>
      <c r="N226" s="53">
        <v>0</v>
      </c>
      <c r="O226" s="50">
        <v>0</v>
      </c>
      <c r="P226" s="50">
        <v>0</v>
      </c>
      <c r="Q226" s="50">
        <v>0</v>
      </c>
      <c r="R226" s="54">
        <v>0</v>
      </c>
      <c r="S226" s="55">
        <v>0</v>
      </c>
      <c r="T226" s="51">
        <v>0</v>
      </c>
      <c r="U226" s="51">
        <v>11.400497966991122</v>
      </c>
      <c r="V226" s="51">
        <v>0</v>
      </c>
      <c r="W226" s="56">
        <v>0</v>
      </c>
      <c r="X226" s="57">
        <v>0.17</v>
      </c>
      <c r="Y226" s="58">
        <f t="shared" si="34"/>
        <v>1063.3295060992657</v>
      </c>
      <c r="Z226" s="59">
        <f t="shared" si="35"/>
        <v>1498.9102676339046</v>
      </c>
      <c r="AA226" s="60">
        <v>2751.66</v>
      </c>
      <c r="AB226" s="61">
        <v>2.61</v>
      </c>
      <c r="AC226" s="61">
        <v>2.0522278397973066</v>
      </c>
      <c r="AD226" s="62" t="s">
        <v>166</v>
      </c>
      <c r="AE226" s="63" t="s">
        <v>159</v>
      </c>
      <c r="AF226" s="19" t="s">
        <v>210</v>
      </c>
      <c r="AG226" s="17" t="s">
        <v>161</v>
      </c>
      <c r="AH226" s="90">
        <v>919.16241828317754</v>
      </c>
      <c r="AI226" s="91" t="s">
        <v>188</v>
      </c>
      <c r="AJ226" s="92" t="s">
        <v>127</v>
      </c>
      <c r="AK226" s="93">
        <v>0</v>
      </c>
      <c r="AL226" s="94" t="s">
        <v>150</v>
      </c>
      <c r="AM226" s="113"/>
      <c r="AN226" s="4" t="s">
        <v>39</v>
      </c>
    </row>
    <row r="227" spans="1:40" s="70" customFormat="1" ht="23" x14ac:dyDescent="0.35">
      <c r="A227" s="49" t="s">
        <v>143</v>
      </c>
      <c r="B227" s="82" t="s">
        <v>531</v>
      </c>
      <c r="C227" s="82" t="s">
        <v>531</v>
      </c>
      <c r="D227" s="83" t="s">
        <v>153</v>
      </c>
      <c r="E227" s="46" t="s">
        <v>40</v>
      </c>
      <c r="F227" s="49" t="s">
        <v>95</v>
      </c>
      <c r="G227" s="49" t="s">
        <v>305</v>
      </c>
      <c r="H227" s="49" t="s">
        <v>556</v>
      </c>
      <c r="I227" s="49" t="s">
        <v>557</v>
      </c>
      <c r="J227" s="50">
        <v>0</v>
      </c>
      <c r="K227" s="51">
        <v>0</v>
      </c>
      <c r="L227" s="50">
        <v>0</v>
      </c>
      <c r="M227" s="52">
        <v>289.57194066173651</v>
      </c>
      <c r="N227" s="53">
        <v>0</v>
      </c>
      <c r="O227" s="50">
        <v>0</v>
      </c>
      <c r="P227" s="50">
        <v>0</v>
      </c>
      <c r="Q227" s="50">
        <v>0</v>
      </c>
      <c r="R227" s="54">
        <v>0</v>
      </c>
      <c r="S227" s="55">
        <v>0</v>
      </c>
      <c r="T227" s="51">
        <v>0</v>
      </c>
      <c r="U227" s="51">
        <v>69.795921960900742</v>
      </c>
      <c r="V227" s="51">
        <v>0</v>
      </c>
      <c r="W227" s="56">
        <v>75.54167008853274</v>
      </c>
      <c r="X227" s="57">
        <v>0.3</v>
      </c>
      <c r="Y227" s="58">
        <f t="shared" si="34"/>
        <v>260.61474659556285</v>
      </c>
      <c r="Z227" s="59">
        <f t="shared" si="35"/>
        <v>405.40071692643107</v>
      </c>
      <c r="AA227" s="60">
        <v>52.94</v>
      </c>
      <c r="AB227" s="61">
        <v>0.22</v>
      </c>
      <c r="AC227" s="61">
        <v>-0.18700948580004439</v>
      </c>
      <c r="AD227" s="62" t="s">
        <v>187</v>
      </c>
      <c r="AE227" s="63" t="s">
        <v>183</v>
      </c>
      <c r="AF227" s="19" t="s">
        <v>213</v>
      </c>
      <c r="AG227" s="17" t="s">
        <v>214</v>
      </c>
      <c r="AH227" s="90">
        <v>287.9149460255307</v>
      </c>
      <c r="AI227" s="91" t="s">
        <v>130</v>
      </c>
      <c r="AJ227" s="92" t="s">
        <v>127</v>
      </c>
      <c r="AK227" s="93">
        <v>0</v>
      </c>
      <c r="AL227" s="94" t="s">
        <v>150</v>
      </c>
      <c r="AM227" s="113"/>
      <c r="AN227" s="4" t="s">
        <v>39</v>
      </c>
    </row>
    <row r="228" spans="1:40" s="70" customFormat="1" ht="46" x14ac:dyDescent="0.35">
      <c r="A228" s="49" t="s">
        <v>468</v>
      </c>
      <c r="B228" s="82" t="s">
        <v>531</v>
      </c>
      <c r="C228" s="82" t="s">
        <v>531</v>
      </c>
      <c r="D228" s="83" t="s">
        <v>153</v>
      </c>
      <c r="E228" s="46" t="s">
        <v>40</v>
      </c>
      <c r="F228" s="49" t="s">
        <v>95</v>
      </c>
      <c r="G228" s="49" t="s">
        <v>194</v>
      </c>
      <c r="H228" s="49" t="s">
        <v>627</v>
      </c>
      <c r="I228" s="49" t="s">
        <v>628</v>
      </c>
      <c r="J228" s="50">
        <v>0</v>
      </c>
      <c r="K228" s="51">
        <v>0</v>
      </c>
      <c r="L228" s="50">
        <v>0</v>
      </c>
      <c r="M228" s="52">
        <v>1081.8969684355864</v>
      </c>
      <c r="N228" s="53">
        <v>0</v>
      </c>
      <c r="O228" s="50">
        <v>0</v>
      </c>
      <c r="P228" s="50">
        <v>0</v>
      </c>
      <c r="Q228" s="50">
        <v>0</v>
      </c>
      <c r="R228" s="54">
        <v>0</v>
      </c>
      <c r="S228" s="55">
        <v>0</v>
      </c>
      <c r="T228" s="51">
        <v>0</v>
      </c>
      <c r="U228" s="51">
        <v>0</v>
      </c>
      <c r="V228" s="51">
        <v>0</v>
      </c>
      <c r="W228" s="56">
        <v>0</v>
      </c>
      <c r="X228" s="57">
        <v>0.3</v>
      </c>
      <c r="Y228" s="58">
        <f t="shared" si="34"/>
        <v>973.70727159202772</v>
      </c>
      <c r="Z228" s="59">
        <f t="shared" si="35"/>
        <v>1514.6557558098209</v>
      </c>
      <c r="AA228" s="60">
        <v>1468.29</v>
      </c>
      <c r="AB228" s="61">
        <v>1.64</v>
      </c>
      <c r="AC228" s="61">
        <v>0.82785847789612244</v>
      </c>
      <c r="AD228" s="62" t="s">
        <v>187</v>
      </c>
      <c r="AE228" s="63" t="s">
        <v>159</v>
      </c>
      <c r="AF228" s="19" t="s">
        <v>213</v>
      </c>
      <c r="AG228" s="17" t="s">
        <v>214</v>
      </c>
      <c r="AH228" s="90">
        <v>0</v>
      </c>
      <c r="AI228" s="91" t="s">
        <v>130</v>
      </c>
      <c r="AJ228" s="92" t="s">
        <v>127</v>
      </c>
      <c r="AK228" s="93">
        <v>0</v>
      </c>
      <c r="AL228" s="94" t="s">
        <v>150</v>
      </c>
      <c r="AM228" s="113"/>
      <c r="AN228" s="4" t="s">
        <v>39</v>
      </c>
    </row>
    <row r="229" spans="1:40" s="70" customFormat="1" ht="46" x14ac:dyDescent="0.35">
      <c r="A229" s="49" t="s">
        <v>468</v>
      </c>
      <c r="B229" s="82" t="s">
        <v>531</v>
      </c>
      <c r="C229" s="82" t="s">
        <v>531</v>
      </c>
      <c r="D229" s="83" t="s">
        <v>153</v>
      </c>
      <c r="E229" s="46" t="s">
        <v>40</v>
      </c>
      <c r="F229" s="49" t="s">
        <v>95</v>
      </c>
      <c r="G229" s="49" t="s">
        <v>194</v>
      </c>
      <c r="H229" s="49" t="s">
        <v>629</v>
      </c>
      <c r="I229" s="49" t="s">
        <v>630</v>
      </c>
      <c r="J229" s="50">
        <v>0</v>
      </c>
      <c r="K229" s="51">
        <v>0</v>
      </c>
      <c r="L229" s="50">
        <v>0</v>
      </c>
      <c r="M229" s="52">
        <v>622.91715825635208</v>
      </c>
      <c r="N229" s="53">
        <v>0</v>
      </c>
      <c r="O229" s="50">
        <v>0</v>
      </c>
      <c r="P229" s="50">
        <v>0</v>
      </c>
      <c r="Q229" s="50">
        <v>0</v>
      </c>
      <c r="R229" s="54">
        <v>0</v>
      </c>
      <c r="S229" s="55">
        <v>0</v>
      </c>
      <c r="T229" s="51">
        <v>0</v>
      </c>
      <c r="U229" s="51">
        <v>0</v>
      </c>
      <c r="V229" s="51">
        <v>0</v>
      </c>
      <c r="W229" s="56">
        <v>0</v>
      </c>
      <c r="X229" s="57">
        <v>0.3</v>
      </c>
      <c r="Y229" s="58">
        <f t="shared" si="34"/>
        <v>560.62544243071693</v>
      </c>
      <c r="Z229" s="59">
        <f t="shared" si="35"/>
        <v>872.08402155889291</v>
      </c>
      <c r="AA229" s="60">
        <v>6009.85</v>
      </c>
      <c r="AB229" s="61">
        <v>11.64</v>
      </c>
      <c r="AC229" s="61">
        <v>7.9731200673559854</v>
      </c>
      <c r="AD229" s="62" t="s">
        <v>158</v>
      </c>
      <c r="AE229" s="63" t="s">
        <v>159</v>
      </c>
      <c r="AF229" s="19" t="s">
        <v>213</v>
      </c>
      <c r="AG229" s="17" t="s">
        <v>214</v>
      </c>
      <c r="AH229" s="90">
        <v>0</v>
      </c>
      <c r="AI229" s="118" t="s">
        <v>130</v>
      </c>
      <c r="AJ229" s="119" t="s">
        <v>127</v>
      </c>
      <c r="AK229" s="120">
        <v>0</v>
      </c>
      <c r="AL229" s="94" t="s">
        <v>150</v>
      </c>
      <c r="AM229" s="113"/>
      <c r="AN229" s="4" t="s">
        <v>39</v>
      </c>
    </row>
    <row r="230" spans="1:40" s="70" customFormat="1" ht="34.5" x14ac:dyDescent="0.35">
      <c r="A230" s="49" t="s">
        <v>468</v>
      </c>
      <c r="B230" s="82" t="s">
        <v>531</v>
      </c>
      <c r="C230" s="82" t="s">
        <v>531</v>
      </c>
      <c r="D230" s="83" t="s">
        <v>153</v>
      </c>
      <c r="E230" s="46" t="s">
        <v>40</v>
      </c>
      <c r="F230" s="49" t="s">
        <v>95</v>
      </c>
      <c r="G230" s="49" t="s">
        <v>338</v>
      </c>
      <c r="H230" s="49" t="s">
        <v>631</v>
      </c>
      <c r="I230" s="49" t="s">
        <v>632</v>
      </c>
      <c r="J230" s="50">
        <v>0</v>
      </c>
      <c r="K230" s="51">
        <v>0</v>
      </c>
      <c r="L230" s="50">
        <v>0</v>
      </c>
      <c r="M230" s="52">
        <v>1338.0237304046</v>
      </c>
      <c r="N230" s="53">
        <v>0</v>
      </c>
      <c r="O230" s="50">
        <v>0</v>
      </c>
      <c r="P230" s="50">
        <v>0</v>
      </c>
      <c r="Q230" s="50">
        <v>0</v>
      </c>
      <c r="R230" s="54">
        <v>0</v>
      </c>
      <c r="S230" s="55">
        <v>0</v>
      </c>
      <c r="T230" s="51">
        <v>0</v>
      </c>
      <c r="U230" s="51">
        <v>0</v>
      </c>
      <c r="V230" s="51">
        <v>0</v>
      </c>
      <c r="W230" s="56">
        <v>0</v>
      </c>
      <c r="X230" s="57">
        <v>0.19</v>
      </c>
      <c r="Y230" s="58">
        <f t="shared" si="34"/>
        <v>1083.799221627726</v>
      </c>
      <c r="Z230" s="59">
        <f t="shared" si="35"/>
        <v>1592.248239181474</v>
      </c>
      <c r="AA230" s="60">
        <v>1814.54</v>
      </c>
      <c r="AB230" s="61">
        <v>1.64</v>
      </c>
      <c r="AC230" s="61">
        <v>0.82764840328705225</v>
      </c>
      <c r="AD230" s="62" t="s">
        <v>166</v>
      </c>
      <c r="AE230" s="63" t="s">
        <v>183</v>
      </c>
      <c r="AF230" s="19" t="s">
        <v>160</v>
      </c>
      <c r="AG230" s="17" t="s">
        <v>161</v>
      </c>
      <c r="AH230" s="90">
        <v>0</v>
      </c>
      <c r="AI230" s="91" t="s">
        <v>130</v>
      </c>
      <c r="AJ230" s="92" t="s">
        <v>127</v>
      </c>
      <c r="AK230" s="93">
        <v>0</v>
      </c>
      <c r="AL230" s="94" t="s">
        <v>150</v>
      </c>
      <c r="AM230" s="113"/>
      <c r="AN230" s="4" t="s">
        <v>39</v>
      </c>
    </row>
    <row r="231" spans="1:40" s="70" customFormat="1" ht="34.5" x14ac:dyDescent="0.35">
      <c r="A231" s="49" t="s">
        <v>468</v>
      </c>
      <c r="B231" s="82" t="s">
        <v>531</v>
      </c>
      <c r="C231" s="82" t="s">
        <v>531</v>
      </c>
      <c r="D231" s="83" t="s">
        <v>153</v>
      </c>
      <c r="E231" s="46" t="s">
        <v>40</v>
      </c>
      <c r="F231" s="49" t="s">
        <v>95</v>
      </c>
      <c r="G231" s="49" t="s">
        <v>305</v>
      </c>
      <c r="H231" s="49" t="s">
        <v>633</v>
      </c>
      <c r="I231" s="49" t="s">
        <v>634</v>
      </c>
      <c r="J231" s="50">
        <v>0</v>
      </c>
      <c r="K231" s="51">
        <v>0</v>
      </c>
      <c r="L231" s="50">
        <v>0</v>
      </c>
      <c r="M231" s="52">
        <v>453.58079711685474</v>
      </c>
      <c r="N231" s="53">
        <v>0</v>
      </c>
      <c r="O231" s="50">
        <v>0</v>
      </c>
      <c r="P231" s="50">
        <v>0</v>
      </c>
      <c r="Q231" s="50">
        <v>0</v>
      </c>
      <c r="R231" s="54">
        <v>0</v>
      </c>
      <c r="S231" s="55">
        <v>0</v>
      </c>
      <c r="T231" s="51">
        <v>0</v>
      </c>
      <c r="U231" s="51">
        <v>0</v>
      </c>
      <c r="V231" s="51">
        <v>0</v>
      </c>
      <c r="W231" s="56">
        <v>0</v>
      </c>
      <c r="X231" s="57">
        <v>0.3</v>
      </c>
      <c r="Y231" s="58">
        <f t="shared" si="34"/>
        <v>408.22271740516925</v>
      </c>
      <c r="Z231" s="59">
        <f t="shared" si="35"/>
        <v>635.01311596359665</v>
      </c>
      <c r="AA231" s="60">
        <v>397.87</v>
      </c>
      <c r="AB231" s="61">
        <v>1.05</v>
      </c>
      <c r="AC231" s="61">
        <v>0.40540978266848077</v>
      </c>
      <c r="AD231" s="62" t="s">
        <v>166</v>
      </c>
      <c r="AE231" s="63" t="s">
        <v>159</v>
      </c>
      <c r="AF231" s="19" t="s">
        <v>148</v>
      </c>
      <c r="AG231" s="17" t="s">
        <v>214</v>
      </c>
      <c r="AH231" s="90">
        <v>0</v>
      </c>
      <c r="AI231" s="118" t="s">
        <v>127</v>
      </c>
      <c r="AJ231" s="119" t="s">
        <v>127</v>
      </c>
      <c r="AK231" s="120">
        <v>0</v>
      </c>
      <c r="AL231" s="94" t="s">
        <v>150</v>
      </c>
      <c r="AM231" s="113"/>
      <c r="AN231" s="4" t="s">
        <v>39</v>
      </c>
    </row>
    <row r="232" spans="1:40" s="70" customFormat="1" ht="23" x14ac:dyDescent="0.35">
      <c r="A232" s="49" t="s">
        <v>143</v>
      </c>
      <c r="B232" s="82" t="s">
        <v>531</v>
      </c>
      <c r="C232" s="82" t="s">
        <v>531</v>
      </c>
      <c r="D232" s="83" t="s">
        <v>153</v>
      </c>
      <c r="E232" s="46" t="s">
        <v>250</v>
      </c>
      <c r="F232" s="49" t="s">
        <v>352</v>
      </c>
      <c r="G232" s="49" t="s">
        <v>558</v>
      </c>
      <c r="H232" s="49" t="s">
        <v>559</v>
      </c>
      <c r="I232" s="49" t="s">
        <v>560</v>
      </c>
      <c r="J232" s="50">
        <v>0</v>
      </c>
      <c r="K232" s="51">
        <v>0</v>
      </c>
      <c r="L232" s="50">
        <v>0</v>
      </c>
      <c r="M232" s="52">
        <v>1178.8258113659599</v>
      </c>
      <c r="N232" s="53">
        <v>0</v>
      </c>
      <c r="O232" s="50">
        <v>0</v>
      </c>
      <c r="P232" s="50">
        <v>0</v>
      </c>
      <c r="Q232" s="50">
        <v>0</v>
      </c>
      <c r="R232" s="54">
        <v>0</v>
      </c>
      <c r="S232" s="55">
        <v>0</v>
      </c>
      <c r="T232" s="51">
        <v>0</v>
      </c>
      <c r="U232" s="51">
        <v>0</v>
      </c>
      <c r="V232" s="51">
        <v>0</v>
      </c>
      <c r="W232" s="56">
        <v>0</v>
      </c>
      <c r="X232" s="57">
        <v>0.3</v>
      </c>
      <c r="Y232" s="58">
        <f t="shared" si="34"/>
        <v>1060.943230229364</v>
      </c>
      <c r="Z232" s="59">
        <f t="shared" si="35"/>
        <v>1650.3561359123437</v>
      </c>
      <c r="AA232" s="60">
        <v>106.18</v>
      </c>
      <c r="AB232" s="61">
        <v>3.14</v>
      </c>
      <c r="AC232" s="61">
        <v>-0.8484317845438345</v>
      </c>
      <c r="AD232" s="62" t="s">
        <v>166</v>
      </c>
      <c r="AE232" s="63" t="s">
        <v>183</v>
      </c>
      <c r="AF232" s="19" t="s">
        <v>213</v>
      </c>
      <c r="AG232" s="17" t="s">
        <v>149</v>
      </c>
      <c r="AH232" s="90">
        <v>1103.7766683799102</v>
      </c>
      <c r="AI232" s="91" t="s">
        <v>344</v>
      </c>
      <c r="AJ232" s="92" t="s">
        <v>127</v>
      </c>
      <c r="AK232" s="93">
        <v>0</v>
      </c>
      <c r="AL232" s="94" t="s">
        <v>150</v>
      </c>
      <c r="AM232" s="113"/>
      <c r="AN232" s="4" t="s">
        <v>39</v>
      </c>
    </row>
    <row r="233" spans="1:40" s="70" customFormat="1" ht="23" x14ac:dyDescent="0.35">
      <c r="A233" s="49" t="s">
        <v>468</v>
      </c>
      <c r="B233" s="82" t="s">
        <v>531</v>
      </c>
      <c r="C233" s="82" t="s">
        <v>531</v>
      </c>
      <c r="D233" s="83" t="s">
        <v>153</v>
      </c>
      <c r="E233" s="46" t="s">
        <v>40</v>
      </c>
      <c r="F233" s="49" t="s">
        <v>352</v>
      </c>
      <c r="G233" s="49" t="s">
        <v>190</v>
      </c>
      <c r="H233" s="49" t="s">
        <v>582</v>
      </c>
      <c r="I233" s="49" t="s">
        <v>583</v>
      </c>
      <c r="J233" s="50">
        <v>0</v>
      </c>
      <c r="K233" s="51">
        <v>0</v>
      </c>
      <c r="L233" s="50">
        <v>0</v>
      </c>
      <c r="M233" s="52">
        <v>304.86688513225261</v>
      </c>
      <c r="N233" s="53">
        <v>0</v>
      </c>
      <c r="O233" s="50">
        <v>0</v>
      </c>
      <c r="P233" s="50">
        <v>0</v>
      </c>
      <c r="Q233" s="50">
        <v>0</v>
      </c>
      <c r="R233" s="54">
        <v>0</v>
      </c>
      <c r="S233" s="55">
        <v>0</v>
      </c>
      <c r="T233" s="51">
        <v>0</v>
      </c>
      <c r="U233" s="51">
        <v>0</v>
      </c>
      <c r="V233" s="51">
        <v>0</v>
      </c>
      <c r="W233" s="56">
        <v>0</v>
      </c>
      <c r="X233" s="57">
        <v>0.3</v>
      </c>
      <c r="Y233" s="58">
        <f t="shared" si="34"/>
        <v>274.38019661902734</v>
      </c>
      <c r="Z233" s="59">
        <f t="shared" si="35"/>
        <v>426.81363918515365</v>
      </c>
      <c r="AA233" s="60">
        <v>-205.36</v>
      </c>
      <c r="AB233" s="61">
        <v>-0.81</v>
      </c>
      <c r="AC233" s="61">
        <v>-0.9239344473720863</v>
      </c>
      <c r="AD233" s="62" t="s">
        <v>166</v>
      </c>
      <c r="AE233" s="63" t="s">
        <v>167</v>
      </c>
      <c r="AF233" s="19" t="s">
        <v>213</v>
      </c>
      <c r="AG233" s="17" t="s">
        <v>214</v>
      </c>
      <c r="AH233" s="90">
        <v>0</v>
      </c>
      <c r="AI233" s="91" t="s">
        <v>130</v>
      </c>
      <c r="AJ233" s="92" t="s">
        <v>127</v>
      </c>
      <c r="AK233" s="93">
        <v>0</v>
      </c>
      <c r="AL233" s="94" t="s">
        <v>150</v>
      </c>
      <c r="AM233" s="113"/>
      <c r="AN233" s="4" t="s">
        <v>39</v>
      </c>
    </row>
    <row r="234" spans="1:40" s="70" customFormat="1" ht="23" x14ac:dyDescent="0.35">
      <c r="A234" s="49" t="s">
        <v>468</v>
      </c>
      <c r="B234" s="82" t="s">
        <v>531</v>
      </c>
      <c r="C234" s="82" t="s">
        <v>531</v>
      </c>
      <c r="D234" s="83" t="s">
        <v>153</v>
      </c>
      <c r="E234" s="46" t="s">
        <v>52</v>
      </c>
      <c r="F234" s="49" t="s">
        <v>362</v>
      </c>
      <c r="G234" s="49" t="s">
        <v>363</v>
      </c>
      <c r="H234" s="49" t="s">
        <v>587</v>
      </c>
      <c r="I234" s="49" t="s">
        <v>588</v>
      </c>
      <c r="J234" s="50">
        <v>0</v>
      </c>
      <c r="K234" s="51">
        <v>0</v>
      </c>
      <c r="L234" s="50">
        <v>0</v>
      </c>
      <c r="M234" s="52">
        <v>826.70582754284169</v>
      </c>
      <c r="N234" s="53">
        <v>0</v>
      </c>
      <c r="O234" s="50">
        <v>0</v>
      </c>
      <c r="P234" s="50">
        <v>0</v>
      </c>
      <c r="Q234" s="50">
        <v>0</v>
      </c>
      <c r="R234" s="54">
        <v>0</v>
      </c>
      <c r="S234" s="55">
        <v>0</v>
      </c>
      <c r="T234" s="51">
        <v>0</v>
      </c>
      <c r="U234" s="51">
        <v>0</v>
      </c>
      <c r="V234" s="51">
        <v>0</v>
      </c>
      <c r="W234" s="56">
        <v>0</v>
      </c>
      <c r="X234" s="57">
        <v>0.3</v>
      </c>
      <c r="Y234" s="58">
        <f t="shared" si="34"/>
        <v>744.03524478855752</v>
      </c>
      <c r="Z234" s="59">
        <f t="shared" si="35"/>
        <v>1157.3881585599784</v>
      </c>
      <c r="AA234" s="60">
        <v>773.75</v>
      </c>
      <c r="AB234" s="61">
        <v>0.86</v>
      </c>
      <c r="AC234" s="61">
        <v>0.35528437618754855</v>
      </c>
      <c r="AD234" s="62" t="s">
        <v>158</v>
      </c>
      <c r="AE234" s="63" t="s">
        <v>159</v>
      </c>
      <c r="AF234" s="19" t="s">
        <v>213</v>
      </c>
      <c r="AG234" s="17" t="s">
        <v>214</v>
      </c>
      <c r="AH234" s="90">
        <v>0</v>
      </c>
      <c r="AI234" s="91" t="s">
        <v>130</v>
      </c>
      <c r="AJ234" s="92" t="s">
        <v>131</v>
      </c>
      <c r="AK234" s="93">
        <v>0</v>
      </c>
      <c r="AL234" s="94" t="s">
        <v>150</v>
      </c>
      <c r="AM234" s="113"/>
      <c r="AN234" s="4" t="s">
        <v>39</v>
      </c>
    </row>
    <row r="235" spans="1:40" s="70" customFormat="1" ht="23" x14ac:dyDescent="0.35">
      <c r="A235" s="49" t="s">
        <v>468</v>
      </c>
      <c r="B235" s="82" t="s">
        <v>531</v>
      </c>
      <c r="C235" s="82" t="s">
        <v>531</v>
      </c>
      <c r="D235" s="98" t="s">
        <v>153</v>
      </c>
      <c r="E235" s="46" t="s">
        <v>52</v>
      </c>
      <c r="F235" s="49" t="s">
        <v>584</v>
      </c>
      <c r="G235" s="49" t="s">
        <v>563</v>
      </c>
      <c r="H235" s="49" t="s">
        <v>585</v>
      </c>
      <c r="I235" s="49" t="s">
        <v>586</v>
      </c>
      <c r="J235" s="50">
        <v>0</v>
      </c>
      <c r="K235" s="51">
        <v>0</v>
      </c>
      <c r="L235" s="50">
        <v>0</v>
      </c>
      <c r="M235" s="52">
        <v>102.43125327930902</v>
      </c>
      <c r="N235" s="53">
        <v>0</v>
      </c>
      <c r="O235" s="50">
        <v>0</v>
      </c>
      <c r="P235" s="50">
        <v>0</v>
      </c>
      <c r="Q235" s="50">
        <v>0</v>
      </c>
      <c r="R235" s="54">
        <v>0</v>
      </c>
      <c r="S235" s="55">
        <v>0</v>
      </c>
      <c r="T235" s="51">
        <v>0</v>
      </c>
      <c r="U235" s="51">
        <v>0</v>
      </c>
      <c r="V235" s="51">
        <v>0</v>
      </c>
      <c r="W235" s="56">
        <v>0</v>
      </c>
      <c r="X235" s="57">
        <v>0.3</v>
      </c>
      <c r="Y235" s="58">
        <f t="shared" si="34"/>
        <v>92.188127951378121</v>
      </c>
      <c r="Z235" s="59">
        <f t="shared" si="35"/>
        <v>143.40375459103262</v>
      </c>
      <c r="AA235" s="60">
        <v>49.21</v>
      </c>
      <c r="AB235" s="61">
        <v>0.36</v>
      </c>
      <c r="AC235" s="61">
        <v>3.117923932003475E-2</v>
      </c>
      <c r="AD235" s="62" t="s">
        <v>158</v>
      </c>
      <c r="AE235" s="63" t="s">
        <v>183</v>
      </c>
      <c r="AF235" s="19" t="s">
        <v>213</v>
      </c>
      <c r="AG235" s="17" t="s">
        <v>214</v>
      </c>
      <c r="AH235" s="90">
        <v>0</v>
      </c>
      <c r="AI235" s="91" t="s">
        <v>127</v>
      </c>
      <c r="AJ235" s="92" t="s">
        <v>127</v>
      </c>
      <c r="AK235" s="93">
        <v>0</v>
      </c>
      <c r="AL235" s="94" t="s">
        <v>150</v>
      </c>
      <c r="AM235" s="113"/>
      <c r="AN235" s="4" t="s">
        <v>39</v>
      </c>
    </row>
    <row r="236" spans="1:40" s="70" customFormat="1" ht="34.5" x14ac:dyDescent="0.35">
      <c r="A236" s="49" t="s">
        <v>468</v>
      </c>
      <c r="B236" s="82" t="s">
        <v>531</v>
      </c>
      <c r="C236" s="82" t="s">
        <v>531</v>
      </c>
      <c r="D236" s="83" t="s">
        <v>153</v>
      </c>
      <c r="E236" s="46" t="s">
        <v>52</v>
      </c>
      <c r="F236" s="49" t="s">
        <v>366</v>
      </c>
      <c r="G236" s="49" t="s">
        <v>263</v>
      </c>
      <c r="H236" s="49" t="s">
        <v>591</v>
      </c>
      <c r="I236" s="49" t="s">
        <v>592</v>
      </c>
      <c r="J236" s="50">
        <v>0</v>
      </c>
      <c r="K236" s="51">
        <v>0</v>
      </c>
      <c r="L236" s="50">
        <v>0</v>
      </c>
      <c r="M236" s="52">
        <v>657.87845124699027</v>
      </c>
      <c r="N236" s="53">
        <v>0</v>
      </c>
      <c r="O236" s="50">
        <v>0</v>
      </c>
      <c r="P236" s="50">
        <v>0</v>
      </c>
      <c r="Q236" s="50">
        <v>0</v>
      </c>
      <c r="R236" s="54">
        <v>0</v>
      </c>
      <c r="S236" s="55">
        <v>0</v>
      </c>
      <c r="T236" s="51">
        <v>0</v>
      </c>
      <c r="U236" s="51">
        <v>0</v>
      </c>
      <c r="V236" s="51">
        <v>0</v>
      </c>
      <c r="W236" s="56">
        <v>0</v>
      </c>
      <c r="X236" s="57">
        <v>0.3</v>
      </c>
      <c r="Y236" s="58">
        <f t="shared" si="34"/>
        <v>592.09060612229121</v>
      </c>
      <c r="Z236" s="59">
        <f t="shared" si="35"/>
        <v>921.02983174578628</v>
      </c>
      <c r="AA236" s="60">
        <v>1095.5899999999999</v>
      </c>
      <c r="AB236" s="61">
        <v>1.68</v>
      </c>
      <c r="AC236" s="61">
        <v>0.91788037496698804</v>
      </c>
      <c r="AD236" s="62" t="s">
        <v>158</v>
      </c>
      <c r="AE236" s="63" t="s">
        <v>159</v>
      </c>
      <c r="AF236" s="19" t="s">
        <v>213</v>
      </c>
      <c r="AG236" s="17" t="s">
        <v>214</v>
      </c>
      <c r="AH236" s="90">
        <v>0</v>
      </c>
      <c r="AI236" s="91" t="s">
        <v>130</v>
      </c>
      <c r="AJ236" s="92" t="s">
        <v>131</v>
      </c>
      <c r="AK236" s="93">
        <v>0</v>
      </c>
      <c r="AL236" s="94" t="s">
        <v>150</v>
      </c>
      <c r="AM236" s="113"/>
      <c r="AN236" s="4" t="s">
        <v>39</v>
      </c>
    </row>
    <row r="237" spans="1:40" s="70" customFormat="1" ht="23" x14ac:dyDescent="0.35">
      <c r="A237" s="49" t="s">
        <v>143</v>
      </c>
      <c r="B237" s="82" t="s">
        <v>531</v>
      </c>
      <c r="C237" s="82" t="s">
        <v>531</v>
      </c>
      <c r="D237" s="83" t="s">
        <v>153</v>
      </c>
      <c r="E237" s="46" t="s">
        <v>40</v>
      </c>
      <c r="F237" s="49" t="s">
        <v>366</v>
      </c>
      <c r="G237" s="49" t="s">
        <v>194</v>
      </c>
      <c r="H237" s="49" t="s">
        <v>561</v>
      </c>
      <c r="I237" s="49" t="s">
        <v>562</v>
      </c>
      <c r="J237" s="50">
        <v>0</v>
      </c>
      <c r="K237" s="51">
        <v>0</v>
      </c>
      <c r="L237" s="50">
        <v>0</v>
      </c>
      <c r="M237" s="52">
        <v>2439.4660003661984</v>
      </c>
      <c r="N237" s="53">
        <v>0</v>
      </c>
      <c r="O237" s="50">
        <v>0</v>
      </c>
      <c r="P237" s="50">
        <v>0</v>
      </c>
      <c r="Q237" s="50">
        <v>0</v>
      </c>
      <c r="R237" s="54">
        <v>0</v>
      </c>
      <c r="S237" s="55">
        <v>0</v>
      </c>
      <c r="T237" s="51">
        <v>0</v>
      </c>
      <c r="U237" s="51">
        <v>0</v>
      </c>
      <c r="V237" s="51">
        <v>0.65819194000000003</v>
      </c>
      <c r="W237" s="56">
        <v>0</v>
      </c>
      <c r="X237" s="57">
        <v>0.18</v>
      </c>
      <c r="Y237" s="58">
        <f t="shared" si="34"/>
        <v>2000.3621203002829</v>
      </c>
      <c r="Z237" s="59">
        <f t="shared" si="35"/>
        <v>2878.5698804321141</v>
      </c>
      <c r="AA237" s="60">
        <v>1760.74</v>
      </c>
      <c r="AB237" s="61">
        <v>0.87</v>
      </c>
      <c r="AC237" s="61">
        <v>0.55957420904683841</v>
      </c>
      <c r="AD237" s="62" t="s">
        <v>187</v>
      </c>
      <c r="AE237" s="63" t="s">
        <v>159</v>
      </c>
      <c r="AF237" s="19" t="s">
        <v>168</v>
      </c>
      <c r="AG237" s="17" t="s">
        <v>161</v>
      </c>
      <c r="AH237" s="90">
        <v>1854.2797640047097</v>
      </c>
      <c r="AI237" s="91" t="s">
        <v>130</v>
      </c>
      <c r="AJ237" s="92" t="s">
        <v>256</v>
      </c>
      <c r="AK237" s="93">
        <v>0</v>
      </c>
      <c r="AL237" s="94" t="s">
        <v>150</v>
      </c>
      <c r="AM237" s="113"/>
      <c r="AN237" s="4" t="s">
        <v>39</v>
      </c>
    </row>
    <row r="238" spans="1:40" s="70" customFormat="1" ht="23" x14ac:dyDescent="0.35">
      <c r="A238" s="49" t="s">
        <v>143</v>
      </c>
      <c r="B238" s="82" t="s">
        <v>531</v>
      </c>
      <c r="C238" s="82" t="s">
        <v>531</v>
      </c>
      <c r="D238" s="83" t="s">
        <v>153</v>
      </c>
      <c r="E238" s="46" t="s">
        <v>52</v>
      </c>
      <c r="F238" s="49" t="s">
        <v>103</v>
      </c>
      <c r="G238" s="49" t="s">
        <v>563</v>
      </c>
      <c r="H238" s="49" t="s">
        <v>564</v>
      </c>
      <c r="I238" s="49" t="s">
        <v>565</v>
      </c>
      <c r="J238" s="50">
        <v>0</v>
      </c>
      <c r="K238" s="51">
        <v>0</v>
      </c>
      <c r="L238" s="50">
        <v>0</v>
      </c>
      <c r="M238" s="52">
        <v>192.54663874322392</v>
      </c>
      <c r="N238" s="53">
        <v>0</v>
      </c>
      <c r="O238" s="50">
        <v>0</v>
      </c>
      <c r="P238" s="50">
        <v>0</v>
      </c>
      <c r="Q238" s="50">
        <v>0</v>
      </c>
      <c r="R238" s="54">
        <v>0</v>
      </c>
      <c r="S238" s="55">
        <v>0</v>
      </c>
      <c r="T238" s="51">
        <v>0</v>
      </c>
      <c r="U238" s="51">
        <v>0</v>
      </c>
      <c r="V238" s="51">
        <v>0</v>
      </c>
      <c r="W238" s="56">
        <v>0</v>
      </c>
      <c r="X238" s="57">
        <v>0.3</v>
      </c>
      <c r="Y238" s="58">
        <f t="shared" si="34"/>
        <v>173.29197486890155</v>
      </c>
      <c r="Z238" s="59">
        <f t="shared" si="35"/>
        <v>269.56529424051348</v>
      </c>
      <c r="AA238" s="60">
        <v>1390.62</v>
      </c>
      <c r="AB238" s="61">
        <v>6.01</v>
      </c>
      <c r="AC238" s="61">
        <v>4.3536602657830921</v>
      </c>
      <c r="AD238" s="62" t="s">
        <v>166</v>
      </c>
      <c r="AE238" s="63" t="s">
        <v>159</v>
      </c>
      <c r="AF238" s="19" t="s">
        <v>213</v>
      </c>
      <c r="AG238" s="17" t="s">
        <v>214</v>
      </c>
      <c r="AH238" s="90">
        <v>243.29793133913634</v>
      </c>
      <c r="AI238" s="91" t="s">
        <v>130</v>
      </c>
      <c r="AJ238" s="92" t="s">
        <v>131</v>
      </c>
      <c r="AK238" s="93">
        <v>0</v>
      </c>
      <c r="AL238" s="94" t="s">
        <v>150</v>
      </c>
      <c r="AM238" s="113"/>
      <c r="AN238" s="4" t="s">
        <v>39</v>
      </c>
    </row>
    <row r="239" spans="1:40" s="70" customFormat="1" ht="23" x14ac:dyDescent="0.35">
      <c r="A239" s="49" t="s">
        <v>143</v>
      </c>
      <c r="B239" s="82" t="s">
        <v>531</v>
      </c>
      <c r="C239" s="82" t="s">
        <v>531</v>
      </c>
      <c r="D239" s="83" t="s">
        <v>153</v>
      </c>
      <c r="E239" s="46" t="s">
        <v>52</v>
      </c>
      <c r="F239" s="49" t="s">
        <v>103</v>
      </c>
      <c r="G239" s="49" t="s">
        <v>333</v>
      </c>
      <c r="H239" s="49" t="s">
        <v>566</v>
      </c>
      <c r="I239" s="49" t="s">
        <v>567</v>
      </c>
      <c r="J239" s="50">
        <v>0</v>
      </c>
      <c r="K239" s="51">
        <v>0</v>
      </c>
      <c r="L239" s="50">
        <v>0</v>
      </c>
      <c r="M239" s="52">
        <v>586.62712767047503</v>
      </c>
      <c r="N239" s="53">
        <v>0</v>
      </c>
      <c r="O239" s="50">
        <v>0</v>
      </c>
      <c r="P239" s="50">
        <v>0</v>
      </c>
      <c r="Q239" s="50">
        <v>0</v>
      </c>
      <c r="R239" s="54">
        <v>0</v>
      </c>
      <c r="S239" s="55">
        <v>0</v>
      </c>
      <c r="T239" s="51">
        <v>0</v>
      </c>
      <c r="U239" s="51">
        <v>0</v>
      </c>
      <c r="V239" s="51">
        <v>0</v>
      </c>
      <c r="W239" s="56">
        <v>0</v>
      </c>
      <c r="X239" s="57">
        <v>0.3</v>
      </c>
      <c r="Y239" s="58">
        <f t="shared" si="34"/>
        <v>527.9644149034275</v>
      </c>
      <c r="Z239" s="59">
        <f t="shared" si="35"/>
        <v>821.27797873866496</v>
      </c>
      <c r="AA239" s="60">
        <v>82.4</v>
      </c>
      <c r="AB239" s="61">
        <v>0.1</v>
      </c>
      <c r="AC239" s="61">
        <v>-0.15497647243956686</v>
      </c>
      <c r="AD239" s="62" t="s">
        <v>166</v>
      </c>
      <c r="AE239" s="63" t="s">
        <v>183</v>
      </c>
      <c r="AF239" s="19" t="s">
        <v>213</v>
      </c>
      <c r="AG239" s="17" t="s">
        <v>214</v>
      </c>
      <c r="AH239" s="84">
        <v>976.17274986985944</v>
      </c>
      <c r="AI239" s="85" t="s">
        <v>344</v>
      </c>
      <c r="AJ239" s="86" t="s">
        <v>131</v>
      </c>
      <c r="AK239" s="87">
        <v>0</v>
      </c>
      <c r="AL239" s="94" t="s">
        <v>150</v>
      </c>
      <c r="AM239" s="113"/>
      <c r="AN239" s="4" t="s">
        <v>39</v>
      </c>
    </row>
    <row r="240" spans="1:40" s="70" customFormat="1" ht="23" x14ac:dyDescent="0.35">
      <c r="A240" s="49" t="s">
        <v>468</v>
      </c>
      <c r="B240" s="82" t="s">
        <v>531</v>
      </c>
      <c r="C240" s="82" t="s">
        <v>531</v>
      </c>
      <c r="D240" s="83" t="s">
        <v>153</v>
      </c>
      <c r="E240" s="46" t="s">
        <v>52</v>
      </c>
      <c r="F240" s="49" t="s">
        <v>103</v>
      </c>
      <c r="G240" s="49" t="s">
        <v>333</v>
      </c>
      <c r="H240" s="49" t="s">
        <v>606</v>
      </c>
      <c r="I240" s="49" t="s">
        <v>755</v>
      </c>
      <c r="J240" s="50">
        <v>0</v>
      </c>
      <c r="K240" s="51">
        <v>0</v>
      </c>
      <c r="L240" s="50">
        <v>0</v>
      </c>
      <c r="M240" s="52">
        <v>4522.7971417176605</v>
      </c>
      <c r="N240" s="53">
        <v>0</v>
      </c>
      <c r="O240" s="50">
        <v>0</v>
      </c>
      <c r="P240" s="50">
        <v>0</v>
      </c>
      <c r="Q240" s="50">
        <v>0</v>
      </c>
      <c r="R240" s="54">
        <v>0</v>
      </c>
      <c r="S240" s="55">
        <v>0</v>
      </c>
      <c r="T240" s="51">
        <v>0</v>
      </c>
      <c r="U240" s="51">
        <v>0</v>
      </c>
      <c r="V240" s="51">
        <v>0</v>
      </c>
      <c r="W240" s="56">
        <v>0</v>
      </c>
      <c r="X240" s="57">
        <v>0.3</v>
      </c>
      <c r="Y240" s="58">
        <f t="shared" si="34"/>
        <v>4070.5174275458944</v>
      </c>
      <c r="Z240" s="59">
        <f t="shared" si="35"/>
        <v>6331.9159984047246</v>
      </c>
      <c r="AA240" s="60">
        <v>1990.93</v>
      </c>
      <c r="AB240" s="61">
        <v>0.47</v>
      </c>
      <c r="AC240" s="61">
        <v>1.5187851815903682E-2</v>
      </c>
      <c r="AD240" s="62" t="s">
        <v>166</v>
      </c>
      <c r="AE240" s="63" t="s">
        <v>183</v>
      </c>
      <c r="AF240" s="19" t="s">
        <v>213</v>
      </c>
      <c r="AG240" s="17" t="s">
        <v>214</v>
      </c>
      <c r="AH240" s="90">
        <v>0</v>
      </c>
      <c r="AI240" s="91" t="s">
        <v>130</v>
      </c>
      <c r="AJ240" s="92" t="s">
        <v>131</v>
      </c>
      <c r="AK240" s="93">
        <v>0</v>
      </c>
      <c r="AL240" s="94" t="s">
        <v>150</v>
      </c>
      <c r="AM240" s="113"/>
      <c r="AN240" s="4" t="s">
        <v>39</v>
      </c>
    </row>
    <row r="241" spans="1:40" s="70" customFormat="1" ht="34.5" x14ac:dyDescent="0.35">
      <c r="A241" s="49" t="s">
        <v>468</v>
      </c>
      <c r="B241" s="82" t="s">
        <v>531</v>
      </c>
      <c r="C241" s="82" t="s">
        <v>531</v>
      </c>
      <c r="D241" s="83" t="s">
        <v>153</v>
      </c>
      <c r="E241" s="46" t="s">
        <v>40</v>
      </c>
      <c r="F241" s="49" t="s">
        <v>103</v>
      </c>
      <c r="G241" s="49" t="s">
        <v>184</v>
      </c>
      <c r="H241" s="49" t="s">
        <v>625</v>
      </c>
      <c r="I241" s="49" t="s">
        <v>626</v>
      </c>
      <c r="J241" s="50">
        <v>0</v>
      </c>
      <c r="K241" s="51">
        <v>0</v>
      </c>
      <c r="L241" s="50">
        <v>0</v>
      </c>
      <c r="M241" s="52">
        <v>1158.3770822773984</v>
      </c>
      <c r="N241" s="53">
        <v>0</v>
      </c>
      <c r="O241" s="50">
        <v>0</v>
      </c>
      <c r="P241" s="50">
        <v>0</v>
      </c>
      <c r="Q241" s="50">
        <v>0</v>
      </c>
      <c r="R241" s="54">
        <v>0</v>
      </c>
      <c r="S241" s="55">
        <v>0</v>
      </c>
      <c r="T241" s="51">
        <v>0</v>
      </c>
      <c r="U241" s="51">
        <v>0</v>
      </c>
      <c r="V241" s="51">
        <v>0</v>
      </c>
      <c r="W241" s="56">
        <v>0</v>
      </c>
      <c r="X241" s="57">
        <v>0.3</v>
      </c>
      <c r="Y241" s="58">
        <f t="shared" si="34"/>
        <v>1042.5393740496586</v>
      </c>
      <c r="Z241" s="59">
        <f t="shared" si="35"/>
        <v>1621.7279151883577</v>
      </c>
      <c r="AA241" s="60">
        <v>900.46</v>
      </c>
      <c r="AB241" s="61">
        <v>0.9</v>
      </c>
      <c r="AC241" s="61">
        <v>0.31706840499745431</v>
      </c>
      <c r="AD241" s="62" t="s">
        <v>187</v>
      </c>
      <c r="AE241" s="63" t="s">
        <v>159</v>
      </c>
      <c r="AF241" s="19" t="s">
        <v>213</v>
      </c>
      <c r="AG241" s="17" t="s">
        <v>214</v>
      </c>
      <c r="AH241" s="90">
        <v>0</v>
      </c>
      <c r="AI241" s="91" t="s">
        <v>188</v>
      </c>
      <c r="AJ241" s="92" t="s">
        <v>127</v>
      </c>
      <c r="AK241" s="93">
        <v>0</v>
      </c>
      <c r="AL241" s="94" t="s">
        <v>150</v>
      </c>
      <c r="AM241" s="113"/>
      <c r="AN241" s="4" t="s">
        <v>39</v>
      </c>
    </row>
    <row r="242" spans="1:40" s="70" customFormat="1" ht="23" x14ac:dyDescent="0.35">
      <c r="A242" s="49" t="s">
        <v>468</v>
      </c>
      <c r="B242" s="82" t="s">
        <v>531</v>
      </c>
      <c r="C242" s="82" t="s">
        <v>531</v>
      </c>
      <c r="D242" s="83" t="s">
        <v>153</v>
      </c>
      <c r="E242" s="46" t="s">
        <v>52</v>
      </c>
      <c r="F242" s="46" t="s">
        <v>426</v>
      </c>
      <c r="G242" s="46" t="s">
        <v>430</v>
      </c>
      <c r="H242" s="46" t="s">
        <v>595</v>
      </c>
      <c r="I242" s="49" t="s">
        <v>596</v>
      </c>
      <c r="J242" s="50">
        <v>0</v>
      </c>
      <c r="K242" s="51">
        <v>0</v>
      </c>
      <c r="L242" s="50">
        <v>0</v>
      </c>
      <c r="M242" s="52">
        <v>486.20774044388747</v>
      </c>
      <c r="N242" s="53">
        <v>0</v>
      </c>
      <c r="O242" s="50">
        <v>0</v>
      </c>
      <c r="P242" s="50">
        <v>0</v>
      </c>
      <c r="Q242" s="50">
        <v>0</v>
      </c>
      <c r="R242" s="54">
        <v>0</v>
      </c>
      <c r="S242" s="55">
        <v>0</v>
      </c>
      <c r="T242" s="51">
        <v>0</v>
      </c>
      <c r="U242" s="51">
        <v>0</v>
      </c>
      <c r="V242" s="51">
        <v>0</v>
      </c>
      <c r="W242" s="56">
        <v>0</v>
      </c>
      <c r="X242" s="57">
        <v>0.3</v>
      </c>
      <c r="Y242" s="58">
        <f t="shared" si="34"/>
        <v>437.58696639949875</v>
      </c>
      <c r="Z242" s="59">
        <f t="shared" si="35"/>
        <v>680.69083662144237</v>
      </c>
      <c r="AA242" s="60">
        <v>675.19</v>
      </c>
      <c r="AB242" s="61">
        <v>1.21</v>
      </c>
      <c r="AC242" s="61">
        <v>0.64289592108475313</v>
      </c>
      <c r="AD242" s="62" t="s">
        <v>166</v>
      </c>
      <c r="AE242" s="63" t="s">
        <v>159</v>
      </c>
      <c r="AF242" s="19" t="s">
        <v>148</v>
      </c>
      <c r="AG242" s="17" t="s">
        <v>214</v>
      </c>
      <c r="AH242" s="90">
        <v>0</v>
      </c>
      <c r="AI242" s="91" t="s">
        <v>130</v>
      </c>
      <c r="AJ242" s="92" t="s">
        <v>127</v>
      </c>
      <c r="AK242" s="93">
        <v>0</v>
      </c>
      <c r="AL242" s="94" t="s">
        <v>150</v>
      </c>
      <c r="AM242" s="113"/>
      <c r="AN242" s="4" t="s">
        <v>39</v>
      </c>
    </row>
    <row r="243" spans="1:40" s="70" customFormat="1" ht="23" x14ac:dyDescent="0.35">
      <c r="A243" s="49" t="s">
        <v>468</v>
      </c>
      <c r="B243" s="82" t="s">
        <v>531</v>
      </c>
      <c r="C243" s="82" t="s">
        <v>531</v>
      </c>
      <c r="D243" s="83" t="s">
        <v>153</v>
      </c>
      <c r="E243" s="46" t="s">
        <v>52</v>
      </c>
      <c r="F243" s="49" t="s">
        <v>426</v>
      </c>
      <c r="G243" s="49" t="s">
        <v>430</v>
      </c>
      <c r="H243" s="49" t="s">
        <v>597</v>
      </c>
      <c r="I243" s="49" t="s">
        <v>598</v>
      </c>
      <c r="J243" s="50">
        <v>0</v>
      </c>
      <c r="K243" s="51">
        <v>0</v>
      </c>
      <c r="L243" s="50">
        <v>0</v>
      </c>
      <c r="M243" s="52">
        <v>361.19728518679722</v>
      </c>
      <c r="N243" s="53">
        <v>0</v>
      </c>
      <c r="O243" s="50">
        <v>0</v>
      </c>
      <c r="P243" s="50">
        <v>0</v>
      </c>
      <c r="Q243" s="50">
        <v>0</v>
      </c>
      <c r="R243" s="54">
        <v>0</v>
      </c>
      <c r="S243" s="55">
        <v>0</v>
      </c>
      <c r="T243" s="51">
        <v>0</v>
      </c>
      <c r="U243" s="51">
        <v>0</v>
      </c>
      <c r="V243" s="51">
        <v>0</v>
      </c>
      <c r="W243" s="56">
        <v>0</v>
      </c>
      <c r="X243" s="57">
        <v>0.3</v>
      </c>
      <c r="Y243" s="58">
        <f t="shared" si="34"/>
        <v>325.0775566681175</v>
      </c>
      <c r="Z243" s="59">
        <f t="shared" si="35"/>
        <v>505.67619926151605</v>
      </c>
      <c r="AA243" s="60">
        <v>428.47</v>
      </c>
      <c r="AB243" s="61">
        <v>1.0900000000000001</v>
      </c>
      <c r="AC243" s="61">
        <v>0.5251265907250412</v>
      </c>
      <c r="AD243" s="62" t="s">
        <v>166</v>
      </c>
      <c r="AE243" s="63" t="s">
        <v>159</v>
      </c>
      <c r="AF243" s="19" t="s">
        <v>148</v>
      </c>
      <c r="AG243" s="17" t="s">
        <v>214</v>
      </c>
      <c r="AH243" s="90">
        <v>0</v>
      </c>
      <c r="AI243" s="91" t="s">
        <v>130</v>
      </c>
      <c r="AJ243" s="92" t="s">
        <v>127</v>
      </c>
      <c r="AK243" s="93">
        <v>0</v>
      </c>
      <c r="AL243" s="94" t="s">
        <v>150</v>
      </c>
      <c r="AM243" s="113"/>
      <c r="AN243" s="4" t="s">
        <v>39</v>
      </c>
    </row>
    <row r="244" spans="1:40" s="70" customFormat="1" x14ac:dyDescent="0.35">
      <c r="A244" s="121"/>
      <c r="B244" s="82"/>
      <c r="C244" s="82"/>
      <c r="D244" s="83"/>
      <c r="E244" s="46"/>
      <c r="F244" s="49"/>
      <c r="G244" s="49"/>
      <c r="H244" s="49"/>
      <c r="I244" s="49"/>
      <c r="J244" s="50"/>
      <c r="K244" s="51"/>
      <c r="L244" s="50">
        <v>0</v>
      </c>
      <c r="M244" s="52">
        <v>0</v>
      </c>
      <c r="N244" s="53"/>
      <c r="O244" s="50"/>
      <c r="P244" s="50"/>
      <c r="Q244" s="50"/>
      <c r="R244" s="54"/>
      <c r="S244" s="55"/>
      <c r="T244" s="51"/>
      <c r="U244" s="51"/>
      <c r="V244" s="51"/>
      <c r="W244" s="56"/>
      <c r="X244" s="57"/>
      <c r="Y244" s="58">
        <f t="shared" si="34"/>
        <v>0</v>
      </c>
      <c r="Z244" s="59">
        <f t="shared" si="35"/>
        <v>0</v>
      </c>
      <c r="AA244" s="60"/>
      <c r="AB244" s="61"/>
      <c r="AC244" s="61"/>
      <c r="AD244" s="62"/>
      <c r="AE244" s="63"/>
      <c r="AF244" s="19"/>
      <c r="AG244" s="17"/>
      <c r="AH244" s="90">
        <v>0</v>
      </c>
      <c r="AI244" s="107"/>
      <c r="AJ244" s="2"/>
      <c r="AK244" s="108"/>
      <c r="AL244" s="122"/>
      <c r="AM244" s="123"/>
      <c r="AN244" s="4" t="s">
        <v>39</v>
      </c>
    </row>
    <row r="245" spans="1:40" s="70" customFormat="1" ht="14.5" thickBot="1" x14ac:dyDescent="0.4">
      <c r="A245" s="124"/>
      <c r="B245" s="46" t="s">
        <v>39</v>
      </c>
      <c r="C245" s="46"/>
      <c r="D245" s="48"/>
      <c r="E245" s="46"/>
      <c r="F245" s="46"/>
      <c r="G245" s="46"/>
      <c r="H245" s="46"/>
      <c r="I245" s="49"/>
      <c r="J245" s="125">
        <v>0</v>
      </c>
      <c r="K245" s="126"/>
      <c r="L245" s="125">
        <v>0</v>
      </c>
      <c r="M245" s="127">
        <v>0</v>
      </c>
      <c r="N245" s="53">
        <v>0</v>
      </c>
      <c r="O245" s="50">
        <v>0</v>
      </c>
      <c r="P245" s="50">
        <v>0</v>
      </c>
      <c r="Q245" s="50">
        <v>0</v>
      </c>
      <c r="R245" s="54">
        <v>0</v>
      </c>
      <c r="S245" s="55"/>
      <c r="T245" s="51"/>
      <c r="U245" s="51"/>
      <c r="V245" s="51"/>
      <c r="W245" s="56"/>
      <c r="X245" s="57">
        <v>0</v>
      </c>
      <c r="Y245" s="58">
        <f t="shared" si="34"/>
        <v>0</v>
      </c>
      <c r="Z245" s="59">
        <f t="shared" si="35"/>
        <v>0</v>
      </c>
      <c r="AA245" s="60"/>
      <c r="AB245" s="61"/>
      <c r="AC245" s="61"/>
      <c r="AD245" s="62"/>
      <c r="AE245" s="63"/>
      <c r="AF245" s="19"/>
      <c r="AG245" s="17"/>
      <c r="AH245" s="106">
        <v>0</v>
      </c>
      <c r="AI245" s="107"/>
      <c r="AJ245" s="2"/>
      <c r="AK245" s="108"/>
      <c r="AL245" s="122"/>
      <c r="AM245" s="123"/>
      <c r="AN245" s="4" t="s">
        <v>39</v>
      </c>
    </row>
    <row r="246" spans="1:40" s="70" customFormat="1" ht="34.4" customHeight="1" thickTop="1" x14ac:dyDescent="0.35">
      <c r="A246" s="128"/>
      <c r="B246" s="301" t="s">
        <v>637</v>
      </c>
      <c r="C246" s="301"/>
      <c r="D246" s="301"/>
      <c r="E246" s="301"/>
      <c r="F246" s="301"/>
      <c r="G246" s="301"/>
      <c r="H246" s="301"/>
      <c r="I246" s="301"/>
      <c r="J246" s="129">
        <f t="shared" ref="J246:W246" si="36">SUBTOTAL(9,J8:J245)</f>
        <v>1170999.5242128503</v>
      </c>
      <c r="K246" s="130">
        <f t="shared" si="36"/>
        <v>1401345.7998879822</v>
      </c>
      <c r="L246" s="129">
        <f t="shared" si="36"/>
        <v>1298590.6820597632</v>
      </c>
      <c r="M246" s="131">
        <f t="shared" si="36"/>
        <v>1667693.8773074956</v>
      </c>
      <c r="N246" s="132">
        <f t="shared" si="36"/>
        <v>23664.971325073093</v>
      </c>
      <c r="O246" s="133">
        <f t="shared" si="36"/>
        <v>52573.161405622282</v>
      </c>
      <c r="P246" s="133">
        <f t="shared" si="36"/>
        <v>23505.56055347425</v>
      </c>
      <c r="Q246" s="133">
        <f t="shared" si="36"/>
        <v>4959.9520542187656</v>
      </c>
      <c r="R246" s="134">
        <f t="shared" si="36"/>
        <v>22887.512508525069</v>
      </c>
      <c r="S246" s="135">
        <f t="shared" si="36"/>
        <v>50710.157141447082</v>
      </c>
      <c r="T246" s="136">
        <f t="shared" si="36"/>
        <v>97072.137349626777</v>
      </c>
      <c r="U246" s="136">
        <f t="shared" si="36"/>
        <v>30289.309370661034</v>
      </c>
      <c r="V246" s="136">
        <f t="shared" si="36"/>
        <v>7486.0935211024907</v>
      </c>
      <c r="W246" s="137">
        <f t="shared" si="36"/>
        <v>50447.736791143936</v>
      </c>
      <c r="X246" s="133"/>
      <c r="Y246" s="136"/>
      <c r="Z246" s="137"/>
      <c r="AA246" s="138"/>
      <c r="AB246" s="139"/>
      <c r="AC246" s="139"/>
      <c r="AD246" s="140"/>
      <c r="AE246" s="141"/>
      <c r="AF246" s="142"/>
      <c r="AG246" s="143"/>
      <c r="AH246" s="144"/>
      <c r="AI246" s="145"/>
      <c r="AJ246" s="146"/>
      <c r="AK246" s="147">
        <f>SUBTOTAL(9,AK8:AK245)</f>
        <v>0</v>
      </c>
      <c r="AL246" s="138"/>
      <c r="AM246" s="148"/>
      <c r="AN246" s="4" t="s">
        <v>39</v>
      </c>
    </row>
    <row r="247" spans="1:40" s="70" customFormat="1" ht="11.5" customHeight="1" x14ac:dyDescent="0.35">
      <c r="A247" s="46"/>
      <c r="B247" s="46" t="s">
        <v>39</v>
      </c>
      <c r="C247" s="46"/>
      <c r="D247" s="48"/>
      <c r="E247" s="46"/>
      <c r="F247" s="46"/>
      <c r="G247" s="46"/>
      <c r="H247" s="46"/>
      <c r="I247" s="49"/>
      <c r="J247" s="125">
        <v>0</v>
      </c>
      <c r="K247" s="126"/>
      <c r="L247" s="125">
        <v>0</v>
      </c>
      <c r="M247" s="127"/>
      <c r="N247" s="53">
        <v>0</v>
      </c>
      <c r="O247" s="50">
        <v>0</v>
      </c>
      <c r="P247" s="50">
        <v>0</v>
      </c>
      <c r="Q247" s="50">
        <v>0</v>
      </c>
      <c r="R247" s="54">
        <v>0</v>
      </c>
      <c r="S247" s="55"/>
      <c r="T247" s="51"/>
      <c r="U247" s="51"/>
      <c r="V247" s="51"/>
      <c r="W247" s="56"/>
      <c r="X247" s="57">
        <v>0</v>
      </c>
      <c r="Y247" s="58">
        <f>IF(X247=0,0,(M247*(1-X247)))</f>
        <v>0</v>
      </c>
      <c r="Z247" s="59">
        <f>IF(X247=0,0,(M247*(1+X247)))</f>
        <v>0</v>
      </c>
      <c r="AA247" s="60"/>
      <c r="AB247" s="61"/>
      <c r="AC247" s="61"/>
      <c r="AD247" s="16"/>
      <c r="AE247" s="18"/>
      <c r="AF247" s="19"/>
      <c r="AG247" s="17"/>
      <c r="AH247" s="64"/>
      <c r="AI247" s="65"/>
      <c r="AJ247" s="66"/>
      <c r="AK247" s="67"/>
      <c r="AL247" s="68"/>
      <c r="AM247" s="69"/>
      <c r="AN247" s="4" t="s">
        <v>39</v>
      </c>
    </row>
    <row r="248" spans="1:40" s="70" customFormat="1" ht="22" customHeight="1" x14ac:dyDescent="0.35">
      <c r="A248" s="149" t="s">
        <v>638</v>
      </c>
      <c r="B248" s="149"/>
      <c r="C248" s="149"/>
      <c r="D248" s="150"/>
      <c r="E248" s="149"/>
      <c r="F248" s="149"/>
      <c r="G248" s="149"/>
      <c r="H248" s="149"/>
      <c r="I248" s="149"/>
      <c r="J248" s="27">
        <v>39267.727272727272</v>
      </c>
      <c r="K248" s="27"/>
      <c r="L248" s="27"/>
      <c r="M248" s="28"/>
      <c r="N248" s="29"/>
      <c r="O248" s="30"/>
      <c r="P248" s="30"/>
      <c r="Q248" s="30"/>
      <c r="R248" s="31"/>
      <c r="S248" s="32"/>
      <c r="T248" s="30"/>
      <c r="U248" s="30"/>
      <c r="V248" s="30"/>
      <c r="W248" s="33"/>
      <c r="X248" s="73"/>
      <c r="Y248" s="73"/>
      <c r="Z248" s="74"/>
      <c r="AA248" s="29"/>
      <c r="AB248" s="75"/>
      <c r="AC248" s="75"/>
      <c r="AD248" s="36"/>
      <c r="AE248" s="38"/>
      <c r="AF248" s="39"/>
      <c r="AG248" s="37"/>
      <c r="AH248" s="76"/>
      <c r="AI248" s="41"/>
      <c r="AJ248" s="42"/>
      <c r="AK248" s="78"/>
      <c r="AL248" s="44"/>
      <c r="AM248" s="45"/>
      <c r="AN248" s="4" t="s">
        <v>39</v>
      </c>
    </row>
    <row r="249" spans="1:40" s="70" customFormat="1" ht="17.5" customHeight="1" x14ac:dyDescent="0.35">
      <c r="A249" s="302"/>
      <c r="B249" s="303"/>
      <c r="C249" s="303"/>
      <c r="D249" s="303"/>
      <c r="E249" s="303"/>
      <c r="F249" s="303"/>
      <c r="G249" s="303"/>
      <c r="H249" s="303"/>
      <c r="I249" s="304"/>
      <c r="J249" s="27">
        <f t="shared" ref="J249:W249" si="37">SUBTOTAL(9,J250:J291)</f>
        <v>0</v>
      </c>
      <c r="K249" s="27">
        <f t="shared" si="37"/>
        <v>39267.607738106861</v>
      </c>
      <c r="L249" s="27">
        <f t="shared" si="37"/>
        <v>0</v>
      </c>
      <c r="M249" s="28">
        <f t="shared" si="37"/>
        <v>54887.123904419394</v>
      </c>
      <c r="N249" s="29">
        <f t="shared" si="37"/>
        <v>0</v>
      </c>
      <c r="O249" s="30">
        <f t="shared" si="37"/>
        <v>0</v>
      </c>
      <c r="P249" s="30">
        <f t="shared" si="37"/>
        <v>0</v>
      </c>
      <c r="Q249" s="30">
        <f t="shared" si="37"/>
        <v>0</v>
      </c>
      <c r="R249" s="31">
        <f t="shared" si="37"/>
        <v>0</v>
      </c>
      <c r="S249" s="32">
        <f t="shared" si="37"/>
        <v>0</v>
      </c>
      <c r="T249" s="30">
        <f t="shared" si="37"/>
        <v>784.76306640171117</v>
      </c>
      <c r="U249" s="30">
        <f t="shared" si="37"/>
        <v>274.32888295320282</v>
      </c>
      <c r="V249" s="30">
        <f t="shared" si="37"/>
        <v>379.74062983548333</v>
      </c>
      <c r="W249" s="33">
        <f t="shared" si="37"/>
        <v>1488.5984100921305</v>
      </c>
      <c r="X249" s="73"/>
      <c r="Y249" s="151">
        <f>SUBTOTAL(9,Y250:Y291)</f>
        <v>36674.438424072861</v>
      </c>
      <c r="Z249" s="152">
        <f>SUBTOTAL(9,Z250:Z291)</f>
        <v>56916.143050945633</v>
      </c>
      <c r="AA249" s="29"/>
      <c r="AB249" s="75"/>
      <c r="AC249" s="75"/>
      <c r="AD249" s="36"/>
      <c r="AE249" s="38"/>
      <c r="AF249" s="39"/>
      <c r="AG249" s="37"/>
      <c r="AH249" s="76">
        <f>SUBTOTAL(9,AH250:AH298)</f>
        <v>0</v>
      </c>
      <c r="AI249" s="41"/>
      <c r="AJ249" s="42"/>
      <c r="AK249" s="78">
        <f>SUBTOTAL(9,AK250:AK298)</f>
        <v>0</v>
      </c>
      <c r="AL249" s="44"/>
      <c r="AM249" s="45"/>
      <c r="AN249" s="4" t="s">
        <v>39</v>
      </c>
    </row>
    <row r="250" spans="1:40" s="70" customFormat="1" ht="37.5" x14ac:dyDescent="0.35">
      <c r="A250" s="49"/>
      <c r="B250" s="46"/>
      <c r="C250" s="46"/>
      <c r="D250" s="83" t="s">
        <v>153</v>
      </c>
      <c r="E250" s="46" t="s">
        <v>52</v>
      </c>
      <c r="F250" s="49" t="s">
        <v>41</v>
      </c>
      <c r="G250" s="49" t="s">
        <v>42</v>
      </c>
      <c r="H250" s="49" t="s">
        <v>495</v>
      </c>
      <c r="I250" s="49" t="s">
        <v>744</v>
      </c>
      <c r="J250" s="50">
        <v>0</v>
      </c>
      <c r="K250" s="51">
        <f>5777.30088381172-3678</f>
        <v>2099.3008838117203</v>
      </c>
      <c r="L250" s="50">
        <v>0</v>
      </c>
      <c r="M250" s="52">
        <v>5777.3008838117203</v>
      </c>
      <c r="N250" s="53">
        <v>0</v>
      </c>
      <c r="O250" s="50">
        <v>0</v>
      </c>
      <c r="P250" s="50">
        <v>0</v>
      </c>
      <c r="Q250" s="50">
        <v>0</v>
      </c>
      <c r="R250" s="54">
        <v>0</v>
      </c>
      <c r="S250" s="55">
        <v>0</v>
      </c>
      <c r="T250" s="51">
        <v>0</v>
      </c>
      <c r="U250" s="51">
        <v>0</v>
      </c>
      <c r="V250" s="51">
        <v>0</v>
      </c>
      <c r="W250" s="56">
        <v>0</v>
      </c>
      <c r="X250" s="57">
        <v>0</v>
      </c>
      <c r="Y250" s="58">
        <f t="shared" ref="Y250:Y292" si="38">IF(X250=0,0,IF(AG250="FKS",(M250*(1-X250)),(M250*0.9)))</f>
        <v>0</v>
      </c>
      <c r="Z250" s="59">
        <f t="shared" ref="Z250:Z292" si="39">IF(X250=0,0,IF(AG250="FKS",(M250*(1+X250)),(M250*1.4)))</f>
        <v>0</v>
      </c>
      <c r="AA250" s="60">
        <v>0</v>
      </c>
      <c r="AB250" s="61">
        <v>0</v>
      </c>
      <c r="AC250" s="61">
        <v>0</v>
      </c>
      <c r="AD250" s="62">
        <v>0</v>
      </c>
      <c r="AE250" s="63">
        <v>0</v>
      </c>
      <c r="AF250" s="19">
        <v>0</v>
      </c>
      <c r="AG250" s="17">
        <v>0</v>
      </c>
      <c r="AH250" s="64">
        <v>0</v>
      </c>
      <c r="AI250" s="65" t="s">
        <v>117</v>
      </c>
      <c r="AJ250" s="66" t="s">
        <v>124</v>
      </c>
      <c r="AK250" s="67">
        <v>0</v>
      </c>
      <c r="AL250" s="88"/>
      <c r="AM250" s="109"/>
      <c r="AN250" s="4" t="s">
        <v>39</v>
      </c>
    </row>
    <row r="251" spans="1:40" s="70" customFormat="1" ht="23" x14ac:dyDescent="0.35">
      <c r="A251" s="49"/>
      <c r="B251" s="46"/>
      <c r="C251" s="46"/>
      <c r="D251" s="83" t="s">
        <v>153</v>
      </c>
      <c r="E251" s="46" t="s">
        <v>250</v>
      </c>
      <c r="F251" s="49" t="s">
        <v>41</v>
      </c>
      <c r="G251" s="49" t="s">
        <v>42</v>
      </c>
      <c r="H251" s="49" t="s">
        <v>687</v>
      </c>
      <c r="I251" s="49" t="s">
        <v>688</v>
      </c>
      <c r="J251" s="50">
        <v>0</v>
      </c>
      <c r="K251" s="51">
        <v>8299.99999999594</v>
      </c>
      <c r="L251" s="50">
        <v>0</v>
      </c>
      <c r="M251" s="52">
        <v>8299.99999999594</v>
      </c>
      <c r="N251" s="53">
        <v>0</v>
      </c>
      <c r="O251" s="50">
        <v>0</v>
      </c>
      <c r="P251" s="50">
        <v>0</v>
      </c>
      <c r="Q251" s="50">
        <v>0</v>
      </c>
      <c r="R251" s="54">
        <v>0</v>
      </c>
      <c r="S251" s="55">
        <v>0</v>
      </c>
      <c r="T251" s="51">
        <v>0</v>
      </c>
      <c r="U251" s="51">
        <v>0</v>
      </c>
      <c r="V251" s="51">
        <v>0</v>
      </c>
      <c r="W251" s="56">
        <v>0</v>
      </c>
      <c r="X251" s="57">
        <v>0</v>
      </c>
      <c r="Y251" s="58">
        <f t="shared" si="38"/>
        <v>0</v>
      </c>
      <c r="Z251" s="59">
        <f t="shared" si="39"/>
        <v>0</v>
      </c>
      <c r="AA251" s="60">
        <v>0</v>
      </c>
      <c r="AB251" s="61">
        <v>0</v>
      </c>
      <c r="AC251" s="61">
        <v>0</v>
      </c>
      <c r="AD251" s="62">
        <v>0</v>
      </c>
      <c r="AE251" s="153">
        <v>0</v>
      </c>
      <c r="AF251" s="19">
        <v>0</v>
      </c>
      <c r="AG251" s="17">
        <v>0</v>
      </c>
      <c r="AH251" s="64">
        <v>0</v>
      </c>
      <c r="AI251" s="65" t="s">
        <v>127</v>
      </c>
      <c r="AJ251" s="66" t="s">
        <v>127</v>
      </c>
      <c r="AK251" s="67">
        <v>0</v>
      </c>
      <c r="AL251" s="88"/>
      <c r="AM251" s="113"/>
      <c r="AN251" s="4" t="s">
        <v>39</v>
      </c>
    </row>
    <row r="252" spans="1:40" s="70" customFormat="1" ht="23" x14ac:dyDescent="0.35">
      <c r="A252" s="49"/>
      <c r="B252" s="46"/>
      <c r="C252" s="46"/>
      <c r="D252" s="83" t="s">
        <v>153</v>
      </c>
      <c r="E252" s="46" t="s">
        <v>40</v>
      </c>
      <c r="F252" s="49" t="s">
        <v>169</v>
      </c>
      <c r="G252" s="49" t="s">
        <v>173</v>
      </c>
      <c r="H252" s="49" t="s">
        <v>689</v>
      </c>
      <c r="I252" s="49" t="s">
        <v>690</v>
      </c>
      <c r="J252" s="50">
        <v>0</v>
      </c>
      <c r="K252" s="51">
        <v>165.57405058738192</v>
      </c>
      <c r="L252" s="50">
        <v>0</v>
      </c>
      <c r="M252" s="52">
        <v>165.57405058738192</v>
      </c>
      <c r="N252" s="53">
        <v>0</v>
      </c>
      <c r="O252" s="50">
        <v>0</v>
      </c>
      <c r="P252" s="50">
        <v>0</v>
      </c>
      <c r="Q252" s="50">
        <v>0</v>
      </c>
      <c r="R252" s="54">
        <v>0</v>
      </c>
      <c r="S252" s="55">
        <v>0</v>
      </c>
      <c r="T252" s="51">
        <v>0</v>
      </c>
      <c r="U252" s="51">
        <v>0</v>
      </c>
      <c r="V252" s="51">
        <v>0</v>
      </c>
      <c r="W252" s="56">
        <v>0</v>
      </c>
      <c r="X252" s="57">
        <v>0.3</v>
      </c>
      <c r="Y252" s="58">
        <f t="shared" si="38"/>
        <v>149.01664552864372</v>
      </c>
      <c r="Z252" s="59">
        <f t="shared" si="39"/>
        <v>231.80367082233468</v>
      </c>
      <c r="AA252" s="60">
        <v>25.75</v>
      </c>
      <c r="AB252" s="61">
        <v>0.19</v>
      </c>
      <c r="AC252" s="61">
        <v>-0.21017717804873118</v>
      </c>
      <c r="AD252" s="62" t="s">
        <v>166</v>
      </c>
      <c r="AE252" s="153" t="s">
        <v>183</v>
      </c>
      <c r="AF252" s="19" t="s">
        <v>213</v>
      </c>
      <c r="AG252" s="17" t="s">
        <v>149</v>
      </c>
      <c r="AH252" s="64">
        <v>0</v>
      </c>
      <c r="AI252" s="65" t="s">
        <v>127</v>
      </c>
      <c r="AJ252" s="66" t="s">
        <v>127</v>
      </c>
      <c r="AK252" s="67">
        <v>0</v>
      </c>
      <c r="AL252" s="94" t="s">
        <v>150</v>
      </c>
      <c r="AM252" s="113"/>
      <c r="AN252" s="4" t="s">
        <v>39</v>
      </c>
    </row>
    <row r="253" spans="1:40" s="70" customFormat="1" ht="34.5" x14ac:dyDescent="0.35">
      <c r="A253" s="49"/>
      <c r="B253" s="46"/>
      <c r="C253" s="46"/>
      <c r="D253" s="83" t="s">
        <v>153</v>
      </c>
      <c r="E253" s="46" t="s">
        <v>52</v>
      </c>
      <c r="F253" s="49" t="s">
        <v>189</v>
      </c>
      <c r="G253" s="49" t="s">
        <v>463</v>
      </c>
      <c r="H253" s="49" t="s">
        <v>644</v>
      </c>
      <c r="I253" s="49" t="s">
        <v>645</v>
      </c>
      <c r="J253" s="50">
        <v>0</v>
      </c>
      <c r="K253" s="51">
        <v>1449.4434801326497</v>
      </c>
      <c r="L253" s="50">
        <v>0</v>
      </c>
      <c r="M253" s="52">
        <v>1449.4434801326497</v>
      </c>
      <c r="N253" s="53">
        <v>0</v>
      </c>
      <c r="O253" s="50">
        <v>0</v>
      </c>
      <c r="P253" s="50">
        <v>0</v>
      </c>
      <c r="Q253" s="50">
        <v>0</v>
      </c>
      <c r="R253" s="54">
        <v>0</v>
      </c>
      <c r="S253" s="55">
        <v>0</v>
      </c>
      <c r="T253" s="51">
        <v>0</v>
      </c>
      <c r="U253" s="51">
        <v>0</v>
      </c>
      <c r="V253" s="51">
        <v>0</v>
      </c>
      <c r="W253" s="56">
        <v>0</v>
      </c>
      <c r="X253" s="57">
        <v>0.3</v>
      </c>
      <c r="Y253" s="58">
        <f t="shared" si="38"/>
        <v>1304.4991321193847</v>
      </c>
      <c r="Z253" s="59">
        <f t="shared" si="39"/>
        <v>2029.2208721857094</v>
      </c>
      <c r="AA253" s="60">
        <v>-945.63</v>
      </c>
      <c r="AB253" s="61">
        <v>-0.74</v>
      </c>
      <c r="AC253" s="61">
        <v>-0.86953900044034604</v>
      </c>
      <c r="AD253" s="62" t="s">
        <v>166</v>
      </c>
      <c r="AE253" s="153" t="s">
        <v>241</v>
      </c>
      <c r="AF253" s="19" t="s">
        <v>213</v>
      </c>
      <c r="AG253" s="17" t="s">
        <v>214</v>
      </c>
      <c r="AH253" s="64">
        <v>0</v>
      </c>
      <c r="AI253" s="65" t="s">
        <v>130</v>
      </c>
      <c r="AJ253" s="66" t="s">
        <v>131</v>
      </c>
      <c r="AK253" s="67">
        <v>0</v>
      </c>
      <c r="AL253" s="94" t="s">
        <v>150</v>
      </c>
      <c r="AM253" s="113"/>
      <c r="AN253" s="4" t="s">
        <v>39</v>
      </c>
    </row>
    <row r="254" spans="1:40" s="70" customFormat="1" ht="26" x14ac:dyDescent="0.35">
      <c r="A254" s="49"/>
      <c r="B254" s="46"/>
      <c r="C254" s="46"/>
      <c r="D254" s="83" t="s">
        <v>153</v>
      </c>
      <c r="E254" s="46" t="s">
        <v>40</v>
      </c>
      <c r="F254" s="49" t="s">
        <v>189</v>
      </c>
      <c r="G254" s="49" t="s">
        <v>346</v>
      </c>
      <c r="H254" s="49" t="s">
        <v>693</v>
      </c>
      <c r="I254" s="49" t="s">
        <v>745</v>
      </c>
      <c r="J254" s="50">
        <v>0</v>
      </c>
      <c r="K254" s="51">
        <f>1434.3737307696-14.68251128</f>
        <v>1419.6912194895999</v>
      </c>
      <c r="L254" s="50">
        <v>0</v>
      </c>
      <c r="M254" s="52">
        <v>1434.3737307695999</v>
      </c>
      <c r="N254" s="53">
        <v>0</v>
      </c>
      <c r="O254" s="50">
        <v>0</v>
      </c>
      <c r="P254" s="50">
        <v>0</v>
      </c>
      <c r="Q254" s="50">
        <v>0</v>
      </c>
      <c r="R254" s="54">
        <v>0</v>
      </c>
      <c r="S254" s="55">
        <v>0</v>
      </c>
      <c r="T254" s="51">
        <v>0</v>
      </c>
      <c r="U254" s="51">
        <v>0</v>
      </c>
      <c r="V254" s="51">
        <v>0</v>
      </c>
      <c r="W254" s="56">
        <v>0</v>
      </c>
      <c r="X254" s="57">
        <v>0.3</v>
      </c>
      <c r="Y254" s="58">
        <f t="shared" si="38"/>
        <v>1290.9363576926398</v>
      </c>
      <c r="Z254" s="59">
        <f t="shared" si="39"/>
        <v>2008.1232230774397</v>
      </c>
      <c r="AA254" s="60">
        <v>409.98</v>
      </c>
      <c r="AB254" s="61">
        <v>0.33</v>
      </c>
      <c r="AC254" s="61">
        <v>-9.0613092875665879E-2</v>
      </c>
      <c r="AD254" s="62" t="s">
        <v>187</v>
      </c>
      <c r="AE254" s="153" t="s">
        <v>183</v>
      </c>
      <c r="AF254" s="19" t="s">
        <v>213</v>
      </c>
      <c r="AG254" s="17" t="s">
        <v>149</v>
      </c>
      <c r="AH254" s="64">
        <v>0</v>
      </c>
      <c r="AI254" s="65" t="s">
        <v>127</v>
      </c>
      <c r="AJ254" s="66" t="s">
        <v>127</v>
      </c>
      <c r="AK254" s="67">
        <v>0</v>
      </c>
      <c r="AL254" s="94" t="s">
        <v>150</v>
      </c>
      <c r="AM254" s="113"/>
      <c r="AN254" s="4" t="s">
        <v>39</v>
      </c>
    </row>
    <row r="255" spans="1:40" s="70" customFormat="1" ht="23" x14ac:dyDescent="0.35">
      <c r="A255" s="49"/>
      <c r="B255" s="46"/>
      <c r="C255" s="46"/>
      <c r="D255" s="83" t="s">
        <v>153</v>
      </c>
      <c r="E255" s="46" t="s">
        <v>40</v>
      </c>
      <c r="F255" s="49" t="s">
        <v>204</v>
      </c>
      <c r="G255" s="49" t="s">
        <v>233</v>
      </c>
      <c r="H255" s="49" t="s">
        <v>716</v>
      </c>
      <c r="I255" s="49" t="s">
        <v>717</v>
      </c>
      <c r="J255" s="50">
        <v>0</v>
      </c>
      <c r="K255" s="51">
        <v>534.49030120445195</v>
      </c>
      <c r="L255" s="50">
        <v>0</v>
      </c>
      <c r="M255" s="52">
        <v>534.49030120445195</v>
      </c>
      <c r="N255" s="53">
        <v>0</v>
      </c>
      <c r="O255" s="50">
        <v>0</v>
      </c>
      <c r="P255" s="50">
        <v>0</v>
      </c>
      <c r="Q255" s="50">
        <v>0</v>
      </c>
      <c r="R255" s="54">
        <v>0</v>
      </c>
      <c r="S255" s="55">
        <v>0</v>
      </c>
      <c r="T255" s="51">
        <v>0</v>
      </c>
      <c r="U255" s="51">
        <v>0</v>
      </c>
      <c r="V255" s="51">
        <v>0</v>
      </c>
      <c r="W255" s="56">
        <v>0</v>
      </c>
      <c r="X255" s="57">
        <v>0.3</v>
      </c>
      <c r="Y255" s="58">
        <f t="shared" si="38"/>
        <v>481.04127108400678</v>
      </c>
      <c r="Z255" s="59">
        <f t="shared" si="39"/>
        <v>748.28642168623264</v>
      </c>
      <c r="AA255" s="60">
        <v>493.95</v>
      </c>
      <c r="AB255" s="61">
        <v>1.01</v>
      </c>
      <c r="AC255" s="61">
        <v>0.41923990845482811</v>
      </c>
      <c r="AD255" s="62" t="s">
        <v>166</v>
      </c>
      <c r="AE255" s="153" t="s">
        <v>159</v>
      </c>
      <c r="AF255" s="19" t="s">
        <v>213</v>
      </c>
      <c r="AG255" s="17" t="s">
        <v>214</v>
      </c>
      <c r="AH255" s="64">
        <v>0</v>
      </c>
      <c r="AI255" s="65" t="s">
        <v>127</v>
      </c>
      <c r="AJ255" s="66" t="s">
        <v>127</v>
      </c>
      <c r="AK255" s="67">
        <v>0</v>
      </c>
      <c r="AL255" s="94" t="s">
        <v>150</v>
      </c>
      <c r="AM255" s="113"/>
      <c r="AN255" s="4" t="s">
        <v>39</v>
      </c>
    </row>
    <row r="256" spans="1:40" s="70" customFormat="1" ht="23" x14ac:dyDescent="0.35">
      <c r="A256" s="49"/>
      <c r="B256" s="46"/>
      <c r="C256" s="46"/>
      <c r="D256" s="83" t="s">
        <v>153</v>
      </c>
      <c r="E256" s="46" t="s">
        <v>40</v>
      </c>
      <c r="F256" s="49" t="s">
        <v>204</v>
      </c>
      <c r="G256" s="49" t="s">
        <v>243</v>
      </c>
      <c r="H256" s="49" t="s">
        <v>714</v>
      </c>
      <c r="I256" s="49" t="s">
        <v>715</v>
      </c>
      <c r="J256" s="50">
        <v>0</v>
      </c>
      <c r="K256" s="51">
        <v>690.50916723918886</v>
      </c>
      <c r="L256" s="50">
        <v>0</v>
      </c>
      <c r="M256" s="52">
        <v>690.50916723918886</v>
      </c>
      <c r="N256" s="53">
        <v>0</v>
      </c>
      <c r="O256" s="50">
        <v>0</v>
      </c>
      <c r="P256" s="50">
        <v>0</v>
      </c>
      <c r="Q256" s="50">
        <v>0</v>
      </c>
      <c r="R256" s="54">
        <v>0</v>
      </c>
      <c r="S256" s="55">
        <v>0</v>
      </c>
      <c r="T256" s="51">
        <v>0</v>
      </c>
      <c r="U256" s="51">
        <v>0</v>
      </c>
      <c r="V256" s="51">
        <v>0</v>
      </c>
      <c r="W256" s="56">
        <v>0</v>
      </c>
      <c r="X256" s="57">
        <v>0.3</v>
      </c>
      <c r="Y256" s="58">
        <f t="shared" si="38"/>
        <v>621.45825051527004</v>
      </c>
      <c r="Z256" s="59">
        <f t="shared" si="39"/>
        <v>966.71283413486435</v>
      </c>
      <c r="AA256" s="60">
        <v>130.46</v>
      </c>
      <c r="AB256" s="61">
        <v>0.21</v>
      </c>
      <c r="AC256" s="61">
        <v>-0.171050830899449</v>
      </c>
      <c r="AD256" s="62" t="s">
        <v>187</v>
      </c>
      <c r="AE256" s="153" t="s">
        <v>183</v>
      </c>
      <c r="AF256" s="19" t="s">
        <v>213</v>
      </c>
      <c r="AG256" s="17" t="s">
        <v>214</v>
      </c>
      <c r="AH256" s="64">
        <v>0</v>
      </c>
      <c r="AI256" s="65" t="s">
        <v>127</v>
      </c>
      <c r="AJ256" s="66" t="s">
        <v>127</v>
      </c>
      <c r="AK256" s="67">
        <v>0</v>
      </c>
      <c r="AL256" s="94" t="s">
        <v>150</v>
      </c>
      <c r="AM256" s="113"/>
      <c r="AN256" s="4" t="s">
        <v>39</v>
      </c>
    </row>
    <row r="257" spans="1:40" s="70" customFormat="1" ht="23" x14ac:dyDescent="0.35">
      <c r="A257" s="49"/>
      <c r="B257" s="46"/>
      <c r="C257" s="46"/>
      <c r="D257" s="83" t="s">
        <v>153</v>
      </c>
      <c r="E257" s="46" t="s">
        <v>40</v>
      </c>
      <c r="F257" s="49" t="s">
        <v>224</v>
      </c>
      <c r="G257" s="49" t="s">
        <v>233</v>
      </c>
      <c r="H257" s="49" t="s">
        <v>707</v>
      </c>
      <c r="I257" s="49" t="s">
        <v>708</v>
      </c>
      <c r="J257" s="50">
        <v>0</v>
      </c>
      <c r="K257" s="51">
        <v>255.50138497613179</v>
      </c>
      <c r="L257" s="50">
        <v>0</v>
      </c>
      <c r="M257" s="52">
        <v>255.50138497613179</v>
      </c>
      <c r="N257" s="53">
        <v>0</v>
      </c>
      <c r="O257" s="50">
        <v>0</v>
      </c>
      <c r="P257" s="50">
        <v>0</v>
      </c>
      <c r="Q257" s="50">
        <v>0</v>
      </c>
      <c r="R257" s="54">
        <v>0</v>
      </c>
      <c r="S257" s="55">
        <v>0</v>
      </c>
      <c r="T257" s="51">
        <v>0</v>
      </c>
      <c r="U257" s="51">
        <v>0</v>
      </c>
      <c r="V257" s="51">
        <v>0</v>
      </c>
      <c r="W257" s="56">
        <v>0</v>
      </c>
      <c r="X257" s="57">
        <v>0.3</v>
      </c>
      <c r="Y257" s="58">
        <f t="shared" si="38"/>
        <v>229.95124647851861</v>
      </c>
      <c r="Z257" s="59">
        <f t="shared" si="39"/>
        <v>357.70193896658446</v>
      </c>
      <c r="AA257" s="60">
        <v>33.369999999999997</v>
      </c>
      <c r="AB257" s="61">
        <v>0.13</v>
      </c>
      <c r="AC257" s="61">
        <v>-0.20398746834345544</v>
      </c>
      <c r="AD257" s="62" t="s">
        <v>158</v>
      </c>
      <c r="AE257" s="153" t="s">
        <v>183</v>
      </c>
      <c r="AF257" s="19" t="s">
        <v>213</v>
      </c>
      <c r="AG257" s="17" t="s">
        <v>214</v>
      </c>
      <c r="AH257" s="64">
        <v>0</v>
      </c>
      <c r="AI257" s="65" t="s">
        <v>127</v>
      </c>
      <c r="AJ257" s="66" t="s">
        <v>127</v>
      </c>
      <c r="AK257" s="67">
        <v>0</v>
      </c>
      <c r="AL257" s="94" t="s">
        <v>150</v>
      </c>
      <c r="AM257" s="113"/>
      <c r="AN257" s="4" t="s">
        <v>39</v>
      </c>
    </row>
    <row r="258" spans="1:40" s="70" customFormat="1" ht="23" x14ac:dyDescent="0.35">
      <c r="A258" s="49"/>
      <c r="B258" s="46"/>
      <c r="C258" s="46"/>
      <c r="D258" s="83" t="s">
        <v>153</v>
      </c>
      <c r="E258" s="46" t="s">
        <v>52</v>
      </c>
      <c r="F258" s="49" t="s">
        <v>242</v>
      </c>
      <c r="G258" s="49" t="s">
        <v>299</v>
      </c>
      <c r="H258" s="49" t="s">
        <v>673</v>
      </c>
      <c r="I258" s="49" t="s">
        <v>674</v>
      </c>
      <c r="J258" s="50">
        <v>0</v>
      </c>
      <c r="K258" s="51">
        <v>276.6684211195693</v>
      </c>
      <c r="L258" s="50">
        <v>0</v>
      </c>
      <c r="M258" s="52">
        <v>276.6684211195693</v>
      </c>
      <c r="N258" s="53">
        <v>0</v>
      </c>
      <c r="O258" s="50">
        <v>0</v>
      </c>
      <c r="P258" s="50">
        <v>0</v>
      </c>
      <c r="Q258" s="50">
        <v>0</v>
      </c>
      <c r="R258" s="54">
        <v>0</v>
      </c>
      <c r="S258" s="55">
        <v>0</v>
      </c>
      <c r="T258" s="51">
        <v>0</v>
      </c>
      <c r="U258" s="51">
        <v>0</v>
      </c>
      <c r="V258" s="51">
        <v>0</v>
      </c>
      <c r="W258" s="56">
        <v>0</v>
      </c>
      <c r="X258" s="57">
        <v>0.3</v>
      </c>
      <c r="Y258" s="58">
        <f t="shared" si="38"/>
        <v>249.00157900761238</v>
      </c>
      <c r="Z258" s="59">
        <f t="shared" si="39"/>
        <v>387.335789567397</v>
      </c>
      <c r="AA258" s="60" t="s">
        <v>127</v>
      </c>
      <c r="AB258" s="61" t="s">
        <v>127</v>
      </c>
      <c r="AC258" s="61" t="s">
        <v>127</v>
      </c>
      <c r="AD258" s="62" t="s">
        <v>166</v>
      </c>
      <c r="AE258" s="153" t="s">
        <v>332</v>
      </c>
      <c r="AF258" s="19" t="s">
        <v>213</v>
      </c>
      <c r="AG258" s="17" t="s">
        <v>214</v>
      </c>
      <c r="AH258" s="64">
        <v>0</v>
      </c>
      <c r="AI258" s="65" t="s">
        <v>130</v>
      </c>
      <c r="AJ258" s="66" t="s">
        <v>131</v>
      </c>
      <c r="AK258" s="67">
        <v>0</v>
      </c>
      <c r="AL258" s="94" t="s">
        <v>150</v>
      </c>
      <c r="AM258" s="113"/>
      <c r="AN258" s="4" t="s">
        <v>39</v>
      </c>
    </row>
    <row r="259" spans="1:40" s="70" customFormat="1" ht="23" x14ac:dyDescent="0.35">
      <c r="A259" s="49"/>
      <c r="B259" s="46"/>
      <c r="C259" s="46"/>
      <c r="D259" s="83" t="s">
        <v>153</v>
      </c>
      <c r="E259" s="46" t="s">
        <v>52</v>
      </c>
      <c r="F259" s="49" t="s">
        <v>242</v>
      </c>
      <c r="G259" s="49" t="s">
        <v>579</v>
      </c>
      <c r="H259" s="49" t="s">
        <v>671</v>
      </c>
      <c r="I259" s="49" t="s">
        <v>672</v>
      </c>
      <c r="J259" s="50">
        <v>0</v>
      </c>
      <c r="K259" s="51">
        <v>123.20840425017363</v>
      </c>
      <c r="L259" s="50">
        <v>0</v>
      </c>
      <c r="M259" s="52">
        <v>123.20840425017363</v>
      </c>
      <c r="N259" s="53">
        <v>0</v>
      </c>
      <c r="O259" s="50">
        <v>0</v>
      </c>
      <c r="P259" s="50">
        <v>0</v>
      </c>
      <c r="Q259" s="50">
        <v>0</v>
      </c>
      <c r="R259" s="54">
        <v>0</v>
      </c>
      <c r="S259" s="55">
        <v>0</v>
      </c>
      <c r="T259" s="51">
        <v>0</v>
      </c>
      <c r="U259" s="51">
        <v>0</v>
      </c>
      <c r="V259" s="51">
        <v>0</v>
      </c>
      <c r="W259" s="56">
        <v>0</v>
      </c>
      <c r="X259" s="57">
        <v>0.3</v>
      </c>
      <c r="Y259" s="58">
        <f t="shared" si="38"/>
        <v>110.88756382515626</v>
      </c>
      <c r="Z259" s="59">
        <f t="shared" si="39"/>
        <v>172.49176595024306</v>
      </c>
      <c r="AA259" s="60">
        <v>65.64</v>
      </c>
      <c r="AB259" s="61">
        <v>0.43</v>
      </c>
      <c r="AC259" s="61">
        <v>6.5556631798494594E-2</v>
      </c>
      <c r="AD259" s="62" t="s">
        <v>166</v>
      </c>
      <c r="AE259" s="153" t="s">
        <v>183</v>
      </c>
      <c r="AF259" s="19" t="s">
        <v>213</v>
      </c>
      <c r="AG259" s="17" t="s">
        <v>214</v>
      </c>
      <c r="AH259" s="64">
        <v>0</v>
      </c>
      <c r="AI259" s="65" t="s">
        <v>130</v>
      </c>
      <c r="AJ259" s="66" t="s">
        <v>131</v>
      </c>
      <c r="AK259" s="67">
        <v>0</v>
      </c>
      <c r="AL259" s="94" t="s">
        <v>150</v>
      </c>
      <c r="AM259" s="113"/>
      <c r="AN259" s="4" t="s">
        <v>39</v>
      </c>
    </row>
    <row r="260" spans="1:40" s="70" customFormat="1" ht="23" x14ac:dyDescent="0.35">
      <c r="A260" s="49"/>
      <c r="B260" s="46"/>
      <c r="C260" s="46"/>
      <c r="D260" s="83" t="s">
        <v>153</v>
      </c>
      <c r="E260" s="46" t="s">
        <v>52</v>
      </c>
      <c r="F260" s="49" t="s">
        <v>242</v>
      </c>
      <c r="G260" s="49" t="s">
        <v>579</v>
      </c>
      <c r="H260" s="49" t="s">
        <v>667</v>
      </c>
      <c r="I260" s="49" t="s">
        <v>668</v>
      </c>
      <c r="J260" s="50">
        <v>0</v>
      </c>
      <c r="K260" s="51">
        <v>141.68511957027775</v>
      </c>
      <c r="L260" s="50">
        <v>0</v>
      </c>
      <c r="M260" s="52">
        <v>141.68511957027775</v>
      </c>
      <c r="N260" s="53">
        <v>0</v>
      </c>
      <c r="O260" s="50">
        <v>0</v>
      </c>
      <c r="P260" s="50">
        <v>0</v>
      </c>
      <c r="Q260" s="50">
        <v>0</v>
      </c>
      <c r="R260" s="54">
        <v>0</v>
      </c>
      <c r="S260" s="55">
        <v>0</v>
      </c>
      <c r="T260" s="51">
        <v>0</v>
      </c>
      <c r="U260" s="51">
        <v>0</v>
      </c>
      <c r="V260" s="51">
        <v>0</v>
      </c>
      <c r="W260" s="56">
        <v>0</v>
      </c>
      <c r="X260" s="57">
        <v>0.3</v>
      </c>
      <c r="Y260" s="58">
        <f t="shared" si="38"/>
        <v>127.51660761324997</v>
      </c>
      <c r="Z260" s="59">
        <f t="shared" si="39"/>
        <v>198.35916739838885</v>
      </c>
      <c r="AA260" s="60">
        <v>122.93</v>
      </c>
      <c r="AB260" s="61">
        <v>0.77</v>
      </c>
      <c r="AC260" s="61">
        <v>0.29612352630433081</v>
      </c>
      <c r="AD260" s="62" t="s">
        <v>166</v>
      </c>
      <c r="AE260" s="153" t="s">
        <v>159</v>
      </c>
      <c r="AF260" s="19" t="s">
        <v>213</v>
      </c>
      <c r="AG260" s="17" t="s">
        <v>214</v>
      </c>
      <c r="AH260" s="64">
        <v>0</v>
      </c>
      <c r="AI260" s="65" t="s">
        <v>127</v>
      </c>
      <c r="AJ260" s="66" t="s">
        <v>127</v>
      </c>
      <c r="AK260" s="67">
        <v>0</v>
      </c>
      <c r="AL260" s="94" t="s">
        <v>150</v>
      </c>
      <c r="AM260" s="113"/>
      <c r="AN260" s="4" t="s">
        <v>39</v>
      </c>
    </row>
    <row r="261" spans="1:40" s="70" customFormat="1" ht="23" x14ac:dyDescent="0.35">
      <c r="A261" s="49"/>
      <c r="B261" s="46"/>
      <c r="C261" s="46"/>
      <c r="D261" s="83" t="s">
        <v>153</v>
      </c>
      <c r="E261" s="46" t="s">
        <v>40</v>
      </c>
      <c r="F261" s="49" t="s">
        <v>242</v>
      </c>
      <c r="G261" s="49" t="s">
        <v>243</v>
      </c>
      <c r="H261" s="49" t="s">
        <v>709</v>
      </c>
      <c r="I261" s="49" t="s">
        <v>710</v>
      </c>
      <c r="J261" s="50">
        <v>0</v>
      </c>
      <c r="K261" s="51">
        <v>705.42704494237796</v>
      </c>
      <c r="L261" s="50">
        <v>0</v>
      </c>
      <c r="M261" s="52">
        <v>758.7031251827035</v>
      </c>
      <c r="N261" s="53">
        <v>0</v>
      </c>
      <c r="O261" s="50">
        <v>0</v>
      </c>
      <c r="P261" s="50">
        <v>0</v>
      </c>
      <c r="Q261" s="50">
        <v>0</v>
      </c>
      <c r="R261" s="54">
        <v>0</v>
      </c>
      <c r="S261" s="55">
        <v>0</v>
      </c>
      <c r="T261" s="51">
        <v>0</v>
      </c>
      <c r="U261" s="51">
        <v>26.638040120162792</v>
      </c>
      <c r="V261" s="51">
        <v>26.638040120162792</v>
      </c>
      <c r="W261" s="56">
        <v>0</v>
      </c>
      <c r="X261" s="57">
        <v>0.3</v>
      </c>
      <c r="Y261" s="58">
        <f t="shared" si="38"/>
        <v>682.83281266443316</v>
      </c>
      <c r="Z261" s="59">
        <f t="shared" si="39"/>
        <v>1062.1843752557847</v>
      </c>
      <c r="AA261" s="60">
        <v>279.61</v>
      </c>
      <c r="AB261" s="61">
        <v>0.44</v>
      </c>
      <c r="AC261" s="61">
        <v>-2.4551849054574651E-2</v>
      </c>
      <c r="AD261" s="62" t="s">
        <v>158</v>
      </c>
      <c r="AE261" s="153" t="s">
        <v>183</v>
      </c>
      <c r="AF261" s="19" t="s">
        <v>213</v>
      </c>
      <c r="AG261" s="17" t="s">
        <v>214</v>
      </c>
      <c r="AH261" s="64">
        <v>0</v>
      </c>
      <c r="AI261" s="65" t="s">
        <v>127</v>
      </c>
      <c r="AJ261" s="66" t="s">
        <v>127</v>
      </c>
      <c r="AK261" s="67">
        <v>0</v>
      </c>
      <c r="AL261" s="94" t="s">
        <v>150</v>
      </c>
      <c r="AM261" s="113"/>
      <c r="AN261" s="4" t="s">
        <v>39</v>
      </c>
    </row>
    <row r="262" spans="1:40" s="70" customFormat="1" ht="23" x14ac:dyDescent="0.35">
      <c r="A262" s="49"/>
      <c r="B262" s="46"/>
      <c r="C262" s="46"/>
      <c r="D262" s="83" t="s">
        <v>153</v>
      </c>
      <c r="E262" s="46" t="s">
        <v>52</v>
      </c>
      <c r="F262" s="49" t="s">
        <v>242</v>
      </c>
      <c r="G262" s="49" t="s">
        <v>579</v>
      </c>
      <c r="H262" s="49" t="s">
        <v>665</v>
      </c>
      <c r="I262" s="49" t="s">
        <v>666</v>
      </c>
      <c r="J262" s="50">
        <v>0</v>
      </c>
      <c r="K262" s="51">
        <v>169.77593879064597</v>
      </c>
      <c r="L262" s="50">
        <v>0</v>
      </c>
      <c r="M262" s="52">
        <v>169.77593879064597</v>
      </c>
      <c r="N262" s="53">
        <v>0</v>
      </c>
      <c r="O262" s="50">
        <v>0</v>
      </c>
      <c r="P262" s="50">
        <v>0</v>
      </c>
      <c r="Q262" s="50">
        <v>0</v>
      </c>
      <c r="R262" s="54">
        <v>0</v>
      </c>
      <c r="S262" s="55">
        <v>0</v>
      </c>
      <c r="T262" s="51">
        <v>0</v>
      </c>
      <c r="U262" s="51">
        <v>0</v>
      </c>
      <c r="V262" s="51">
        <v>0</v>
      </c>
      <c r="W262" s="56">
        <v>0</v>
      </c>
      <c r="X262" s="57">
        <v>0.3</v>
      </c>
      <c r="Y262" s="58">
        <f t="shared" si="38"/>
        <v>152.79834491158138</v>
      </c>
      <c r="Z262" s="59">
        <f t="shared" si="39"/>
        <v>237.68631430690434</v>
      </c>
      <c r="AA262" s="60">
        <v>47.03</v>
      </c>
      <c r="AB262" s="61">
        <v>0.2</v>
      </c>
      <c r="AC262" s="61">
        <v>-8.5934636352604538E-2</v>
      </c>
      <c r="AD262" s="62" t="s">
        <v>166</v>
      </c>
      <c r="AE262" s="153" t="s">
        <v>183</v>
      </c>
      <c r="AF262" s="19" t="s">
        <v>213</v>
      </c>
      <c r="AG262" s="17" t="s">
        <v>214</v>
      </c>
      <c r="AH262" s="64">
        <v>0</v>
      </c>
      <c r="AI262" s="65" t="s">
        <v>130</v>
      </c>
      <c r="AJ262" s="66" t="s">
        <v>131</v>
      </c>
      <c r="AK262" s="67">
        <v>0</v>
      </c>
      <c r="AL262" s="94" t="s">
        <v>150</v>
      </c>
      <c r="AM262" s="113"/>
      <c r="AN262" s="4" t="s">
        <v>39</v>
      </c>
    </row>
    <row r="263" spans="1:40" s="70" customFormat="1" ht="23" x14ac:dyDescent="0.35">
      <c r="A263" s="49"/>
      <c r="B263" s="46"/>
      <c r="C263" s="46"/>
      <c r="D263" s="83" t="s">
        <v>153</v>
      </c>
      <c r="E263" s="46" t="s">
        <v>52</v>
      </c>
      <c r="F263" s="49" t="s">
        <v>242</v>
      </c>
      <c r="G263" s="49" t="s">
        <v>579</v>
      </c>
      <c r="H263" s="49" t="s">
        <v>669</v>
      </c>
      <c r="I263" s="49" t="s">
        <v>670</v>
      </c>
      <c r="J263" s="50">
        <v>0</v>
      </c>
      <c r="K263" s="51">
        <v>90.030427893547554</v>
      </c>
      <c r="L263" s="50">
        <v>0</v>
      </c>
      <c r="M263" s="52">
        <v>90.030427893547554</v>
      </c>
      <c r="N263" s="53">
        <v>0</v>
      </c>
      <c r="O263" s="50">
        <v>0</v>
      </c>
      <c r="P263" s="50">
        <v>0</v>
      </c>
      <c r="Q263" s="50">
        <v>0</v>
      </c>
      <c r="R263" s="54">
        <v>0</v>
      </c>
      <c r="S263" s="55">
        <v>0</v>
      </c>
      <c r="T263" s="51">
        <v>0</v>
      </c>
      <c r="U263" s="51">
        <v>0</v>
      </c>
      <c r="V263" s="51">
        <v>0</v>
      </c>
      <c r="W263" s="56">
        <v>0</v>
      </c>
      <c r="X263" s="57">
        <v>0.3</v>
      </c>
      <c r="Y263" s="58">
        <f t="shared" si="38"/>
        <v>81.027385104192803</v>
      </c>
      <c r="Z263" s="59">
        <f t="shared" si="39"/>
        <v>126.04259905096657</v>
      </c>
      <c r="AA263" s="60">
        <v>160.82</v>
      </c>
      <c r="AB263" s="61">
        <v>1.25</v>
      </c>
      <c r="AC263" s="61">
        <v>0.76133421664247181</v>
      </c>
      <c r="AD263" s="62" t="s">
        <v>166</v>
      </c>
      <c r="AE263" s="153" t="s">
        <v>159</v>
      </c>
      <c r="AF263" s="19" t="s">
        <v>213</v>
      </c>
      <c r="AG263" s="17" t="s">
        <v>214</v>
      </c>
      <c r="AH263" s="64">
        <v>0</v>
      </c>
      <c r="AI263" s="65" t="s">
        <v>130</v>
      </c>
      <c r="AJ263" s="66" t="s">
        <v>131</v>
      </c>
      <c r="AK263" s="67">
        <v>0</v>
      </c>
      <c r="AL263" s="94" t="s">
        <v>150</v>
      </c>
      <c r="AM263" s="113"/>
      <c r="AN263" s="4" t="s">
        <v>39</v>
      </c>
    </row>
    <row r="264" spans="1:40" s="70" customFormat="1" ht="34.5" x14ac:dyDescent="0.35">
      <c r="A264" s="49"/>
      <c r="B264" s="46"/>
      <c r="C264" s="46"/>
      <c r="D264" s="83" t="s">
        <v>153</v>
      </c>
      <c r="E264" s="46" t="s">
        <v>52</v>
      </c>
      <c r="F264" s="49" t="s">
        <v>246</v>
      </c>
      <c r="G264" s="49" t="s">
        <v>263</v>
      </c>
      <c r="H264" s="49" t="s">
        <v>658</v>
      </c>
      <c r="I264" s="49" t="s">
        <v>659</v>
      </c>
      <c r="J264" s="50">
        <v>0</v>
      </c>
      <c r="K264" s="51">
        <v>906.70490796160152</v>
      </c>
      <c r="L264" s="50">
        <v>0</v>
      </c>
      <c r="M264" s="52">
        <v>906.70490796160152</v>
      </c>
      <c r="N264" s="53">
        <v>0</v>
      </c>
      <c r="O264" s="50">
        <v>0</v>
      </c>
      <c r="P264" s="50">
        <v>0</v>
      </c>
      <c r="Q264" s="50">
        <v>0</v>
      </c>
      <c r="R264" s="54">
        <v>0</v>
      </c>
      <c r="S264" s="55">
        <v>0</v>
      </c>
      <c r="T264" s="51">
        <v>0</v>
      </c>
      <c r="U264" s="51">
        <v>0</v>
      </c>
      <c r="V264" s="51">
        <v>0</v>
      </c>
      <c r="W264" s="56">
        <v>0</v>
      </c>
      <c r="X264" s="57">
        <v>0.16</v>
      </c>
      <c r="Y264" s="58">
        <f t="shared" si="38"/>
        <v>761.63212268774521</v>
      </c>
      <c r="Z264" s="59">
        <f t="shared" si="39"/>
        <v>1051.7776932354577</v>
      </c>
      <c r="AA264" s="60">
        <v>-910.13</v>
      </c>
      <c r="AB264" s="61" t="s">
        <v>660</v>
      </c>
      <c r="AC264" s="61">
        <v>-1.0998420983965358</v>
      </c>
      <c r="AD264" s="62" t="s">
        <v>166</v>
      </c>
      <c r="AE264" s="153" t="s">
        <v>167</v>
      </c>
      <c r="AF264" s="19" t="s">
        <v>213</v>
      </c>
      <c r="AG264" s="17" t="s">
        <v>161</v>
      </c>
      <c r="AH264" s="64">
        <v>0</v>
      </c>
      <c r="AI264" s="65" t="s">
        <v>130</v>
      </c>
      <c r="AJ264" s="66" t="s">
        <v>193</v>
      </c>
      <c r="AK264" s="67">
        <v>0</v>
      </c>
      <c r="AL264" s="94" t="s">
        <v>150</v>
      </c>
      <c r="AM264" s="113"/>
      <c r="AN264" s="4" t="s">
        <v>39</v>
      </c>
    </row>
    <row r="265" spans="1:40" s="70" customFormat="1" ht="34.5" x14ac:dyDescent="0.35">
      <c r="A265" s="49"/>
      <c r="B265" s="46"/>
      <c r="C265" s="46"/>
      <c r="D265" s="83" t="s">
        <v>153</v>
      </c>
      <c r="E265" s="46" t="s">
        <v>52</v>
      </c>
      <c r="F265" s="49" t="s">
        <v>246</v>
      </c>
      <c r="G265" s="49" t="s">
        <v>263</v>
      </c>
      <c r="H265" s="49" t="s">
        <v>650</v>
      </c>
      <c r="I265" s="49" t="s">
        <v>651</v>
      </c>
      <c r="J265" s="50">
        <v>0</v>
      </c>
      <c r="K265" s="51">
        <v>639.63699999999994</v>
      </c>
      <c r="L265" s="50">
        <v>0</v>
      </c>
      <c r="M265" s="52">
        <v>1289.1796399774257</v>
      </c>
      <c r="N265" s="53">
        <v>0</v>
      </c>
      <c r="O265" s="50">
        <v>0</v>
      </c>
      <c r="P265" s="50">
        <v>0</v>
      </c>
      <c r="Q265" s="50">
        <v>0</v>
      </c>
      <c r="R265" s="54">
        <v>0</v>
      </c>
      <c r="S265" s="55">
        <v>0</v>
      </c>
      <c r="T265" s="51">
        <v>0</v>
      </c>
      <c r="U265" s="51">
        <v>0</v>
      </c>
      <c r="V265" s="51">
        <v>0</v>
      </c>
      <c r="W265" s="56">
        <v>649.54263997742578</v>
      </c>
      <c r="X265" s="57">
        <v>0.3</v>
      </c>
      <c r="Y265" s="58">
        <f t="shared" si="38"/>
        <v>1160.2616759796831</v>
      </c>
      <c r="Z265" s="59">
        <f t="shared" si="39"/>
        <v>1804.851495968396</v>
      </c>
      <c r="AA265" s="60" t="s">
        <v>127</v>
      </c>
      <c r="AB265" s="61" t="s">
        <v>127</v>
      </c>
      <c r="AC265" s="61" t="s">
        <v>127</v>
      </c>
      <c r="AD265" s="62" t="s">
        <v>166</v>
      </c>
      <c r="AE265" s="153" t="s">
        <v>241</v>
      </c>
      <c r="AF265" s="19" t="s">
        <v>482</v>
      </c>
      <c r="AG265" s="17" t="s">
        <v>214</v>
      </c>
      <c r="AH265" s="64">
        <v>0</v>
      </c>
      <c r="AI265" s="65" t="s">
        <v>130</v>
      </c>
      <c r="AJ265" s="66" t="s">
        <v>127</v>
      </c>
      <c r="AK265" s="67">
        <v>0</v>
      </c>
      <c r="AL265" s="94" t="s">
        <v>150</v>
      </c>
      <c r="AM265" s="113"/>
      <c r="AN265" s="4" t="s">
        <v>39</v>
      </c>
    </row>
    <row r="266" spans="1:40" s="70" customFormat="1" ht="34.5" x14ac:dyDescent="0.35">
      <c r="A266" s="49"/>
      <c r="B266" s="46"/>
      <c r="C266" s="46"/>
      <c r="D266" s="83" t="s">
        <v>153</v>
      </c>
      <c r="E266" s="46" t="s">
        <v>52</v>
      </c>
      <c r="F266" s="49" t="s">
        <v>95</v>
      </c>
      <c r="G266" s="49" t="s">
        <v>333</v>
      </c>
      <c r="H266" s="49" t="s">
        <v>680</v>
      </c>
      <c r="I266" s="49" t="s">
        <v>681</v>
      </c>
      <c r="J266" s="50">
        <v>0</v>
      </c>
      <c r="K266" s="51">
        <v>248.76926278382535</v>
      </c>
      <c r="L266" s="50">
        <v>0</v>
      </c>
      <c r="M266" s="52">
        <v>248.76926278382535</v>
      </c>
      <c r="N266" s="53">
        <v>0</v>
      </c>
      <c r="O266" s="50">
        <v>0</v>
      </c>
      <c r="P266" s="50">
        <v>0</v>
      </c>
      <c r="Q266" s="50">
        <v>0</v>
      </c>
      <c r="R266" s="54">
        <v>0</v>
      </c>
      <c r="S266" s="55">
        <v>0</v>
      </c>
      <c r="T266" s="51">
        <v>0</v>
      </c>
      <c r="U266" s="51">
        <v>0</v>
      </c>
      <c r="V266" s="51">
        <v>0</v>
      </c>
      <c r="W266" s="56">
        <v>0</v>
      </c>
      <c r="X266" s="57">
        <v>0.3</v>
      </c>
      <c r="Y266" s="58">
        <f t="shared" si="38"/>
        <v>223.89233650544281</v>
      </c>
      <c r="Z266" s="59">
        <f t="shared" si="39"/>
        <v>348.27696789735546</v>
      </c>
      <c r="AA266" s="60">
        <v>311.37</v>
      </c>
      <c r="AB266" s="61">
        <v>1.41</v>
      </c>
      <c r="AC266" s="61">
        <v>0.66648598640543177</v>
      </c>
      <c r="AD266" s="62" t="s">
        <v>187</v>
      </c>
      <c r="AE266" s="153" t="s">
        <v>159</v>
      </c>
      <c r="AF266" s="19" t="s">
        <v>148</v>
      </c>
      <c r="AG266" s="17" t="s">
        <v>214</v>
      </c>
      <c r="AH266" s="64">
        <v>0</v>
      </c>
      <c r="AI266" s="65" t="s">
        <v>127</v>
      </c>
      <c r="AJ266" s="66" t="s">
        <v>127</v>
      </c>
      <c r="AK266" s="67">
        <v>0</v>
      </c>
      <c r="AL266" s="94" t="s">
        <v>150</v>
      </c>
      <c r="AM266" s="113"/>
      <c r="AN266" s="4" t="s">
        <v>39</v>
      </c>
    </row>
    <row r="267" spans="1:40" s="70" customFormat="1" ht="23" x14ac:dyDescent="0.35">
      <c r="A267" s="49"/>
      <c r="B267" s="46"/>
      <c r="C267" s="46"/>
      <c r="D267" s="83" t="s">
        <v>153</v>
      </c>
      <c r="E267" s="46" t="s">
        <v>52</v>
      </c>
      <c r="F267" s="49" t="s">
        <v>95</v>
      </c>
      <c r="G267" s="49" t="s">
        <v>96</v>
      </c>
      <c r="H267" s="49" t="s">
        <v>682</v>
      </c>
      <c r="I267" s="49" t="s">
        <v>683</v>
      </c>
      <c r="J267" s="50">
        <v>0</v>
      </c>
      <c r="K267" s="51">
        <v>736.64626163944297</v>
      </c>
      <c r="L267" s="50">
        <v>0</v>
      </c>
      <c r="M267" s="52">
        <v>1009.3653069546331</v>
      </c>
      <c r="N267" s="53">
        <v>0</v>
      </c>
      <c r="O267" s="50">
        <v>0</v>
      </c>
      <c r="P267" s="50">
        <v>0</v>
      </c>
      <c r="Q267" s="50">
        <v>0</v>
      </c>
      <c r="R267" s="54">
        <v>0</v>
      </c>
      <c r="S267" s="55">
        <v>0</v>
      </c>
      <c r="T267" s="51">
        <v>0</v>
      </c>
      <c r="U267" s="51">
        <v>0</v>
      </c>
      <c r="V267" s="51">
        <v>247.46728186007991</v>
      </c>
      <c r="W267" s="56">
        <v>25.251763455110193</v>
      </c>
      <c r="X267" s="57">
        <v>0.3</v>
      </c>
      <c r="Y267" s="58">
        <f t="shared" si="38"/>
        <v>908.42877625916981</v>
      </c>
      <c r="Z267" s="59">
        <f t="shared" si="39"/>
        <v>1413.1114297364861</v>
      </c>
      <c r="AA267" s="60">
        <v>-50.36</v>
      </c>
      <c r="AB267" s="61">
        <v>-0.05</v>
      </c>
      <c r="AC267" s="61">
        <v>-0.35904646551638075</v>
      </c>
      <c r="AD267" s="62" t="s">
        <v>166</v>
      </c>
      <c r="AE267" s="153" t="s">
        <v>197</v>
      </c>
      <c r="AF267" s="19" t="s">
        <v>148</v>
      </c>
      <c r="AG267" s="17" t="s">
        <v>214</v>
      </c>
      <c r="AH267" s="64">
        <v>0</v>
      </c>
      <c r="AI267" s="65" t="s">
        <v>127</v>
      </c>
      <c r="AJ267" s="66" t="s">
        <v>127</v>
      </c>
      <c r="AK267" s="67">
        <v>0</v>
      </c>
      <c r="AL267" s="94" t="s">
        <v>150</v>
      </c>
      <c r="AM267" s="113"/>
      <c r="AN267" s="4" t="s">
        <v>39</v>
      </c>
    </row>
    <row r="268" spans="1:40" s="70" customFormat="1" ht="26" x14ac:dyDescent="0.35">
      <c r="A268" s="49"/>
      <c r="B268" s="46"/>
      <c r="C268" s="46"/>
      <c r="D268" s="83" t="s">
        <v>153</v>
      </c>
      <c r="E268" s="46" t="s">
        <v>52</v>
      </c>
      <c r="F268" s="49" t="s">
        <v>95</v>
      </c>
      <c r="G268" s="49" t="s">
        <v>316</v>
      </c>
      <c r="H268" s="49" t="s">
        <v>679</v>
      </c>
      <c r="I268" s="49" t="s">
        <v>746</v>
      </c>
      <c r="J268" s="50">
        <v>0</v>
      </c>
      <c r="K268" s="51">
        <f>16741.9982500062-8975</f>
        <v>7766.9982500061997</v>
      </c>
      <c r="L268" s="50">
        <v>0</v>
      </c>
      <c r="M268" s="52">
        <v>16741.9982500062</v>
      </c>
      <c r="N268" s="53">
        <v>0</v>
      </c>
      <c r="O268" s="50">
        <v>0</v>
      </c>
      <c r="P268" s="50">
        <v>0</v>
      </c>
      <c r="Q268" s="50">
        <v>0</v>
      </c>
      <c r="R268" s="54">
        <v>0</v>
      </c>
      <c r="S268" s="55">
        <v>0</v>
      </c>
      <c r="T268" s="51">
        <v>0</v>
      </c>
      <c r="U268" s="51">
        <v>0</v>
      </c>
      <c r="V268" s="51">
        <v>0</v>
      </c>
      <c r="W268" s="56">
        <v>0</v>
      </c>
      <c r="X268" s="57">
        <v>0.3</v>
      </c>
      <c r="Y268" s="58">
        <f t="shared" si="38"/>
        <v>15067.79842500558</v>
      </c>
      <c r="Z268" s="59">
        <f t="shared" si="39"/>
        <v>23438.79755000868</v>
      </c>
      <c r="AA268" s="60" t="s">
        <v>127</v>
      </c>
      <c r="AB268" s="61" t="s">
        <v>127</v>
      </c>
      <c r="AC268" s="61" t="s">
        <v>127</v>
      </c>
      <c r="AD268" s="62" t="s">
        <v>166</v>
      </c>
      <c r="AE268" s="153" t="s">
        <v>241</v>
      </c>
      <c r="AF268" s="19" t="s">
        <v>213</v>
      </c>
      <c r="AG268" s="17" t="s">
        <v>214</v>
      </c>
      <c r="AH268" s="64">
        <v>0</v>
      </c>
      <c r="AI268" s="65" t="s">
        <v>130</v>
      </c>
      <c r="AJ268" s="66" t="s">
        <v>127</v>
      </c>
      <c r="AK268" s="67">
        <v>0</v>
      </c>
      <c r="AL268" s="94" t="s">
        <v>150</v>
      </c>
      <c r="AM268" s="113"/>
      <c r="AN268" s="4" t="s">
        <v>39</v>
      </c>
    </row>
    <row r="269" spans="1:40" s="70" customFormat="1" ht="23" x14ac:dyDescent="0.35">
      <c r="A269" s="49"/>
      <c r="B269" s="46"/>
      <c r="C269" s="46"/>
      <c r="D269" s="83" t="s">
        <v>153</v>
      </c>
      <c r="E269" s="46" t="s">
        <v>40</v>
      </c>
      <c r="F269" s="49" t="s">
        <v>345</v>
      </c>
      <c r="G269" s="49" t="s">
        <v>305</v>
      </c>
      <c r="H269" s="49" t="s">
        <v>691</v>
      </c>
      <c r="I269" s="49" t="s">
        <v>692</v>
      </c>
      <c r="J269" s="50">
        <v>0</v>
      </c>
      <c r="K269" s="51">
        <v>1063.8721939611498</v>
      </c>
      <c r="L269" s="50">
        <v>0</v>
      </c>
      <c r="M269" s="52">
        <v>1063.8721939611498</v>
      </c>
      <c r="N269" s="53">
        <v>0</v>
      </c>
      <c r="O269" s="50">
        <v>0</v>
      </c>
      <c r="P269" s="50">
        <v>0</v>
      </c>
      <c r="Q269" s="50">
        <v>0</v>
      </c>
      <c r="R269" s="54">
        <v>0</v>
      </c>
      <c r="S269" s="55">
        <v>0</v>
      </c>
      <c r="T269" s="51">
        <v>0</v>
      </c>
      <c r="U269" s="51">
        <v>0</v>
      </c>
      <c r="V269" s="51">
        <v>0</v>
      </c>
      <c r="W269" s="56">
        <v>0</v>
      </c>
      <c r="X269" s="57">
        <v>0.3</v>
      </c>
      <c r="Y269" s="58">
        <f t="shared" si="38"/>
        <v>957.48497456503492</v>
      </c>
      <c r="Z269" s="59">
        <f t="shared" si="39"/>
        <v>1489.4210715456097</v>
      </c>
      <c r="AA269" s="60">
        <v>410.81</v>
      </c>
      <c r="AB269" s="61">
        <v>0.45</v>
      </c>
      <c r="AC269" s="61">
        <v>-9.5635428259071252E-3</v>
      </c>
      <c r="AD269" s="62" t="s">
        <v>166</v>
      </c>
      <c r="AE269" s="153" t="s">
        <v>183</v>
      </c>
      <c r="AF269" s="19" t="s">
        <v>213</v>
      </c>
      <c r="AG269" s="17" t="s">
        <v>214</v>
      </c>
      <c r="AH269" s="64">
        <v>0</v>
      </c>
      <c r="AI269" s="65" t="s">
        <v>130</v>
      </c>
      <c r="AJ269" s="66" t="s">
        <v>127</v>
      </c>
      <c r="AK269" s="67">
        <v>0</v>
      </c>
      <c r="AL269" s="94" t="s">
        <v>150</v>
      </c>
      <c r="AM269" s="113"/>
      <c r="AN269" s="4" t="s">
        <v>39</v>
      </c>
    </row>
    <row r="270" spans="1:40" s="70" customFormat="1" ht="34.5" x14ac:dyDescent="0.35">
      <c r="A270" s="49"/>
      <c r="B270" s="46"/>
      <c r="C270" s="46"/>
      <c r="D270" s="83" t="s">
        <v>153</v>
      </c>
      <c r="E270" s="46" t="s">
        <v>52</v>
      </c>
      <c r="F270" s="49" t="s">
        <v>366</v>
      </c>
      <c r="G270" s="49" t="s">
        <v>263</v>
      </c>
      <c r="H270" s="49" t="s">
        <v>661</v>
      </c>
      <c r="I270" s="49" t="s">
        <v>662</v>
      </c>
      <c r="J270" s="50">
        <v>0</v>
      </c>
      <c r="K270" s="51">
        <v>137.8243161701418</v>
      </c>
      <c r="L270" s="50">
        <v>0</v>
      </c>
      <c r="M270" s="52">
        <v>137.8243161701418</v>
      </c>
      <c r="N270" s="53">
        <v>0</v>
      </c>
      <c r="O270" s="50">
        <v>0</v>
      </c>
      <c r="P270" s="50">
        <v>0</v>
      </c>
      <c r="Q270" s="50">
        <v>0</v>
      </c>
      <c r="R270" s="54">
        <v>0</v>
      </c>
      <c r="S270" s="55">
        <v>0</v>
      </c>
      <c r="T270" s="51">
        <v>0</v>
      </c>
      <c r="U270" s="51">
        <v>0</v>
      </c>
      <c r="V270" s="51">
        <v>0</v>
      </c>
      <c r="W270" s="56">
        <v>0</v>
      </c>
      <c r="X270" s="57">
        <v>0.3</v>
      </c>
      <c r="Y270" s="58">
        <f t="shared" si="38"/>
        <v>124.04188455312762</v>
      </c>
      <c r="Z270" s="59">
        <f t="shared" si="39"/>
        <v>192.9540426381985</v>
      </c>
      <c r="AA270" s="60">
        <v>13.74</v>
      </c>
      <c r="AB270" s="61">
        <v>0.09</v>
      </c>
      <c r="AC270" s="61">
        <v>-0.22479080052293549</v>
      </c>
      <c r="AD270" s="62" t="s">
        <v>166</v>
      </c>
      <c r="AE270" s="153" t="s">
        <v>183</v>
      </c>
      <c r="AF270" s="19" t="s">
        <v>213</v>
      </c>
      <c r="AG270" s="17" t="s">
        <v>149</v>
      </c>
      <c r="AH270" s="64">
        <v>0</v>
      </c>
      <c r="AI270" s="65" t="s">
        <v>130</v>
      </c>
      <c r="AJ270" s="66" t="s">
        <v>127</v>
      </c>
      <c r="AK270" s="67">
        <v>0</v>
      </c>
      <c r="AL270" s="94" t="s">
        <v>150</v>
      </c>
      <c r="AM270" s="113"/>
      <c r="AN270" s="4" t="s">
        <v>39</v>
      </c>
    </row>
    <row r="271" spans="1:40" s="70" customFormat="1" ht="26" x14ac:dyDescent="0.35">
      <c r="A271" s="49"/>
      <c r="B271" s="46"/>
      <c r="C271" s="46"/>
      <c r="D271" s="83" t="s">
        <v>153</v>
      </c>
      <c r="E271" s="46" t="s">
        <v>40</v>
      </c>
      <c r="F271" s="49" t="s">
        <v>366</v>
      </c>
      <c r="G271" s="49" t="s">
        <v>194</v>
      </c>
      <c r="H271" s="49" t="s">
        <v>706</v>
      </c>
      <c r="I271" s="49" t="s">
        <v>747</v>
      </c>
      <c r="J271" s="50">
        <v>0</v>
      </c>
      <c r="K271" s="51">
        <f>560.445083064514-2.36982695</f>
        <v>558.0752561145141</v>
      </c>
      <c r="L271" s="50">
        <v>0</v>
      </c>
      <c r="M271" s="52">
        <v>561.7064263945141</v>
      </c>
      <c r="N271" s="53">
        <v>0</v>
      </c>
      <c r="O271" s="50">
        <v>0</v>
      </c>
      <c r="P271" s="50">
        <v>0</v>
      </c>
      <c r="Q271" s="50">
        <v>0</v>
      </c>
      <c r="R271" s="54">
        <v>0</v>
      </c>
      <c r="S271" s="55">
        <v>0</v>
      </c>
      <c r="T271" s="51">
        <v>0</v>
      </c>
      <c r="U271" s="51">
        <v>0</v>
      </c>
      <c r="V271" s="51">
        <v>1.2613433300000001</v>
      </c>
      <c r="W271" s="56">
        <v>0</v>
      </c>
      <c r="X271" s="57">
        <v>0.3</v>
      </c>
      <c r="Y271" s="58">
        <f t="shared" si="38"/>
        <v>505.53578375506271</v>
      </c>
      <c r="Z271" s="59">
        <f t="shared" si="39"/>
        <v>786.38899695231964</v>
      </c>
      <c r="AA271" s="60">
        <v>217.1</v>
      </c>
      <c r="AB271" s="61">
        <v>0.43</v>
      </c>
      <c r="AC271" s="61">
        <v>-1.2511832121141354E-2</v>
      </c>
      <c r="AD271" s="62" t="s">
        <v>158</v>
      </c>
      <c r="AE271" s="153" t="s">
        <v>183</v>
      </c>
      <c r="AF271" s="19" t="s">
        <v>213</v>
      </c>
      <c r="AG271" s="17" t="s">
        <v>214</v>
      </c>
      <c r="AH271" s="64">
        <v>0</v>
      </c>
      <c r="AI271" s="65" t="s">
        <v>130</v>
      </c>
      <c r="AJ271" s="66" t="s">
        <v>256</v>
      </c>
      <c r="AK271" s="67">
        <v>0</v>
      </c>
      <c r="AL271" s="94" t="s">
        <v>150</v>
      </c>
      <c r="AM271" s="113"/>
      <c r="AN271" s="4" t="s">
        <v>39</v>
      </c>
    </row>
    <row r="272" spans="1:40" s="70" customFormat="1" ht="23" x14ac:dyDescent="0.35">
      <c r="A272" s="49"/>
      <c r="B272" s="46"/>
      <c r="C272" s="46"/>
      <c r="D272" s="83" t="s">
        <v>153</v>
      </c>
      <c r="E272" s="46" t="s">
        <v>40</v>
      </c>
      <c r="F272" s="49" t="s">
        <v>366</v>
      </c>
      <c r="G272" s="49" t="s">
        <v>694</v>
      </c>
      <c r="H272" s="49" t="s">
        <v>695</v>
      </c>
      <c r="I272" s="49" t="s">
        <v>696</v>
      </c>
      <c r="J272" s="50">
        <v>0</v>
      </c>
      <c r="K272" s="51">
        <v>502.46974741481284</v>
      </c>
      <c r="L272" s="50">
        <v>0</v>
      </c>
      <c r="M272" s="52">
        <v>502.46974741481284</v>
      </c>
      <c r="N272" s="53">
        <v>0</v>
      </c>
      <c r="O272" s="50">
        <v>0</v>
      </c>
      <c r="P272" s="50">
        <v>0</v>
      </c>
      <c r="Q272" s="50">
        <v>0</v>
      </c>
      <c r="R272" s="54">
        <v>0</v>
      </c>
      <c r="S272" s="55">
        <v>0</v>
      </c>
      <c r="T272" s="51">
        <v>0</v>
      </c>
      <c r="U272" s="51">
        <v>0</v>
      </c>
      <c r="V272" s="51">
        <v>0</v>
      </c>
      <c r="W272" s="56">
        <v>0</v>
      </c>
      <c r="X272" s="57">
        <v>0.3</v>
      </c>
      <c r="Y272" s="58">
        <f t="shared" si="38"/>
        <v>452.22277267333158</v>
      </c>
      <c r="Z272" s="59">
        <f t="shared" si="39"/>
        <v>703.45764638073797</v>
      </c>
      <c r="AA272" s="60">
        <v>221.45</v>
      </c>
      <c r="AB272" s="61">
        <v>0.49</v>
      </c>
      <c r="AC272" s="61">
        <v>3.1449908538403862E-2</v>
      </c>
      <c r="AD272" s="62" t="s">
        <v>158</v>
      </c>
      <c r="AE272" s="153" t="s">
        <v>183</v>
      </c>
      <c r="AF272" s="19" t="s">
        <v>213</v>
      </c>
      <c r="AG272" s="17" t="s">
        <v>214</v>
      </c>
      <c r="AH272" s="64">
        <v>0</v>
      </c>
      <c r="AI272" s="65" t="s">
        <v>188</v>
      </c>
      <c r="AJ272" s="66" t="s">
        <v>127</v>
      </c>
      <c r="AK272" s="67">
        <v>0</v>
      </c>
      <c r="AL272" s="94" t="s">
        <v>150</v>
      </c>
      <c r="AM272" s="113"/>
      <c r="AN272" s="4" t="s">
        <v>39</v>
      </c>
    </row>
    <row r="273" spans="1:40" s="70" customFormat="1" ht="26" x14ac:dyDescent="0.35">
      <c r="A273" s="49"/>
      <c r="B273" s="46"/>
      <c r="C273" s="46"/>
      <c r="D273" s="83" t="s">
        <v>153</v>
      </c>
      <c r="E273" s="46" t="s">
        <v>40</v>
      </c>
      <c r="F273" s="49" t="s">
        <v>366</v>
      </c>
      <c r="G273" s="49" t="s">
        <v>194</v>
      </c>
      <c r="H273" s="49" t="s">
        <v>705</v>
      </c>
      <c r="I273" s="49" t="s">
        <v>748</v>
      </c>
      <c r="J273" s="50">
        <v>0</v>
      </c>
      <c r="K273" s="51">
        <f>649.781680409493-1.30609803</f>
        <v>648.47558237949295</v>
      </c>
      <c r="L273" s="50">
        <v>0</v>
      </c>
      <c r="M273" s="52">
        <v>649.78168040949299</v>
      </c>
      <c r="N273" s="53">
        <v>0</v>
      </c>
      <c r="O273" s="50">
        <v>0</v>
      </c>
      <c r="P273" s="50">
        <v>0</v>
      </c>
      <c r="Q273" s="50">
        <v>0</v>
      </c>
      <c r="R273" s="54">
        <v>0</v>
      </c>
      <c r="S273" s="55">
        <v>0</v>
      </c>
      <c r="T273" s="51">
        <v>0</v>
      </c>
      <c r="U273" s="51">
        <v>0</v>
      </c>
      <c r="V273" s="51">
        <v>0</v>
      </c>
      <c r="W273" s="56">
        <v>0</v>
      </c>
      <c r="X273" s="57">
        <v>0.3</v>
      </c>
      <c r="Y273" s="58">
        <f t="shared" si="38"/>
        <v>584.80351236854369</v>
      </c>
      <c r="Z273" s="59">
        <f t="shared" si="39"/>
        <v>909.69435257329008</v>
      </c>
      <c r="AA273" s="60">
        <v>162.41999999999999</v>
      </c>
      <c r="AB273" s="61">
        <v>0.28000000000000003</v>
      </c>
      <c r="AC273" s="61">
        <v>-0.12522247026128033</v>
      </c>
      <c r="AD273" s="62" t="s">
        <v>187</v>
      </c>
      <c r="AE273" s="153" t="s">
        <v>332</v>
      </c>
      <c r="AF273" s="19" t="s">
        <v>213</v>
      </c>
      <c r="AG273" s="17" t="s">
        <v>214</v>
      </c>
      <c r="AH273" s="64">
        <v>0</v>
      </c>
      <c r="AI273" s="65" t="s">
        <v>130</v>
      </c>
      <c r="AJ273" s="66" t="s">
        <v>256</v>
      </c>
      <c r="AK273" s="67">
        <v>0</v>
      </c>
      <c r="AL273" s="94" t="s">
        <v>150</v>
      </c>
      <c r="AM273" s="113"/>
      <c r="AN273" s="4" t="s">
        <v>39</v>
      </c>
    </row>
    <row r="274" spans="1:40" s="70" customFormat="1" ht="34.5" x14ac:dyDescent="0.35">
      <c r="A274" s="49"/>
      <c r="B274" s="46"/>
      <c r="C274" s="46"/>
      <c r="D274" s="83" t="s">
        <v>153</v>
      </c>
      <c r="E274" s="46" t="s">
        <v>40</v>
      </c>
      <c r="F274" s="49" t="s">
        <v>366</v>
      </c>
      <c r="G274" s="49" t="s">
        <v>194</v>
      </c>
      <c r="H274" s="49" t="s">
        <v>701</v>
      </c>
      <c r="I274" s="49" t="s">
        <v>702</v>
      </c>
      <c r="J274" s="50">
        <v>0</v>
      </c>
      <c r="K274" s="51">
        <v>442.67124490956911</v>
      </c>
      <c r="L274" s="50">
        <v>0</v>
      </c>
      <c r="M274" s="52">
        <v>442.67124490956911</v>
      </c>
      <c r="N274" s="53">
        <v>0</v>
      </c>
      <c r="O274" s="50">
        <v>0</v>
      </c>
      <c r="P274" s="50">
        <v>0</v>
      </c>
      <c r="Q274" s="50">
        <v>0</v>
      </c>
      <c r="R274" s="54">
        <v>0</v>
      </c>
      <c r="S274" s="55">
        <v>0</v>
      </c>
      <c r="T274" s="51">
        <v>0</v>
      </c>
      <c r="U274" s="51">
        <v>0</v>
      </c>
      <c r="V274" s="51">
        <v>0</v>
      </c>
      <c r="W274" s="56">
        <v>0</v>
      </c>
      <c r="X274" s="57">
        <v>0.3</v>
      </c>
      <c r="Y274" s="58">
        <f t="shared" si="38"/>
        <v>398.40412041861219</v>
      </c>
      <c r="Z274" s="59">
        <f t="shared" si="39"/>
        <v>619.73974287339672</v>
      </c>
      <c r="AA274" s="60">
        <v>1.89</v>
      </c>
      <c r="AB274" s="61">
        <v>1E-4</v>
      </c>
      <c r="AC274" s="61">
        <v>-0.33155375094235129</v>
      </c>
      <c r="AD274" s="62" t="s">
        <v>158</v>
      </c>
      <c r="AE274" s="153" t="s">
        <v>197</v>
      </c>
      <c r="AF274" s="19" t="s">
        <v>213</v>
      </c>
      <c r="AG274" s="17" t="s">
        <v>214</v>
      </c>
      <c r="AH274" s="64">
        <v>0</v>
      </c>
      <c r="AI274" s="65" t="s">
        <v>130</v>
      </c>
      <c r="AJ274" s="66" t="s">
        <v>703</v>
      </c>
      <c r="AK274" s="67">
        <v>0</v>
      </c>
      <c r="AL274" s="94" t="s">
        <v>150</v>
      </c>
      <c r="AM274" s="113"/>
      <c r="AN274" s="4" t="s">
        <v>39</v>
      </c>
    </row>
    <row r="275" spans="1:40" s="70" customFormat="1" ht="34.5" x14ac:dyDescent="0.35">
      <c r="A275" s="49"/>
      <c r="B275" s="46"/>
      <c r="C275" s="46"/>
      <c r="D275" s="83" t="s">
        <v>153</v>
      </c>
      <c r="E275" s="46" t="s">
        <v>52</v>
      </c>
      <c r="F275" s="49" t="s">
        <v>366</v>
      </c>
      <c r="G275" s="49" t="s">
        <v>268</v>
      </c>
      <c r="H275" s="49" t="s">
        <v>654</v>
      </c>
      <c r="I275" s="49" t="s">
        <v>655</v>
      </c>
      <c r="J275" s="50">
        <v>0</v>
      </c>
      <c r="K275" s="51">
        <v>88</v>
      </c>
      <c r="L275" s="50">
        <v>0</v>
      </c>
      <c r="M275" s="52">
        <v>203.28751193636046</v>
      </c>
      <c r="N275" s="53">
        <v>0</v>
      </c>
      <c r="O275" s="50">
        <v>0</v>
      </c>
      <c r="P275" s="50">
        <v>0</v>
      </c>
      <c r="Q275" s="50">
        <v>0</v>
      </c>
      <c r="R275" s="54">
        <v>0</v>
      </c>
      <c r="S275" s="55">
        <v>0</v>
      </c>
      <c r="T275" s="51">
        <v>0</v>
      </c>
      <c r="U275" s="51">
        <v>0</v>
      </c>
      <c r="V275" s="51">
        <v>0</v>
      </c>
      <c r="W275" s="56">
        <v>115.28751193636046</v>
      </c>
      <c r="X275" s="57">
        <v>0.3</v>
      </c>
      <c r="Y275" s="58">
        <f t="shared" si="38"/>
        <v>182.95876074272442</v>
      </c>
      <c r="Z275" s="59">
        <f t="shared" si="39"/>
        <v>284.60251671090464</v>
      </c>
      <c r="AA275" s="60" t="s">
        <v>127</v>
      </c>
      <c r="AB275" s="61" t="s">
        <v>127</v>
      </c>
      <c r="AC275" s="61" t="s">
        <v>127</v>
      </c>
      <c r="AD275" s="62" t="s">
        <v>166</v>
      </c>
      <c r="AE275" s="153" t="s">
        <v>241</v>
      </c>
      <c r="AF275" s="19" t="s">
        <v>482</v>
      </c>
      <c r="AG275" s="17" t="s">
        <v>214</v>
      </c>
      <c r="AH275" s="64">
        <v>0</v>
      </c>
      <c r="AI275" s="65" t="s">
        <v>130</v>
      </c>
      <c r="AJ275" s="66" t="s">
        <v>127</v>
      </c>
      <c r="AK275" s="67">
        <v>0</v>
      </c>
      <c r="AL275" s="94" t="s">
        <v>150</v>
      </c>
      <c r="AM275" s="113"/>
      <c r="AN275" s="4" t="s">
        <v>39</v>
      </c>
    </row>
    <row r="276" spans="1:40" s="70" customFormat="1" ht="34.5" x14ac:dyDescent="0.35">
      <c r="A276" s="49"/>
      <c r="B276" s="46"/>
      <c r="C276" s="46"/>
      <c r="D276" s="83" t="s">
        <v>153</v>
      </c>
      <c r="E276" s="46" t="s">
        <v>52</v>
      </c>
      <c r="F276" s="49" t="s">
        <v>366</v>
      </c>
      <c r="G276" s="49" t="s">
        <v>268</v>
      </c>
      <c r="H276" s="49" t="s">
        <v>656</v>
      </c>
      <c r="I276" s="49" t="s">
        <v>657</v>
      </c>
      <c r="J276" s="50">
        <v>0</v>
      </c>
      <c r="K276" s="51">
        <v>332.11756099999997</v>
      </c>
      <c r="L276" s="50">
        <v>0</v>
      </c>
      <c r="M276" s="52">
        <v>752.3584951545854</v>
      </c>
      <c r="N276" s="53">
        <v>0</v>
      </c>
      <c r="O276" s="50">
        <v>0</v>
      </c>
      <c r="P276" s="50">
        <v>0</v>
      </c>
      <c r="Q276" s="50">
        <v>0</v>
      </c>
      <c r="R276" s="54">
        <v>0</v>
      </c>
      <c r="S276" s="55">
        <v>0</v>
      </c>
      <c r="T276" s="51">
        <v>0</v>
      </c>
      <c r="U276" s="51">
        <v>0</v>
      </c>
      <c r="V276" s="51">
        <v>0</v>
      </c>
      <c r="W276" s="56">
        <v>420.24093415458543</v>
      </c>
      <c r="X276" s="57">
        <v>0.3</v>
      </c>
      <c r="Y276" s="58">
        <f t="shared" si="38"/>
        <v>677.12264563912686</v>
      </c>
      <c r="Z276" s="59">
        <f t="shared" si="39"/>
        <v>1053.3018932164196</v>
      </c>
      <c r="AA276" s="60" t="s">
        <v>127</v>
      </c>
      <c r="AB276" s="61" t="s">
        <v>127</v>
      </c>
      <c r="AC276" s="61" t="s">
        <v>127</v>
      </c>
      <c r="AD276" s="62" t="s">
        <v>166</v>
      </c>
      <c r="AE276" s="153" t="s">
        <v>241</v>
      </c>
      <c r="AF276" s="19" t="s">
        <v>482</v>
      </c>
      <c r="AG276" s="17" t="s">
        <v>214</v>
      </c>
      <c r="AH276" s="64">
        <v>0</v>
      </c>
      <c r="AI276" s="65" t="s">
        <v>130</v>
      </c>
      <c r="AJ276" s="66" t="s">
        <v>127</v>
      </c>
      <c r="AK276" s="67">
        <v>0</v>
      </c>
      <c r="AL276" s="94" t="s">
        <v>150</v>
      </c>
      <c r="AM276" s="113"/>
      <c r="AN276" s="4" t="s">
        <v>39</v>
      </c>
    </row>
    <row r="277" spans="1:40" s="70" customFormat="1" ht="23" x14ac:dyDescent="0.35">
      <c r="A277" s="49"/>
      <c r="B277" s="46"/>
      <c r="C277" s="46"/>
      <c r="D277" s="83" t="s">
        <v>153</v>
      </c>
      <c r="E277" s="46" t="s">
        <v>40</v>
      </c>
      <c r="F277" s="49" t="s">
        <v>376</v>
      </c>
      <c r="G277" s="49" t="s">
        <v>194</v>
      </c>
      <c r="H277" s="49" t="s">
        <v>704</v>
      </c>
      <c r="I277" s="49" t="s">
        <v>749</v>
      </c>
      <c r="J277" s="50">
        <v>0</v>
      </c>
      <c r="K277" s="51">
        <f>1617.21077917645-7.54283705</f>
        <v>1609.66794212645</v>
      </c>
      <c r="L277" s="50">
        <v>0</v>
      </c>
      <c r="M277" s="52">
        <v>2710.3961852364614</v>
      </c>
      <c r="N277" s="53">
        <v>0</v>
      </c>
      <c r="O277" s="50">
        <v>0</v>
      </c>
      <c r="P277" s="50">
        <v>0</v>
      </c>
      <c r="Q277" s="50">
        <v>0</v>
      </c>
      <c r="R277" s="54">
        <v>0</v>
      </c>
      <c r="S277" s="55">
        <v>0</v>
      </c>
      <c r="T277" s="51">
        <v>784.76306640171117</v>
      </c>
      <c r="U277" s="51">
        <v>247.69084283304005</v>
      </c>
      <c r="V277" s="51">
        <v>60.731496825260017</v>
      </c>
      <c r="W277" s="56">
        <v>0</v>
      </c>
      <c r="X277" s="57">
        <v>0.3</v>
      </c>
      <c r="Y277" s="58">
        <f t="shared" si="38"/>
        <v>2439.3565667128155</v>
      </c>
      <c r="Z277" s="59">
        <f t="shared" si="39"/>
        <v>3794.5546593310455</v>
      </c>
      <c r="AA277" s="60">
        <v>922.07</v>
      </c>
      <c r="AB277" s="61">
        <v>0.39</v>
      </c>
      <c r="AC277" s="61">
        <v>-4.3843648159110807E-2</v>
      </c>
      <c r="AD277" s="62" t="s">
        <v>158</v>
      </c>
      <c r="AE277" s="153" t="s">
        <v>183</v>
      </c>
      <c r="AF277" s="19" t="s">
        <v>213</v>
      </c>
      <c r="AG277" s="17" t="s">
        <v>149</v>
      </c>
      <c r="AH277" s="64">
        <v>0</v>
      </c>
      <c r="AI277" s="65" t="s">
        <v>130</v>
      </c>
      <c r="AJ277" s="66" t="s">
        <v>199</v>
      </c>
      <c r="AK277" s="67">
        <v>0</v>
      </c>
      <c r="AL277" s="94" t="s">
        <v>150</v>
      </c>
      <c r="AM277" s="113"/>
      <c r="AN277" s="4" t="s">
        <v>39</v>
      </c>
    </row>
    <row r="278" spans="1:40" s="70" customFormat="1" ht="23" x14ac:dyDescent="0.35">
      <c r="A278" s="49"/>
      <c r="B278" s="46"/>
      <c r="C278" s="46"/>
      <c r="D278" s="83" t="s">
        <v>153</v>
      </c>
      <c r="E278" s="46" t="s">
        <v>52</v>
      </c>
      <c r="F278" s="49" t="s">
        <v>376</v>
      </c>
      <c r="G278" s="49" t="s">
        <v>222</v>
      </c>
      <c r="H278" s="49" t="s">
        <v>652</v>
      </c>
      <c r="I278" s="49" t="s">
        <v>653</v>
      </c>
      <c r="J278" s="50">
        <v>0</v>
      </c>
      <c r="K278" s="51">
        <v>179.10463484789594</v>
      </c>
      <c r="L278" s="50">
        <v>0</v>
      </c>
      <c r="M278" s="52">
        <v>179.10463484789594</v>
      </c>
      <c r="N278" s="53">
        <v>0</v>
      </c>
      <c r="O278" s="50">
        <v>0</v>
      </c>
      <c r="P278" s="50">
        <v>0</v>
      </c>
      <c r="Q278" s="50">
        <v>0</v>
      </c>
      <c r="R278" s="54">
        <v>0</v>
      </c>
      <c r="S278" s="55">
        <v>0</v>
      </c>
      <c r="T278" s="51">
        <v>0</v>
      </c>
      <c r="U278" s="51">
        <v>0</v>
      </c>
      <c r="V278" s="51">
        <v>0</v>
      </c>
      <c r="W278" s="56">
        <v>0</v>
      </c>
      <c r="X278" s="57">
        <v>0.3</v>
      </c>
      <c r="Y278" s="58">
        <f t="shared" si="38"/>
        <v>161.19417136310634</v>
      </c>
      <c r="Z278" s="59">
        <f t="shared" si="39"/>
        <v>250.74648878705429</v>
      </c>
      <c r="AA278" s="60">
        <v>89.72</v>
      </c>
      <c r="AB278" s="61">
        <v>0.42</v>
      </c>
      <c r="AC278" s="61">
        <v>4.5120778919972779E-2</v>
      </c>
      <c r="AD278" s="62" t="s">
        <v>158</v>
      </c>
      <c r="AE278" s="153" t="s">
        <v>183</v>
      </c>
      <c r="AF278" s="19" t="s">
        <v>213</v>
      </c>
      <c r="AG278" s="17" t="s">
        <v>214</v>
      </c>
      <c r="AH278" s="64">
        <v>0</v>
      </c>
      <c r="AI278" s="65" t="s">
        <v>188</v>
      </c>
      <c r="AJ278" s="66" t="s">
        <v>127</v>
      </c>
      <c r="AK278" s="67">
        <v>0</v>
      </c>
      <c r="AL278" s="94" t="s">
        <v>150</v>
      </c>
      <c r="AM278" s="113"/>
      <c r="AN278" s="4" t="s">
        <v>39</v>
      </c>
    </row>
    <row r="279" spans="1:40" s="70" customFormat="1" ht="23" x14ac:dyDescent="0.35">
      <c r="A279" s="49"/>
      <c r="B279" s="46"/>
      <c r="C279" s="46"/>
      <c r="D279" s="83" t="s">
        <v>153</v>
      </c>
      <c r="E279" s="46" t="s">
        <v>40</v>
      </c>
      <c r="F279" s="49" t="s">
        <v>376</v>
      </c>
      <c r="G279" s="49" t="s">
        <v>697</v>
      </c>
      <c r="H279" s="49" t="s">
        <v>698</v>
      </c>
      <c r="I279" s="49" t="s">
        <v>750</v>
      </c>
      <c r="J279" s="50">
        <v>0</v>
      </c>
      <c r="K279" s="51">
        <f>518.34821176467-12.5749887</f>
        <v>505.77322306467005</v>
      </c>
      <c r="L279" s="50">
        <v>0</v>
      </c>
      <c r="M279" s="52">
        <v>522.58759930466999</v>
      </c>
      <c r="N279" s="53">
        <v>0</v>
      </c>
      <c r="O279" s="50">
        <v>0</v>
      </c>
      <c r="P279" s="50">
        <v>0</v>
      </c>
      <c r="Q279" s="50">
        <v>0</v>
      </c>
      <c r="R279" s="54">
        <v>0</v>
      </c>
      <c r="S279" s="55">
        <v>0</v>
      </c>
      <c r="T279" s="51">
        <v>0</v>
      </c>
      <c r="U279" s="51">
        <v>0</v>
      </c>
      <c r="V279" s="51">
        <v>4.2393875400000001</v>
      </c>
      <c r="W279" s="56">
        <v>0</v>
      </c>
      <c r="X279" s="57">
        <v>0.3</v>
      </c>
      <c r="Y279" s="58">
        <f t="shared" si="38"/>
        <v>470.32883937420303</v>
      </c>
      <c r="Z279" s="59">
        <f t="shared" si="39"/>
        <v>731.62263902653797</v>
      </c>
      <c r="AA279" s="60">
        <v>98.61</v>
      </c>
      <c r="AB279" s="61">
        <v>0.21</v>
      </c>
      <c r="AC279" s="61">
        <v>-0.17226591003639843</v>
      </c>
      <c r="AD279" s="62" t="s">
        <v>187</v>
      </c>
      <c r="AE279" s="153" t="s">
        <v>332</v>
      </c>
      <c r="AF279" s="19" t="s">
        <v>213</v>
      </c>
      <c r="AG279" s="17" t="s">
        <v>214</v>
      </c>
      <c r="AH279" s="64">
        <v>0</v>
      </c>
      <c r="AI279" s="65" t="s">
        <v>188</v>
      </c>
      <c r="AJ279" s="66" t="s">
        <v>127</v>
      </c>
      <c r="AK279" s="67">
        <v>0</v>
      </c>
      <c r="AL279" s="94" t="s">
        <v>150</v>
      </c>
      <c r="AM279" s="113"/>
      <c r="AN279" s="4" t="s">
        <v>39</v>
      </c>
    </row>
    <row r="280" spans="1:40" s="70" customFormat="1" ht="23" x14ac:dyDescent="0.35">
      <c r="A280" s="49"/>
      <c r="B280" s="46"/>
      <c r="C280" s="46"/>
      <c r="D280" s="83" t="s">
        <v>153</v>
      </c>
      <c r="E280" s="46" t="s">
        <v>40</v>
      </c>
      <c r="F280" s="49" t="s">
        <v>376</v>
      </c>
      <c r="G280" s="49" t="s">
        <v>697</v>
      </c>
      <c r="H280" s="49" t="s">
        <v>699</v>
      </c>
      <c r="I280" s="49" t="s">
        <v>700</v>
      </c>
      <c r="J280" s="50">
        <v>0</v>
      </c>
      <c r="K280" s="51">
        <v>512.1804038790508</v>
      </c>
      <c r="L280" s="50">
        <v>0</v>
      </c>
      <c r="M280" s="52">
        <v>512.1804038790508</v>
      </c>
      <c r="N280" s="53">
        <v>0</v>
      </c>
      <c r="O280" s="50">
        <v>0</v>
      </c>
      <c r="P280" s="50">
        <v>0</v>
      </c>
      <c r="Q280" s="50">
        <v>0</v>
      </c>
      <c r="R280" s="54">
        <v>0</v>
      </c>
      <c r="S280" s="55">
        <v>0</v>
      </c>
      <c r="T280" s="51">
        <v>0</v>
      </c>
      <c r="U280" s="51">
        <v>0</v>
      </c>
      <c r="V280" s="51">
        <v>0</v>
      </c>
      <c r="W280" s="56">
        <v>0</v>
      </c>
      <c r="X280" s="57">
        <v>0.3</v>
      </c>
      <c r="Y280" s="58">
        <f t="shared" si="38"/>
        <v>460.96236349114571</v>
      </c>
      <c r="Z280" s="59">
        <f t="shared" si="39"/>
        <v>717.05256543067105</v>
      </c>
      <c r="AA280" s="60">
        <v>90.18</v>
      </c>
      <c r="AB280" s="61">
        <v>0.18</v>
      </c>
      <c r="AC280" s="61">
        <v>-0.16680603801028113</v>
      </c>
      <c r="AD280" s="62" t="s">
        <v>187</v>
      </c>
      <c r="AE280" s="153" t="s">
        <v>197</v>
      </c>
      <c r="AF280" s="19" t="s">
        <v>213</v>
      </c>
      <c r="AG280" s="17" t="s">
        <v>214</v>
      </c>
      <c r="AH280" s="64">
        <v>0</v>
      </c>
      <c r="AI280" s="65" t="s">
        <v>188</v>
      </c>
      <c r="AJ280" s="66" t="s">
        <v>127</v>
      </c>
      <c r="AK280" s="67">
        <v>0</v>
      </c>
      <c r="AL280" s="94" t="s">
        <v>150</v>
      </c>
      <c r="AM280" s="113"/>
      <c r="AN280" s="4" t="s">
        <v>39</v>
      </c>
    </row>
    <row r="281" spans="1:40" s="70" customFormat="1" ht="23" x14ac:dyDescent="0.35">
      <c r="A281" s="49"/>
      <c r="B281" s="46"/>
      <c r="C281" s="46"/>
      <c r="D281" s="83" t="s">
        <v>153</v>
      </c>
      <c r="E281" s="46" t="s">
        <v>52</v>
      </c>
      <c r="F281" s="49" t="s">
        <v>385</v>
      </c>
      <c r="G281" s="49" t="s">
        <v>316</v>
      </c>
      <c r="H281" s="49" t="s">
        <v>640</v>
      </c>
      <c r="I281" s="49" t="s">
        <v>641</v>
      </c>
      <c r="J281" s="50">
        <v>0</v>
      </c>
      <c r="K281" s="51">
        <v>244.51221949350906</v>
      </c>
      <c r="L281" s="50">
        <v>0</v>
      </c>
      <c r="M281" s="52">
        <v>244.51221949350906</v>
      </c>
      <c r="N281" s="53">
        <v>0</v>
      </c>
      <c r="O281" s="50">
        <v>0</v>
      </c>
      <c r="P281" s="50">
        <v>0</v>
      </c>
      <c r="Q281" s="50">
        <v>0</v>
      </c>
      <c r="R281" s="54">
        <v>0</v>
      </c>
      <c r="S281" s="55">
        <v>0</v>
      </c>
      <c r="T281" s="51">
        <v>0</v>
      </c>
      <c r="U281" s="51">
        <v>0</v>
      </c>
      <c r="V281" s="51">
        <v>0</v>
      </c>
      <c r="W281" s="56">
        <v>0</v>
      </c>
      <c r="X281" s="57">
        <v>0.3</v>
      </c>
      <c r="Y281" s="58">
        <f t="shared" si="38"/>
        <v>220.06099754415817</v>
      </c>
      <c r="Z281" s="59">
        <f t="shared" si="39"/>
        <v>342.31710729091265</v>
      </c>
      <c r="AA281" s="60">
        <v>66.28</v>
      </c>
      <c r="AB281" s="61">
        <v>0.24</v>
      </c>
      <c r="AC281" s="61">
        <v>-0.10521114733357044</v>
      </c>
      <c r="AD281" s="62" t="s">
        <v>158</v>
      </c>
      <c r="AE281" s="153" t="s">
        <v>183</v>
      </c>
      <c r="AF281" s="19" t="s">
        <v>148</v>
      </c>
      <c r="AG281" s="17" t="s">
        <v>214</v>
      </c>
      <c r="AH281" s="64">
        <v>0</v>
      </c>
      <c r="AI281" s="65" t="s">
        <v>127</v>
      </c>
      <c r="AJ281" s="66" t="s">
        <v>127</v>
      </c>
      <c r="AK281" s="67">
        <v>0</v>
      </c>
      <c r="AL281" s="94" t="s">
        <v>150</v>
      </c>
      <c r="AM281" s="113"/>
      <c r="AN281" s="4" t="s">
        <v>39</v>
      </c>
    </row>
    <row r="282" spans="1:40" s="70" customFormat="1" ht="34.5" x14ac:dyDescent="0.35">
      <c r="A282" s="49"/>
      <c r="B282" s="46"/>
      <c r="C282" s="46"/>
      <c r="D282" s="83" t="s">
        <v>153</v>
      </c>
      <c r="E282" s="46" t="s">
        <v>40</v>
      </c>
      <c r="F282" s="49" t="s">
        <v>103</v>
      </c>
      <c r="G282" s="49" t="s">
        <v>718</v>
      </c>
      <c r="H282" s="49" t="s">
        <v>719</v>
      </c>
      <c r="I282" s="49" t="s">
        <v>720</v>
      </c>
      <c r="J282" s="50">
        <v>0</v>
      </c>
      <c r="K282" s="51">
        <v>334.28139175228438</v>
      </c>
      <c r="L282" s="50">
        <v>0</v>
      </c>
      <c r="M282" s="52">
        <v>334.28139175228438</v>
      </c>
      <c r="N282" s="53">
        <v>0</v>
      </c>
      <c r="O282" s="50">
        <v>0</v>
      </c>
      <c r="P282" s="50">
        <v>0</v>
      </c>
      <c r="Q282" s="50">
        <v>0</v>
      </c>
      <c r="R282" s="54">
        <v>0</v>
      </c>
      <c r="S282" s="55">
        <v>0</v>
      </c>
      <c r="T282" s="51">
        <v>0</v>
      </c>
      <c r="U282" s="51">
        <v>0</v>
      </c>
      <c r="V282" s="51">
        <v>0</v>
      </c>
      <c r="W282" s="56">
        <v>0</v>
      </c>
      <c r="X282" s="57">
        <v>0.3</v>
      </c>
      <c r="Y282" s="58">
        <f t="shared" si="38"/>
        <v>300.85325257705597</v>
      </c>
      <c r="Z282" s="59">
        <f t="shared" si="39"/>
        <v>467.99394845319807</v>
      </c>
      <c r="AA282" s="60">
        <v>2159.56</v>
      </c>
      <c r="AB282" s="61">
        <v>7.72</v>
      </c>
      <c r="AC282" s="61">
        <v>5.1687989157408678</v>
      </c>
      <c r="AD282" s="62" t="s">
        <v>166</v>
      </c>
      <c r="AE282" s="153" t="s">
        <v>159</v>
      </c>
      <c r="AF282" s="19" t="s">
        <v>213</v>
      </c>
      <c r="AG282" s="17" t="s">
        <v>149</v>
      </c>
      <c r="AH282" s="64">
        <v>0</v>
      </c>
      <c r="AI282" s="65" t="s">
        <v>130</v>
      </c>
      <c r="AJ282" s="66" t="s">
        <v>127</v>
      </c>
      <c r="AK282" s="67">
        <v>0</v>
      </c>
      <c r="AL282" s="94" t="s">
        <v>150</v>
      </c>
      <c r="AM282" s="113"/>
      <c r="AN282" s="4" t="s">
        <v>39</v>
      </c>
    </row>
    <row r="283" spans="1:40" s="70" customFormat="1" ht="23" x14ac:dyDescent="0.35">
      <c r="A283" s="49"/>
      <c r="B283" s="46"/>
      <c r="C283" s="46"/>
      <c r="D283" s="83" t="s">
        <v>153</v>
      </c>
      <c r="E283" s="46" t="s">
        <v>52</v>
      </c>
      <c r="F283" s="49" t="s">
        <v>103</v>
      </c>
      <c r="G283" s="49" t="s">
        <v>563</v>
      </c>
      <c r="H283" s="49" t="s">
        <v>675</v>
      </c>
      <c r="I283" s="49" t="s">
        <v>676</v>
      </c>
      <c r="J283" s="50">
        <v>0</v>
      </c>
      <c r="K283" s="51">
        <v>477.4681431739196</v>
      </c>
      <c r="L283" s="50">
        <v>0</v>
      </c>
      <c r="M283" s="52">
        <v>477.4681431739196</v>
      </c>
      <c r="N283" s="53">
        <v>0</v>
      </c>
      <c r="O283" s="50">
        <v>0</v>
      </c>
      <c r="P283" s="50">
        <v>0</v>
      </c>
      <c r="Q283" s="50">
        <v>0</v>
      </c>
      <c r="R283" s="54">
        <v>0</v>
      </c>
      <c r="S283" s="55">
        <v>0</v>
      </c>
      <c r="T283" s="51">
        <v>0</v>
      </c>
      <c r="U283" s="51">
        <v>0</v>
      </c>
      <c r="V283" s="51">
        <v>0</v>
      </c>
      <c r="W283" s="56">
        <v>0</v>
      </c>
      <c r="X283" s="57">
        <v>0.3</v>
      </c>
      <c r="Y283" s="58">
        <f t="shared" si="38"/>
        <v>429.72132885652763</v>
      </c>
      <c r="Z283" s="59">
        <f t="shared" si="39"/>
        <v>668.45540044348741</v>
      </c>
      <c r="AA283" s="60">
        <v>-409.9</v>
      </c>
      <c r="AB283" s="61">
        <v>-0.88</v>
      </c>
      <c r="AC283" s="61">
        <v>-0.96700379252712987</v>
      </c>
      <c r="AD283" s="62" t="s">
        <v>166</v>
      </c>
      <c r="AE283" s="153" t="s">
        <v>167</v>
      </c>
      <c r="AF283" s="19" t="s">
        <v>213</v>
      </c>
      <c r="AG283" s="17" t="s">
        <v>149</v>
      </c>
      <c r="AH283" s="64">
        <v>0</v>
      </c>
      <c r="AI283" s="65" t="s">
        <v>130</v>
      </c>
      <c r="AJ283" s="66" t="s">
        <v>131</v>
      </c>
      <c r="AK283" s="67">
        <v>0</v>
      </c>
      <c r="AL283" s="94" t="s">
        <v>150</v>
      </c>
      <c r="AM283" s="113"/>
      <c r="AN283" s="4" t="s">
        <v>39</v>
      </c>
    </row>
    <row r="284" spans="1:40" s="70" customFormat="1" ht="34.5" x14ac:dyDescent="0.35">
      <c r="A284" s="49"/>
      <c r="B284" s="46"/>
      <c r="C284" s="46"/>
      <c r="D284" s="83" t="s">
        <v>153</v>
      </c>
      <c r="E284" s="46" t="s">
        <v>52</v>
      </c>
      <c r="F284" s="49" t="s">
        <v>103</v>
      </c>
      <c r="G284" s="49" t="s">
        <v>389</v>
      </c>
      <c r="H284" s="49" t="s">
        <v>677</v>
      </c>
      <c r="I284" s="49" t="s">
        <v>678</v>
      </c>
      <c r="J284" s="50">
        <v>0</v>
      </c>
      <c r="K284" s="51">
        <v>134.77948469163502</v>
      </c>
      <c r="L284" s="50">
        <v>0</v>
      </c>
      <c r="M284" s="52">
        <v>134.77948469163502</v>
      </c>
      <c r="N284" s="53">
        <v>0</v>
      </c>
      <c r="O284" s="50">
        <v>0</v>
      </c>
      <c r="P284" s="50">
        <v>0</v>
      </c>
      <c r="Q284" s="50">
        <v>0</v>
      </c>
      <c r="R284" s="54">
        <v>0</v>
      </c>
      <c r="S284" s="55">
        <v>0</v>
      </c>
      <c r="T284" s="51">
        <v>0</v>
      </c>
      <c r="U284" s="51">
        <v>0</v>
      </c>
      <c r="V284" s="51">
        <v>0</v>
      </c>
      <c r="W284" s="56">
        <v>0</v>
      </c>
      <c r="X284" s="57">
        <v>0.3</v>
      </c>
      <c r="Y284" s="58">
        <f t="shared" si="38"/>
        <v>121.30153622247153</v>
      </c>
      <c r="Z284" s="59">
        <f t="shared" si="39"/>
        <v>188.69127856828902</v>
      </c>
      <c r="AA284" s="60" t="s">
        <v>127</v>
      </c>
      <c r="AB284" s="61" t="s">
        <v>127</v>
      </c>
      <c r="AC284" s="61" t="s">
        <v>127</v>
      </c>
      <c r="AD284" s="62" t="s">
        <v>166</v>
      </c>
      <c r="AE284" s="153" t="s">
        <v>332</v>
      </c>
      <c r="AF284" s="19" t="s">
        <v>213</v>
      </c>
      <c r="AG284" s="17" t="s">
        <v>214</v>
      </c>
      <c r="AH284" s="64">
        <v>0</v>
      </c>
      <c r="AI284" s="65" t="s">
        <v>130</v>
      </c>
      <c r="AJ284" s="66" t="s">
        <v>127</v>
      </c>
      <c r="AK284" s="67">
        <v>0</v>
      </c>
      <c r="AL284" s="94" t="s">
        <v>150</v>
      </c>
      <c r="AM284" s="113"/>
      <c r="AN284" s="4" t="s">
        <v>39</v>
      </c>
    </row>
    <row r="285" spans="1:40" s="70" customFormat="1" ht="34.5" x14ac:dyDescent="0.35">
      <c r="A285" s="49"/>
      <c r="B285" s="46"/>
      <c r="C285" s="46"/>
      <c r="D285" s="83" t="s">
        <v>153</v>
      </c>
      <c r="E285" s="46" t="s">
        <v>40</v>
      </c>
      <c r="F285" s="49" t="s">
        <v>103</v>
      </c>
      <c r="G285" s="49" t="s">
        <v>711</v>
      </c>
      <c r="H285" s="49" t="s">
        <v>712</v>
      </c>
      <c r="I285" s="49" t="s">
        <v>713</v>
      </c>
      <c r="J285" s="50">
        <v>0</v>
      </c>
      <c r="K285" s="51">
        <v>2215.8367576282035</v>
      </c>
      <c r="L285" s="50">
        <v>0</v>
      </c>
      <c r="M285" s="52">
        <v>2215.8367576282035</v>
      </c>
      <c r="N285" s="53">
        <v>0</v>
      </c>
      <c r="O285" s="50">
        <v>0</v>
      </c>
      <c r="P285" s="50">
        <v>0</v>
      </c>
      <c r="Q285" s="50">
        <v>0</v>
      </c>
      <c r="R285" s="54">
        <v>0</v>
      </c>
      <c r="S285" s="55">
        <v>0</v>
      </c>
      <c r="T285" s="51">
        <v>0</v>
      </c>
      <c r="U285" s="51">
        <v>0</v>
      </c>
      <c r="V285" s="51">
        <v>0</v>
      </c>
      <c r="W285" s="56">
        <v>0</v>
      </c>
      <c r="X285" s="57">
        <v>0.3</v>
      </c>
      <c r="Y285" s="58">
        <f t="shared" si="38"/>
        <v>1994.2530818653831</v>
      </c>
      <c r="Z285" s="59">
        <f t="shared" si="39"/>
        <v>3102.1714606794849</v>
      </c>
      <c r="AA285" s="60">
        <v>625.08000000000004</v>
      </c>
      <c r="AB285" s="61">
        <v>0.34</v>
      </c>
      <c r="AC285" s="61">
        <v>-9.6696604453695614E-2</v>
      </c>
      <c r="AD285" s="62" t="s">
        <v>166</v>
      </c>
      <c r="AE285" s="153" t="s">
        <v>183</v>
      </c>
      <c r="AF285" s="19" t="s">
        <v>213</v>
      </c>
      <c r="AG285" s="17" t="s">
        <v>214</v>
      </c>
      <c r="AH285" s="64">
        <v>0</v>
      </c>
      <c r="AI285" s="65" t="s">
        <v>127</v>
      </c>
      <c r="AJ285" s="66" t="s">
        <v>127</v>
      </c>
      <c r="AK285" s="67">
        <v>0</v>
      </c>
      <c r="AL285" s="94" t="s">
        <v>150</v>
      </c>
      <c r="AM285" s="113"/>
      <c r="AN285" s="4" t="s">
        <v>39</v>
      </c>
    </row>
    <row r="286" spans="1:40" s="70" customFormat="1" ht="23" x14ac:dyDescent="0.35">
      <c r="A286" s="49"/>
      <c r="B286" s="46"/>
      <c r="C286" s="46"/>
      <c r="D286" s="83" t="s">
        <v>153</v>
      </c>
      <c r="E286" s="46" t="s">
        <v>250</v>
      </c>
      <c r="F286" s="49" t="s">
        <v>103</v>
      </c>
      <c r="G286" s="49" t="s">
        <v>684</v>
      </c>
      <c r="H286" s="49" t="s">
        <v>685</v>
      </c>
      <c r="I286" s="49" t="s">
        <v>686</v>
      </c>
      <c r="J286" s="50">
        <v>0</v>
      </c>
      <c r="K286" s="51">
        <v>1390.2087841191101</v>
      </c>
      <c r="L286" s="50">
        <v>0</v>
      </c>
      <c r="M286" s="52">
        <v>1611.1651116625344</v>
      </c>
      <c r="N286" s="53">
        <v>0</v>
      </c>
      <c r="O286" s="50">
        <v>0</v>
      </c>
      <c r="P286" s="50">
        <v>0</v>
      </c>
      <c r="Q286" s="50">
        <v>0</v>
      </c>
      <c r="R286" s="54">
        <v>0</v>
      </c>
      <c r="S286" s="55">
        <v>0</v>
      </c>
      <c r="T286" s="51">
        <v>0</v>
      </c>
      <c r="U286" s="51">
        <v>0</v>
      </c>
      <c r="V286" s="51">
        <v>0</v>
      </c>
      <c r="W286" s="56">
        <v>220.95632754342435</v>
      </c>
      <c r="X286" s="57">
        <v>0.3</v>
      </c>
      <c r="Y286" s="58">
        <f t="shared" si="38"/>
        <v>1450.0486004962811</v>
      </c>
      <c r="Z286" s="59">
        <f t="shared" si="39"/>
        <v>2255.6311563275481</v>
      </c>
      <c r="AA286" s="60">
        <v>608.45000000000005</v>
      </c>
      <c r="AB286" s="61">
        <v>0.43</v>
      </c>
      <c r="AC286" s="61">
        <v>-3.9162222008162592E-2</v>
      </c>
      <c r="AD286" s="62" t="s">
        <v>158</v>
      </c>
      <c r="AE286" s="153" t="s">
        <v>183</v>
      </c>
      <c r="AF286" s="19" t="s">
        <v>148</v>
      </c>
      <c r="AG286" s="17" t="s">
        <v>214</v>
      </c>
      <c r="AH286" s="64">
        <v>0</v>
      </c>
      <c r="AI286" s="65" t="s">
        <v>344</v>
      </c>
      <c r="AJ286" s="66" t="s">
        <v>127</v>
      </c>
      <c r="AK286" s="67">
        <v>0</v>
      </c>
      <c r="AL286" s="94" t="s">
        <v>150</v>
      </c>
      <c r="AM286" s="113"/>
      <c r="AN286" s="4" t="s">
        <v>39</v>
      </c>
    </row>
    <row r="287" spans="1:40" s="70" customFormat="1" ht="23" x14ac:dyDescent="0.35">
      <c r="A287" s="49"/>
      <c r="B287" s="46"/>
      <c r="C287" s="46"/>
      <c r="D287" s="83" t="s">
        <v>153</v>
      </c>
      <c r="E287" s="46" t="s">
        <v>52</v>
      </c>
      <c r="F287" s="49" t="s">
        <v>414</v>
      </c>
      <c r="G287" s="49" t="s">
        <v>316</v>
      </c>
      <c r="H287" s="49" t="s">
        <v>642</v>
      </c>
      <c r="I287" s="49" t="s">
        <v>643</v>
      </c>
      <c r="J287" s="50">
        <v>0</v>
      </c>
      <c r="K287" s="51">
        <v>124.42149896655715</v>
      </c>
      <c r="L287" s="50">
        <v>0</v>
      </c>
      <c r="M287" s="52">
        <v>124.42149896655715</v>
      </c>
      <c r="N287" s="53">
        <v>0</v>
      </c>
      <c r="O287" s="50">
        <v>0</v>
      </c>
      <c r="P287" s="50">
        <v>0</v>
      </c>
      <c r="Q287" s="50">
        <v>0</v>
      </c>
      <c r="R287" s="54">
        <v>0</v>
      </c>
      <c r="S287" s="55">
        <v>0</v>
      </c>
      <c r="T287" s="51">
        <v>0</v>
      </c>
      <c r="U287" s="51">
        <v>0</v>
      </c>
      <c r="V287" s="51">
        <v>0</v>
      </c>
      <c r="W287" s="56">
        <v>0</v>
      </c>
      <c r="X287" s="57">
        <v>0.3</v>
      </c>
      <c r="Y287" s="58">
        <f t="shared" si="38"/>
        <v>111.97934906990145</v>
      </c>
      <c r="Z287" s="59">
        <f t="shared" si="39"/>
        <v>174.19009855318001</v>
      </c>
      <c r="AA287" s="60">
        <v>52.37</v>
      </c>
      <c r="AB287" s="61">
        <v>0.36</v>
      </c>
      <c r="AC287" s="61">
        <v>-4.2369526133300348E-3</v>
      </c>
      <c r="AD287" s="62" t="s">
        <v>158</v>
      </c>
      <c r="AE287" s="153" t="s">
        <v>183</v>
      </c>
      <c r="AF287" s="19" t="s">
        <v>148</v>
      </c>
      <c r="AG287" s="17" t="s">
        <v>214</v>
      </c>
      <c r="AH287" s="64">
        <v>0</v>
      </c>
      <c r="AI287" s="65" t="s">
        <v>130</v>
      </c>
      <c r="AJ287" s="66" t="s">
        <v>131</v>
      </c>
      <c r="AK287" s="67">
        <v>0</v>
      </c>
      <c r="AL287" s="94" t="s">
        <v>150</v>
      </c>
      <c r="AM287" s="113"/>
      <c r="AN287" s="4" t="s">
        <v>39</v>
      </c>
    </row>
    <row r="288" spans="1:40" s="70" customFormat="1" ht="34.5" x14ac:dyDescent="0.35">
      <c r="A288" s="49"/>
      <c r="B288" s="46"/>
      <c r="C288" s="46"/>
      <c r="D288" s="83" t="s">
        <v>153</v>
      </c>
      <c r="E288" s="46" t="s">
        <v>52</v>
      </c>
      <c r="F288" s="49" t="s">
        <v>414</v>
      </c>
      <c r="G288" s="49" t="s">
        <v>201</v>
      </c>
      <c r="H288" s="49" t="s">
        <v>648</v>
      </c>
      <c r="I288" s="49" t="s">
        <v>649</v>
      </c>
      <c r="J288" s="50">
        <v>0</v>
      </c>
      <c r="K288" s="51">
        <v>363.82748114287546</v>
      </c>
      <c r="L288" s="50">
        <v>0</v>
      </c>
      <c r="M288" s="52">
        <v>363.82748114287546</v>
      </c>
      <c r="N288" s="53">
        <v>0</v>
      </c>
      <c r="O288" s="50">
        <v>0</v>
      </c>
      <c r="P288" s="50">
        <v>0</v>
      </c>
      <c r="Q288" s="50">
        <v>0</v>
      </c>
      <c r="R288" s="54">
        <v>0</v>
      </c>
      <c r="S288" s="55">
        <v>0</v>
      </c>
      <c r="T288" s="51">
        <v>0</v>
      </c>
      <c r="U288" s="51">
        <v>0</v>
      </c>
      <c r="V288" s="51">
        <v>0</v>
      </c>
      <c r="W288" s="56">
        <v>0</v>
      </c>
      <c r="X288" s="57">
        <v>0.3</v>
      </c>
      <c r="Y288" s="58">
        <f t="shared" si="38"/>
        <v>327.4447330285879</v>
      </c>
      <c r="Z288" s="59">
        <f t="shared" si="39"/>
        <v>509.3584736000256</v>
      </c>
      <c r="AA288" s="60">
        <v>387.78</v>
      </c>
      <c r="AB288" s="61">
        <v>1.06</v>
      </c>
      <c r="AC288" s="61">
        <v>0.4710036836078586</v>
      </c>
      <c r="AD288" s="62" t="s">
        <v>166</v>
      </c>
      <c r="AE288" s="153" t="s">
        <v>159</v>
      </c>
      <c r="AF288" s="19" t="s">
        <v>148</v>
      </c>
      <c r="AG288" s="17" t="s">
        <v>214</v>
      </c>
      <c r="AH288" s="64">
        <v>0</v>
      </c>
      <c r="AI288" s="65" t="s">
        <v>130</v>
      </c>
      <c r="AJ288" s="66" t="s">
        <v>127</v>
      </c>
      <c r="AK288" s="67">
        <v>0</v>
      </c>
      <c r="AL288" s="94" t="s">
        <v>150</v>
      </c>
      <c r="AM288" s="113"/>
      <c r="AN288" s="4" t="s">
        <v>39</v>
      </c>
    </row>
    <row r="289" spans="1:40" s="70" customFormat="1" ht="34.5" x14ac:dyDescent="0.35">
      <c r="A289" s="49"/>
      <c r="B289" s="46"/>
      <c r="C289" s="46"/>
      <c r="D289" s="83" t="s">
        <v>153</v>
      </c>
      <c r="E289" s="46" t="s">
        <v>52</v>
      </c>
      <c r="F289" s="49" t="s">
        <v>414</v>
      </c>
      <c r="G289" s="49" t="s">
        <v>333</v>
      </c>
      <c r="H289" s="49" t="s">
        <v>646</v>
      </c>
      <c r="I289" s="49" t="s">
        <v>647</v>
      </c>
      <c r="J289" s="50">
        <v>0</v>
      </c>
      <c r="K289" s="51">
        <v>425.21090957371683</v>
      </c>
      <c r="L289" s="50">
        <v>0</v>
      </c>
      <c r="M289" s="52">
        <v>425.21090957371683</v>
      </c>
      <c r="N289" s="53">
        <v>0</v>
      </c>
      <c r="O289" s="50">
        <v>0</v>
      </c>
      <c r="P289" s="50">
        <v>0</v>
      </c>
      <c r="Q289" s="50">
        <v>0</v>
      </c>
      <c r="R289" s="54">
        <v>0</v>
      </c>
      <c r="S289" s="55">
        <v>0</v>
      </c>
      <c r="T289" s="51">
        <v>0</v>
      </c>
      <c r="U289" s="51">
        <v>0</v>
      </c>
      <c r="V289" s="51">
        <v>0</v>
      </c>
      <c r="W289" s="56">
        <v>0</v>
      </c>
      <c r="X289" s="57">
        <v>0.3</v>
      </c>
      <c r="Y289" s="58">
        <f t="shared" si="38"/>
        <v>382.68981861634518</v>
      </c>
      <c r="Z289" s="59">
        <f t="shared" si="39"/>
        <v>595.29527340320351</v>
      </c>
      <c r="AA289" s="60">
        <v>186.63</v>
      </c>
      <c r="AB289" s="61">
        <v>0.41</v>
      </c>
      <c r="AC289" s="61">
        <v>1.0494937465784185E-2</v>
      </c>
      <c r="AD289" s="62" t="s">
        <v>158</v>
      </c>
      <c r="AE289" s="153" t="s">
        <v>183</v>
      </c>
      <c r="AF289" s="19" t="s">
        <v>148</v>
      </c>
      <c r="AG289" s="17" t="s">
        <v>214</v>
      </c>
      <c r="AH289" s="64">
        <v>0</v>
      </c>
      <c r="AI289" s="65" t="s">
        <v>130</v>
      </c>
      <c r="AJ289" s="66" t="s">
        <v>131</v>
      </c>
      <c r="AK289" s="67">
        <v>0</v>
      </c>
      <c r="AL289" s="94" t="s">
        <v>150</v>
      </c>
      <c r="AM289" s="113"/>
      <c r="AN289" s="4" t="s">
        <v>39</v>
      </c>
    </row>
    <row r="290" spans="1:40" s="70" customFormat="1" ht="34.5" x14ac:dyDescent="0.35">
      <c r="A290" s="49"/>
      <c r="B290" s="46"/>
      <c r="C290" s="46"/>
      <c r="D290" s="83" t="s">
        <v>153</v>
      </c>
      <c r="E290" s="46" t="s">
        <v>52</v>
      </c>
      <c r="F290" s="49" t="s">
        <v>414</v>
      </c>
      <c r="G290" s="49" t="s">
        <v>201</v>
      </c>
      <c r="H290" s="49" t="s">
        <v>639</v>
      </c>
      <c r="I290" s="49" t="s">
        <v>751</v>
      </c>
      <c r="J290" s="50">
        <v>0</v>
      </c>
      <c r="K290" s="51">
        <f>171.260598101792-0.608915019999999</f>
        <v>170.65168308179199</v>
      </c>
      <c r="L290" s="50">
        <v>0</v>
      </c>
      <c r="M290" s="52">
        <v>267.98291128699691</v>
      </c>
      <c r="N290" s="53">
        <v>0</v>
      </c>
      <c r="O290" s="50">
        <v>0</v>
      </c>
      <c r="P290" s="50">
        <v>0</v>
      </c>
      <c r="Q290" s="50">
        <v>0</v>
      </c>
      <c r="R290" s="54">
        <v>0</v>
      </c>
      <c r="S290" s="55">
        <v>0</v>
      </c>
      <c r="T290" s="51">
        <v>0</v>
      </c>
      <c r="U290" s="51">
        <v>0</v>
      </c>
      <c r="V290" s="51">
        <v>39.40308015998064</v>
      </c>
      <c r="W290" s="56">
        <v>57.319233025224293</v>
      </c>
      <c r="X290" s="57">
        <v>0.3</v>
      </c>
      <c r="Y290" s="58">
        <f t="shared" si="38"/>
        <v>241.18462015829724</v>
      </c>
      <c r="Z290" s="59">
        <f t="shared" si="39"/>
        <v>375.17607580179566</v>
      </c>
      <c r="AA290" s="60" t="s">
        <v>127</v>
      </c>
      <c r="AB290" s="61" t="s">
        <v>127</v>
      </c>
      <c r="AC290" s="61" t="s">
        <v>127</v>
      </c>
      <c r="AD290" s="62" t="s">
        <v>166</v>
      </c>
      <c r="AE290" s="153" t="s">
        <v>241</v>
      </c>
      <c r="AF290" s="19" t="s">
        <v>148</v>
      </c>
      <c r="AG290" s="17" t="s">
        <v>149</v>
      </c>
      <c r="AH290" s="64">
        <v>0</v>
      </c>
      <c r="AI290" s="65" t="s">
        <v>130</v>
      </c>
      <c r="AJ290" s="66" t="s">
        <v>131</v>
      </c>
      <c r="AK290" s="67"/>
      <c r="AL290" s="94" t="s">
        <v>150</v>
      </c>
      <c r="AM290" s="113"/>
      <c r="AN290" s="4" t="s">
        <v>39</v>
      </c>
    </row>
    <row r="291" spans="1:40" ht="23" x14ac:dyDescent="0.35">
      <c r="A291" s="49"/>
      <c r="B291" s="46"/>
      <c r="C291" s="46"/>
      <c r="D291" s="83" t="s">
        <v>153</v>
      </c>
      <c r="E291" s="46" t="s">
        <v>52</v>
      </c>
      <c r="F291" s="49" t="s">
        <v>426</v>
      </c>
      <c r="G291" s="49" t="s">
        <v>579</v>
      </c>
      <c r="H291" s="49" t="s">
        <v>663</v>
      </c>
      <c r="I291" s="49" t="s">
        <v>664</v>
      </c>
      <c r="J291" s="50">
        <v>0</v>
      </c>
      <c r="K291" s="51">
        <v>86.115752220782923</v>
      </c>
      <c r="L291" s="50">
        <v>0</v>
      </c>
      <c r="M291" s="52">
        <v>86.115752220782923</v>
      </c>
      <c r="N291" s="53">
        <v>0</v>
      </c>
      <c r="O291" s="50">
        <v>0</v>
      </c>
      <c r="P291" s="50">
        <v>0</v>
      </c>
      <c r="Q291" s="50">
        <v>0</v>
      </c>
      <c r="R291" s="54">
        <v>0</v>
      </c>
      <c r="S291" s="55">
        <v>0</v>
      </c>
      <c r="T291" s="51">
        <v>0</v>
      </c>
      <c r="U291" s="51">
        <v>0</v>
      </c>
      <c r="V291" s="51">
        <v>0</v>
      </c>
      <c r="W291" s="56">
        <v>0</v>
      </c>
      <c r="X291" s="57">
        <v>0.3</v>
      </c>
      <c r="Y291" s="58">
        <f t="shared" si="38"/>
        <v>77.504176998704637</v>
      </c>
      <c r="Z291" s="59">
        <f t="shared" si="39"/>
        <v>120.56205310909608</v>
      </c>
      <c r="AA291" s="60">
        <v>-74.290000000000006</v>
      </c>
      <c r="AB291" s="61">
        <v>-0.61</v>
      </c>
      <c r="AC291" s="61">
        <v>-0.72538916162598055</v>
      </c>
      <c r="AD291" s="62" t="s">
        <v>166</v>
      </c>
      <c r="AE291" s="153" t="s">
        <v>167</v>
      </c>
      <c r="AF291" s="19" t="s">
        <v>213</v>
      </c>
      <c r="AG291" s="17" t="s">
        <v>214</v>
      </c>
      <c r="AH291" s="64">
        <v>0</v>
      </c>
      <c r="AI291" s="65" t="s">
        <v>130</v>
      </c>
      <c r="AJ291" s="66" t="s">
        <v>131</v>
      </c>
      <c r="AK291" s="67">
        <v>0</v>
      </c>
      <c r="AL291" s="94" t="s">
        <v>150</v>
      </c>
      <c r="AM291" s="182"/>
      <c r="AN291" s="4" t="s">
        <v>39</v>
      </c>
    </row>
    <row r="292" spans="1:40" ht="14.5" thickBot="1" x14ac:dyDescent="0.4">
      <c r="A292" s="46"/>
      <c r="B292" s="46" t="s">
        <v>39</v>
      </c>
      <c r="C292" s="46"/>
      <c r="D292" s="48"/>
      <c r="E292" s="46"/>
      <c r="F292" s="46"/>
      <c r="G292" s="46"/>
      <c r="H292" s="46"/>
      <c r="I292" s="49"/>
      <c r="J292" s="50">
        <v>0</v>
      </c>
      <c r="K292" s="51"/>
      <c r="L292" s="50">
        <v>0</v>
      </c>
      <c r="M292" s="52">
        <v>0</v>
      </c>
      <c r="N292" s="53">
        <v>0</v>
      </c>
      <c r="O292" s="50">
        <v>0</v>
      </c>
      <c r="P292" s="50">
        <v>0</v>
      </c>
      <c r="Q292" s="50">
        <v>0</v>
      </c>
      <c r="R292" s="54">
        <v>0</v>
      </c>
      <c r="S292" s="55"/>
      <c r="T292" s="51"/>
      <c r="U292" s="51"/>
      <c r="V292" s="51"/>
      <c r="W292" s="56"/>
      <c r="X292" s="57">
        <v>0</v>
      </c>
      <c r="Y292" s="58">
        <f t="shared" si="38"/>
        <v>0</v>
      </c>
      <c r="Z292" s="59">
        <f t="shared" si="39"/>
        <v>0</v>
      </c>
      <c r="AA292" s="60"/>
      <c r="AB292" s="61"/>
      <c r="AC292" s="61"/>
      <c r="AD292" s="62"/>
      <c r="AE292" s="63"/>
      <c r="AF292" s="19"/>
      <c r="AG292" s="17"/>
      <c r="AH292" s="64">
        <v>0</v>
      </c>
      <c r="AI292" s="65"/>
      <c r="AJ292" s="66"/>
      <c r="AK292" s="67"/>
      <c r="AL292" s="68"/>
      <c r="AM292" s="69"/>
      <c r="AN292" s="4" t="s">
        <v>39</v>
      </c>
    </row>
    <row r="293" spans="1:40" ht="11.15" customHeight="1" thickTop="1" x14ac:dyDescent="0.35">
      <c r="A293" s="154"/>
      <c r="B293" s="154"/>
      <c r="C293" s="154"/>
      <c r="D293" s="155"/>
      <c r="E293" s="154"/>
      <c r="F293" s="154"/>
      <c r="G293" s="154"/>
      <c r="H293" s="154"/>
      <c r="I293" s="154"/>
      <c r="J293" s="129"/>
      <c r="K293" s="130"/>
      <c r="L293" s="129"/>
      <c r="M293" s="131"/>
      <c r="N293" s="132"/>
      <c r="O293" s="133"/>
      <c r="P293" s="133"/>
      <c r="Q293" s="133"/>
      <c r="R293" s="134"/>
      <c r="S293" s="135"/>
      <c r="T293" s="136"/>
      <c r="U293" s="136"/>
      <c r="V293" s="136"/>
      <c r="W293" s="137"/>
      <c r="X293" s="133"/>
      <c r="Y293" s="136"/>
      <c r="Z293" s="137"/>
      <c r="AA293" s="138"/>
      <c r="AB293" s="143"/>
      <c r="AC293" s="143"/>
      <c r="AD293" s="140"/>
      <c r="AE293" s="141"/>
      <c r="AF293" s="142"/>
      <c r="AG293" s="143"/>
      <c r="AH293" s="156"/>
      <c r="AI293" s="145"/>
      <c r="AJ293" s="157"/>
      <c r="AK293" s="158"/>
      <c r="AL293" s="138"/>
      <c r="AM293" s="143"/>
      <c r="AN293" s="4" t="s">
        <v>39</v>
      </c>
    </row>
    <row r="294" spans="1:40" x14ac:dyDescent="0.35">
      <c r="B294" s="159"/>
      <c r="C294" s="159"/>
      <c r="D294" s="160"/>
      <c r="E294" s="159"/>
      <c r="F294" s="159"/>
      <c r="G294" s="159"/>
      <c r="H294" s="159"/>
      <c r="I294" s="159"/>
      <c r="J294" s="161"/>
      <c r="K294" s="161"/>
      <c r="L294" s="161"/>
      <c r="M294" s="161"/>
    </row>
    <row r="295" spans="1:40" s="173" customFormat="1" ht="11.5" x14ac:dyDescent="0.35">
      <c r="A295" s="171"/>
      <c r="B295" s="171" t="s">
        <v>721</v>
      </c>
      <c r="C295" s="171"/>
      <c r="D295" s="172"/>
      <c r="E295" s="171"/>
      <c r="F295" s="171"/>
      <c r="G295" s="171"/>
      <c r="H295" s="171"/>
      <c r="I295" s="171"/>
      <c r="AA295" s="174"/>
      <c r="AB295" s="175"/>
      <c r="AC295" s="175"/>
      <c r="AD295" s="174"/>
      <c r="AE295" s="176"/>
      <c r="AF295" s="177"/>
      <c r="AG295" s="175"/>
      <c r="AH295" s="166"/>
      <c r="AI295" s="167"/>
      <c r="AJ295" s="168"/>
      <c r="AK295" s="169"/>
      <c r="AL295" s="170"/>
      <c r="AM295" s="163"/>
    </row>
    <row r="296" spans="1:40" s="173" customFormat="1" ht="11.5" x14ac:dyDescent="0.35">
      <c r="A296" s="171"/>
      <c r="B296" s="171" t="s">
        <v>722</v>
      </c>
      <c r="C296" s="171"/>
      <c r="D296" s="172"/>
      <c r="E296" s="171"/>
      <c r="F296" s="171"/>
      <c r="G296" s="171"/>
      <c r="H296" s="171"/>
      <c r="I296" s="171"/>
      <c r="AA296" s="174"/>
      <c r="AB296" s="175"/>
      <c r="AC296" s="175"/>
      <c r="AD296" s="174"/>
      <c r="AE296" s="176"/>
      <c r="AF296" s="177"/>
      <c r="AG296" s="175"/>
      <c r="AH296" s="166"/>
      <c r="AI296" s="167"/>
      <c r="AJ296" s="168"/>
      <c r="AK296" s="169"/>
      <c r="AL296" s="170"/>
      <c r="AM296" s="163"/>
    </row>
    <row r="297" spans="1:40" s="173" customFormat="1" ht="11.5" x14ac:dyDescent="0.35">
      <c r="A297" s="171"/>
      <c r="B297" s="171" t="s">
        <v>723</v>
      </c>
      <c r="C297" s="171"/>
      <c r="D297" s="172"/>
      <c r="E297" s="171"/>
      <c r="F297" s="171"/>
      <c r="G297" s="171"/>
      <c r="H297" s="171"/>
      <c r="I297" s="171"/>
      <c r="AA297" s="174"/>
      <c r="AB297" s="175"/>
      <c r="AC297" s="175"/>
      <c r="AD297" s="174"/>
      <c r="AE297" s="176"/>
      <c r="AF297" s="177"/>
      <c r="AG297" s="175"/>
      <c r="AH297" s="166"/>
      <c r="AI297" s="167"/>
      <c r="AJ297" s="168"/>
      <c r="AK297" s="169"/>
      <c r="AL297" s="170"/>
      <c r="AM297" s="163"/>
    </row>
    <row r="298" spans="1:40" s="173" customFormat="1" ht="11.5" x14ac:dyDescent="0.35">
      <c r="A298" s="171"/>
      <c r="B298" s="171" t="s">
        <v>756</v>
      </c>
      <c r="C298" s="171"/>
      <c r="D298" s="172"/>
      <c r="E298" s="171"/>
      <c r="F298" s="171"/>
      <c r="G298" s="171"/>
      <c r="H298" s="171"/>
      <c r="I298" s="171"/>
      <c r="AA298" s="174"/>
      <c r="AB298" s="175"/>
      <c r="AC298" s="175"/>
      <c r="AD298" s="174"/>
      <c r="AE298" s="176"/>
      <c r="AF298" s="177"/>
      <c r="AG298" s="175"/>
      <c r="AH298" s="166"/>
      <c r="AI298" s="167"/>
      <c r="AJ298" s="168"/>
      <c r="AK298" s="169"/>
      <c r="AL298" s="170"/>
      <c r="AM298" s="163"/>
    </row>
    <row r="299" spans="1:40" s="173" customFormat="1" ht="11.5" x14ac:dyDescent="0.35">
      <c r="A299" s="171"/>
      <c r="B299" s="171" t="s">
        <v>724</v>
      </c>
      <c r="C299" s="171"/>
      <c r="D299" s="172"/>
      <c r="E299" s="171"/>
      <c r="F299" s="171"/>
      <c r="G299" s="171"/>
      <c r="H299" s="171"/>
      <c r="I299" s="171"/>
      <c r="N299" s="178"/>
      <c r="AA299" s="174"/>
      <c r="AB299" s="175"/>
      <c r="AC299" s="175"/>
      <c r="AD299" s="174"/>
      <c r="AE299" s="176"/>
      <c r="AF299" s="177"/>
      <c r="AG299" s="175"/>
      <c r="AH299" s="166"/>
      <c r="AI299" s="167"/>
      <c r="AJ299" s="168"/>
      <c r="AK299" s="169"/>
      <c r="AL299" s="170"/>
      <c r="AM299" s="163"/>
    </row>
    <row r="300" spans="1:40" s="173" customFormat="1" ht="11.5" x14ac:dyDescent="0.35">
      <c r="A300" s="171"/>
      <c r="B300" s="171" t="s">
        <v>725</v>
      </c>
      <c r="C300" s="171"/>
      <c r="D300" s="172"/>
      <c r="E300" s="171"/>
      <c r="F300" s="171"/>
      <c r="G300" s="171"/>
      <c r="H300" s="171"/>
      <c r="I300" s="171"/>
      <c r="N300" s="178"/>
      <c r="AA300" s="174"/>
      <c r="AB300" s="175"/>
      <c r="AC300" s="175"/>
      <c r="AD300" s="174"/>
      <c r="AE300" s="176"/>
      <c r="AF300" s="177"/>
      <c r="AG300" s="175"/>
      <c r="AH300" s="166"/>
      <c r="AI300" s="167"/>
      <c r="AJ300" s="168"/>
      <c r="AK300" s="169"/>
      <c r="AL300" s="170"/>
      <c r="AM300" s="163"/>
    </row>
    <row r="301" spans="1:40" s="170" customFormat="1" x14ac:dyDescent="0.35">
      <c r="A301" s="159"/>
      <c r="B301" s="171" t="s">
        <v>727</v>
      </c>
      <c r="C301" s="159"/>
      <c r="D301" s="160"/>
      <c r="E301" s="159"/>
      <c r="F301" s="159"/>
      <c r="G301" s="159"/>
      <c r="H301" s="159"/>
      <c r="I301" s="159"/>
      <c r="J301" s="161"/>
      <c r="K301" s="161"/>
      <c r="L301" s="161"/>
      <c r="M301" s="161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162"/>
      <c r="AB301" s="163"/>
      <c r="AC301" s="163"/>
      <c r="AD301" s="162"/>
      <c r="AE301" s="164"/>
      <c r="AF301" s="165"/>
      <c r="AG301" s="163"/>
      <c r="AH301" s="166"/>
      <c r="AI301" s="167"/>
      <c r="AJ301" s="168"/>
      <c r="AK301" s="169"/>
      <c r="AM301" s="163"/>
    </row>
    <row r="302" spans="1:40" s="170" customFormat="1" x14ac:dyDescent="0.35">
      <c r="A302" s="159"/>
      <c r="B302" s="171" t="s">
        <v>758</v>
      </c>
      <c r="C302" s="159"/>
      <c r="D302" s="160"/>
      <c r="E302" s="159"/>
      <c r="F302" s="159"/>
      <c r="G302" s="159"/>
      <c r="H302" s="159"/>
      <c r="I302" s="159"/>
      <c r="J302" s="161"/>
      <c r="K302" s="161"/>
      <c r="L302" s="161"/>
      <c r="M302" s="161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162"/>
      <c r="AB302" s="163"/>
      <c r="AC302" s="163"/>
      <c r="AD302" s="162"/>
      <c r="AE302" s="164"/>
      <c r="AF302" s="165"/>
      <c r="AG302" s="163"/>
      <c r="AH302" s="166"/>
      <c r="AI302" s="167"/>
      <c r="AJ302" s="168"/>
      <c r="AK302" s="169"/>
      <c r="AM302" s="163"/>
    </row>
    <row r="303" spans="1:40" x14ac:dyDescent="0.35">
      <c r="B303" s="159"/>
      <c r="C303" s="159"/>
      <c r="D303" s="160"/>
      <c r="E303" s="159"/>
      <c r="F303" s="159"/>
      <c r="G303" s="159"/>
      <c r="H303" s="159"/>
      <c r="I303" s="159"/>
      <c r="J303" s="161"/>
      <c r="K303" s="161"/>
      <c r="L303" s="161"/>
      <c r="M303" s="161"/>
    </row>
    <row r="304" spans="1:40" s="179" customFormat="1" x14ac:dyDescent="0.35">
      <c r="A304" s="159"/>
      <c r="B304" s="159"/>
      <c r="C304" s="159"/>
      <c r="D304" s="160"/>
      <c r="E304" s="159"/>
      <c r="F304" s="159"/>
      <c r="G304" s="159"/>
      <c r="H304" s="159"/>
      <c r="I304" s="159"/>
      <c r="J304" s="161"/>
      <c r="K304" s="161"/>
      <c r="L304" s="161"/>
      <c r="M304" s="161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162"/>
      <c r="AB304" s="163"/>
      <c r="AC304" s="163"/>
      <c r="AD304" s="162"/>
      <c r="AE304" s="164"/>
      <c r="AF304" s="165"/>
      <c r="AG304" s="163"/>
      <c r="AH304" s="166"/>
      <c r="AI304" s="167"/>
      <c r="AJ304" s="168"/>
      <c r="AK304" s="169"/>
      <c r="AL304" s="170"/>
      <c r="AM304" s="163"/>
    </row>
    <row r="305" spans="1:39" s="179" customFormat="1" x14ac:dyDescent="0.35">
      <c r="A305" s="159"/>
      <c r="B305" s="159"/>
      <c r="C305" s="159"/>
      <c r="D305" s="160"/>
      <c r="E305" s="159"/>
      <c r="F305" s="159"/>
      <c r="G305" s="159"/>
      <c r="H305" s="159"/>
      <c r="I305" s="159"/>
      <c r="J305" s="161"/>
      <c r="K305" s="161"/>
      <c r="L305" s="161"/>
      <c r="M305" s="161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162"/>
      <c r="AB305" s="163"/>
      <c r="AC305" s="163"/>
      <c r="AD305" s="162"/>
      <c r="AE305" s="164"/>
      <c r="AF305" s="165"/>
      <c r="AG305" s="163"/>
      <c r="AH305" s="166"/>
      <c r="AI305" s="167"/>
      <c r="AJ305" s="168"/>
      <c r="AK305" s="169"/>
      <c r="AL305" s="170"/>
      <c r="AM305" s="163"/>
    </row>
    <row r="306" spans="1:39" s="179" customFormat="1" x14ac:dyDescent="0.35">
      <c r="A306" s="159"/>
      <c r="B306" s="159"/>
      <c r="C306" s="159"/>
      <c r="D306" s="160"/>
      <c r="E306" s="159"/>
      <c r="F306" s="159"/>
      <c r="G306" s="159"/>
      <c r="H306" s="159"/>
      <c r="I306" s="159"/>
      <c r="J306" s="161"/>
      <c r="K306" s="161"/>
      <c r="L306" s="161"/>
      <c r="M306" s="161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162"/>
      <c r="AB306" s="163"/>
      <c r="AC306" s="163"/>
      <c r="AD306" s="162"/>
      <c r="AE306" s="164"/>
      <c r="AF306" s="165"/>
      <c r="AG306" s="163"/>
      <c r="AH306" s="166"/>
      <c r="AI306" s="167"/>
      <c r="AJ306" s="168"/>
      <c r="AK306" s="169"/>
      <c r="AL306" s="170"/>
      <c r="AM306" s="163"/>
    </row>
    <row r="307" spans="1:39" s="179" customFormat="1" x14ac:dyDescent="0.35">
      <c r="A307" s="159"/>
      <c r="B307" s="159"/>
      <c r="C307" s="159"/>
      <c r="D307" s="160"/>
      <c r="E307" s="159"/>
      <c r="F307" s="159"/>
      <c r="G307" s="159"/>
      <c r="H307" s="159"/>
      <c r="I307" s="159"/>
      <c r="J307" s="161"/>
      <c r="K307" s="161"/>
      <c r="L307" s="161"/>
      <c r="M307" s="161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162"/>
      <c r="AB307" s="163"/>
      <c r="AC307" s="163"/>
      <c r="AD307" s="162"/>
      <c r="AE307" s="164"/>
      <c r="AF307" s="165"/>
      <c r="AG307" s="163"/>
      <c r="AH307" s="166"/>
      <c r="AI307" s="167"/>
      <c r="AJ307" s="168"/>
      <c r="AK307" s="169"/>
      <c r="AL307" s="170"/>
      <c r="AM307" s="163"/>
    </row>
    <row r="308" spans="1:39" s="179" customFormat="1" x14ac:dyDescent="0.35">
      <c r="A308" s="159"/>
      <c r="B308" s="159"/>
      <c r="C308" s="159"/>
      <c r="D308" s="160"/>
      <c r="E308" s="159"/>
      <c r="F308" s="159"/>
      <c r="G308" s="159"/>
      <c r="H308" s="159"/>
      <c r="I308" s="159"/>
      <c r="J308" s="161"/>
      <c r="K308" s="161"/>
      <c r="L308" s="161"/>
      <c r="M308" s="161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162"/>
      <c r="AB308" s="163"/>
      <c r="AC308" s="163"/>
      <c r="AD308" s="162"/>
      <c r="AE308" s="164"/>
      <c r="AF308" s="165"/>
      <c r="AG308" s="163"/>
      <c r="AH308" s="166"/>
      <c r="AI308" s="167"/>
      <c r="AJ308" s="168"/>
      <c r="AK308" s="169"/>
      <c r="AL308" s="170"/>
      <c r="AM308" s="163"/>
    </row>
    <row r="309" spans="1:39" s="179" customFormat="1" x14ac:dyDescent="0.35">
      <c r="A309" s="159"/>
      <c r="B309" s="159"/>
      <c r="C309" s="159"/>
      <c r="D309" s="160"/>
      <c r="E309" s="159"/>
      <c r="F309" s="159"/>
      <c r="G309" s="159"/>
      <c r="H309" s="159"/>
      <c r="I309" s="159"/>
      <c r="J309" s="161"/>
      <c r="K309" s="161"/>
      <c r="L309" s="161"/>
      <c r="M309" s="161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162"/>
      <c r="AB309" s="163"/>
      <c r="AC309" s="163"/>
      <c r="AD309" s="162"/>
      <c r="AE309" s="164"/>
      <c r="AF309" s="165"/>
      <c r="AG309" s="163"/>
      <c r="AH309" s="166"/>
      <c r="AI309" s="167"/>
      <c r="AJ309" s="168"/>
      <c r="AK309" s="169"/>
      <c r="AL309" s="170"/>
      <c r="AM309" s="163"/>
    </row>
    <row r="310" spans="1:39" s="179" customFormat="1" x14ac:dyDescent="0.35">
      <c r="A310" s="159"/>
      <c r="B310" s="159"/>
      <c r="C310" s="159"/>
      <c r="D310" s="160"/>
      <c r="E310" s="159"/>
      <c r="F310" s="159"/>
      <c r="G310" s="159"/>
      <c r="H310" s="159"/>
      <c r="I310" s="159"/>
      <c r="J310" s="161"/>
      <c r="K310" s="161"/>
      <c r="L310" s="161"/>
      <c r="M310" s="161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162"/>
      <c r="AB310" s="163"/>
      <c r="AC310" s="163"/>
      <c r="AD310" s="162"/>
      <c r="AE310" s="164"/>
      <c r="AF310" s="165"/>
      <c r="AG310" s="163"/>
      <c r="AH310" s="166"/>
      <c r="AI310" s="167"/>
      <c r="AJ310" s="168"/>
      <c r="AK310" s="169"/>
      <c r="AL310" s="170"/>
      <c r="AM310" s="163"/>
    </row>
    <row r="311" spans="1:39" s="179" customFormat="1" x14ac:dyDescent="0.35">
      <c r="A311" s="159"/>
      <c r="B311" s="159"/>
      <c r="C311" s="159"/>
      <c r="D311" s="160"/>
      <c r="E311" s="159"/>
      <c r="F311" s="159"/>
      <c r="G311" s="159"/>
      <c r="H311" s="159"/>
      <c r="I311" s="159"/>
      <c r="J311" s="161"/>
      <c r="K311" s="161"/>
      <c r="L311" s="161"/>
      <c r="M311" s="161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162"/>
      <c r="AB311" s="163"/>
      <c r="AC311" s="163"/>
      <c r="AD311" s="162"/>
      <c r="AE311" s="164"/>
      <c r="AF311" s="165"/>
      <c r="AG311" s="163"/>
      <c r="AH311" s="166"/>
      <c r="AI311" s="167"/>
      <c r="AJ311" s="168"/>
      <c r="AK311" s="169"/>
      <c r="AL311" s="170"/>
      <c r="AM311" s="163"/>
    </row>
    <row r="312" spans="1:39" s="179" customFormat="1" x14ac:dyDescent="0.35">
      <c r="A312" s="159"/>
      <c r="B312" s="159"/>
      <c r="C312" s="159"/>
      <c r="D312" s="160"/>
      <c r="E312" s="159"/>
      <c r="F312" s="159"/>
      <c r="G312" s="159"/>
      <c r="H312" s="159"/>
      <c r="I312" s="159"/>
      <c r="J312" s="161"/>
      <c r="K312" s="161"/>
      <c r="L312" s="161"/>
      <c r="M312" s="161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162"/>
      <c r="AB312" s="163"/>
      <c r="AC312" s="163"/>
      <c r="AD312" s="162"/>
      <c r="AE312" s="164"/>
      <c r="AF312" s="165"/>
      <c r="AG312" s="163"/>
      <c r="AH312" s="166"/>
      <c r="AI312" s="167"/>
      <c r="AJ312" s="168"/>
      <c r="AK312" s="169"/>
      <c r="AL312" s="170"/>
      <c r="AM312" s="163"/>
    </row>
    <row r="313" spans="1:39" s="179" customFormat="1" x14ac:dyDescent="0.35">
      <c r="A313" s="159"/>
      <c r="B313" s="159"/>
      <c r="C313" s="159"/>
      <c r="D313" s="160"/>
      <c r="E313" s="159"/>
      <c r="F313" s="159"/>
      <c r="G313" s="159"/>
      <c r="H313" s="159"/>
      <c r="I313" s="159"/>
      <c r="J313" s="161"/>
      <c r="K313" s="161"/>
      <c r="L313" s="161"/>
      <c r="M313" s="161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162"/>
      <c r="AB313" s="163"/>
      <c r="AC313" s="163"/>
      <c r="AD313" s="162"/>
      <c r="AE313" s="164"/>
      <c r="AF313" s="165"/>
      <c r="AG313" s="163"/>
      <c r="AH313" s="166"/>
      <c r="AI313" s="167"/>
      <c r="AJ313" s="168"/>
      <c r="AK313" s="169"/>
      <c r="AL313" s="170"/>
      <c r="AM313" s="163"/>
    </row>
    <row r="314" spans="1:39" s="179" customFormat="1" x14ac:dyDescent="0.35">
      <c r="A314" s="159"/>
      <c r="B314" s="159"/>
      <c r="C314" s="159"/>
      <c r="D314" s="160"/>
      <c r="E314" s="159"/>
      <c r="F314" s="159"/>
      <c r="G314" s="159"/>
      <c r="H314" s="159"/>
      <c r="I314" s="159"/>
      <c r="J314" s="161"/>
      <c r="K314" s="161"/>
      <c r="L314" s="161"/>
      <c r="M314" s="161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162"/>
      <c r="AB314" s="163"/>
      <c r="AC314" s="163"/>
      <c r="AD314" s="162"/>
      <c r="AE314" s="164"/>
      <c r="AF314" s="165"/>
      <c r="AG314" s="163"/>
      <c r="AH314" s="166"/>
      <c r="AI314" s="167"/>
      <c r="AJ314" s="168"/>
      <c r="AK314" s="169"/>
      <c r="AL314" s="170"/>
      <c r="AM314" s="163"/>
    </row>
    <row r="315" spans="1:39" s="179" customFormat="1" x14ac:dyDescent="0.35">
      <c r="A315" s="159"/>
      <c r="B315" s="159"/>
      <c r="C315" s="159"/>
      <c r="D315" s="160"/>
      <c r="E315" s="159"/>
      <c r="F315" s="159"/>
      <c r="G315" s="159"/>
      <c r="H315" s="159"/>
      <c r="I315" s="159"/>
      <c r="J315" s="161"/>
      <c r="K315" s="161"/>
      <c r="L315" s="161"/>
      <c r="M315" s="161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162"/>
      <c r="AB315" s="163"/>
      <c r="AC315" s="163"/>
      <c r="AD315" s="162"/>
      <c r="AE315" s="164"/>
      <c r="AF315" s="165"/>
      <c r="AG315" s="163"/>
      <c r="AH315" s="166"/>
      <c r="AI315" s="167"/>
      <c r="AJ315" s="168"/>
      <c r="AK315" s="169"/>
      <c r="AL315" s="170"/>
      <c r="AM315" s="163"/>
    </row>
    <row r="316" spans="1:39" s="179" customFormat="1" x14ac:dyDescent="0.35">
      <c r="A316" s="159"/>
      <c r="B316" s="159"/>
      <c r="C316" s="159"/>
      <c r="D316" s="160"/>
      <c r="E316" s="159"/>
      <c r="F316" s="159"/>
      <c r="G316" s="159"/>
      <c r="H316" s="159"/>
      <c r="I316" s="159"/>
      <c r="J316" s="161"/>
      <c r="K316" s="161"/>
      <c r="L316" s="161"/>
      <c r="M316" s="161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162"/>
      <c r="AB316" s="163"/>
      <c r="AC316" s="163"/>
      <c r="AD316" s="162"/>
      <c r="AE316" s="164"/>
      <c r="AF316" s="165"/>
      <c r="AG316" s="163"/>
      <c r="AH316" s="166"/>
      <c r="AI316" s="167"/>
      <c r="AJ316" s="168"/>
      <c r="AK316" s="169"/>
      <c r="AL316" s="170"/>
      <c r="AM316" s="163"/>
    </row>
    <row r="317" spans="1:39" s="179" customFormat="1" x14ac:dyDescent="0.35">
      <c r="A317" s="159"/>
      <c r="B317" s="159"/>
      <c r="C317" s="159"/>
      <c r="D317" s="160"/>
      <c r="E317" s="159"/>
      <c r="F317" s="159"/>
      <c r="G317" s="159"/>
      <c r="H317" s="159"/>
      <c r="I317" s="159"/>
      <c r="J317" s="161"/>
      <c r="K317" s="161"/>
      <c r="L317" s="161"/>
      <c r="M317" s="161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162"/>
      <c r="AB317" s="163"/>
      <c r="AC317" s="163"/>
      <c r="AD317" s="162"/>
      <c r="AE317" s="164"/>
      <c r="AF317" s="165"/>
      <c r="AG317" s="163"/>
      <c r="AH317" s="166"/>
      <c r="AI317" s="167"/>
      <c r="AJ317" s="168"/>
      <c r="AK317" s="169"/>
      <c r="AL317" s="170"/>
      <c r="AM317" s="163"/>
    </row>
    <row r="318" spans="1:39" s="179" customFormat="1" x14ac:dyDescent="0.35">
      <c r="A318" s="159"/>
      <c r="B318" s="159"/>
      <c r="C318" s="159"/>
      <c r="D318" s="160"/>
      <c r="E318" s="159"/>
      <c r="F318" s="159"/>
      <c r="G318" s="159"/>
      <c r="H318" s="159"/>
      <c r="I318" s="159"/>
      <c r="J318" s="161"/>
      <c r="K318" s="161"/>
      <c r="L318" s="161"/>
      <c r="M318" s="161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162"/>
      <c r="AB318" s="163"/>
      <c r="AC318" s="163"/>
      <c r="AD318" s="162"/>
      <c r="AE318" s="164"/>
      <c r="AF318" s="165"/>
      <c r="AG318" s="163"/>
      <c r="AH318" s="166"/>
      <c r="AI318" s="167"/>
      <c r="AJ318" s="168"/>
      <c r="AK318" s="169"/>
      <c r="AL318" s="170"/>
      <c r="AM318" s="163"/>
    </row>
    <row r="319" spans="1:39" s="179" customFormat="1" x14ac:dyDescent="0.35">
      <c r="A319" s="159"/>
      <c r="B319" s="159"/>
      <c r="C319" s="159"/>
      <c r="D319" s="160"/>
      <c r="E319" s="159"/>
      <c r="F319" s="159"/>
      <c r="G319" s="159"/>
      <c r="H319" s="159"/>
      <c r="I319" s="159"/>
      <c r="J319" s="161"/>
      <c r="K319" s="161"/>
      <c r="L319" s="161"/>
      <c r="M319" s="161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162"/>
      <c r="AB319" s="163"/>
      <c r="AC319" s="163"/>
      <c r="AD319" s="162"/>
      <c r="AE319" s="164"/>
      <c r="AF319" s="165"/>
      <c r="AG319" s="163"/>
      <c r="AH319" s="166"/>
      <c r="AI319" s="167"/>
      <c r="AJ319" s="168"/>
      <c r="AK319" s="169"/>
      <c r="AL319" s="170"/>
      <c r="AM319" s="163"/>
    </row>
    <row r="320" spans="1:39" s="179" customFormat="1" x14ac:dyDescent="0.35">
      <c r="A320" s="159"/>
      <c r="B320" s="159"/>
      <c r="C320" s="159"/>
      <c r="D320" s="160"/>
      <c r="E320" s="159"/>
      <c r="F320" s="159"/>
      <c r="G320" s="159"/>
      <c r="H320" s="159"/>
      <c r="I320" s="159"/>
      <c r="J320" s="161"/>
      <c r="K320" s="161"/>
      <c r="L320" s="161"/>
      <c r="M320" s="161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162"/>
      <c r="AB320" s="163"/>
      <c r="AC320" s="163"/>
      <c r="AD320" s="162"/>
      <c r="AE320" s="164"/>
      <c r="AF320" s="165"/>
      <c r="AG320" s="163"/>
      <c r="AH320" s="166"/>
      <c r="AI320" s="167"/>
      <c r="AJ320" s="168"/>
      <c r="AK320" s="169"/>
      <c r="AL320" s="170"/>
      <c r="AM320" s="163"/>
    </row>
    <row r="321" spans="1:39" s="179" customFormat="1" x14ac:dyDescent="0.35">
      <c r="A321" s="159"/>
      <c r="B321" s="159"/>
      <c r="C321" s="159"/>
      <c r="D321" s="160"/>
      <c r="E321" s="159"/>
      <c r="F321" s="159"/>
      <c r="G321" s="159"/>
      <c r="H321" s="159"/>
      <c r="I321" s="159"/>
      <c r="J321" s="161"/>
      <c r="K321" s="161"/>
      <c r="L321" s="161"/>
      <c r="M321" s="161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162"/>
      <c r="AB321" s="163"/>
      <c r="AC321" s="163"/>
      <c r="AD321" s="162"/>
      <c r="AE321" s="164"/>
      <c r="AF321" s="165"/>
      <c r="AG321" s="163"/>
      <c r="AH321" s="166"/>
      <c r="AI321" s="167"/>
      <c r="AJ321" s="168"/>
      <c r="AK321" s="169"/>
      <c r="AL321" s="170"/>
      <c r="AM321" s="163"/>
    </row>
    <row r="322" spans="1:39" s="179" customFormat="1" x14ac:dyDescent="0.35">
      <c r="A322" s="159"/>
      <c r="B322" s="159"/>
      <c r="C322" s="159"/>
      <c r="D322" s="160"/>
      <c r="E322" s="159"/>
      <c r="F322" s="159"/>
      <c r="G322" s="159"/>
      <c r="H322" s="159"/>
      <c r="I322" s="159"/>
      <c r="J322" s="161"/>
      <c r="K322" s="161"/>
      <c r="L322" s="161"/>
      <c r="M322" s="161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162"/>
      <c r="AB322" s="163"/>
      <c r="AC322" s="163"/>
      <c r="AD322" s="162"/>
      <c r="AE322" s="164"/>
      <c r="AF322" s="165"/>
      <c r="AG322" s="163"/>
      <c r="AH322" s="166"/>
      <c r="AI322" s="167"/>
      <c r="AJ322" s="168"/>
      <c r="AK322" s="169"/>
      <c r="AL322" s="170"/>
      <c r="AM322" s="163"/>
    </row>
    <row r="323" spans="1:39" s="179" customFormat="1" x14ac:dyDescent="0.35">
      <c r="A323" s="159"/>
      <c r="B323" s="159"/>
      <c r="C323" s="159"/>
      <c r="D323" s="160"/>
      <c r="E323" s="159"/>
      <c r="F323" s="159"/>
      <c r="G323" s="159"/>
      <c r="H323" s="159"/>
      <c r="I323" s="159"/>
      <c r="J323" s="161"/>
      <c r="K323" s="161"/>
      <c r="L323" s="161"/>
      <c r="M323" s="161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162"/>
      <c r="AB323" s="163"/>
      <c r="AC323" s="163"/>
      <c r="AD323" s="162"/>
      <c r="AE323" s="164"/>
      <c r="AF323" s="165"/>
      <c r="AG323" s="163"/>
      <c r="AH323" s="166"/>
      <c r="AI323" s="167"/>
      <c r="AJ323" s="168"/>
      <c r="AK323" s="169"/>
      <c r="AL323" s="170"/>
      <c r="AM323" s="163"/>
    </row>
    <row r="324" spans="1:39" s="179" customFormat="1" x14ac:dyDescent="0.35">
      <c r="A324" s="159"/>
      <c r="B324" s="159"/>
      <c r="C324" s="159"/>
      <c r="D324" s="160"/>
      <c r="E324" s="159"/>
      <c r="F324" s="159"/>
      <c r="G324" s="159"/>
      <c r="H324" s="159"/>
      <c r="I324" s="159"/>
      <c r="J324" s="161"/>
      <c r="K324" s="161"/>
      <c r="L324" s="161"/>
      <c r="M324" s="161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162"/>
      <c r="AB324" s="163"/>
      <c r="AC324" s="163"/>
      <c r="AD324" s="162"/>
      <c r="AE324" s="164"/>
      <c r="AF324" s="165"/>
      <c r="AG324" s="163"/>
      <c r="AH324" s="166"/>
      <c r="AI324" s="167"/>
      <c r="AJ324" s="168"/>
      <c r="AK324" s="169"/>
      <c r="AL324" s="170"/>
      <c r="AM324" s="163"/>
    </row>
    <row r="325" spans="1:39" s="179" customFormat="1" x14ac:dyDescent="0.35">
      <c r="A325" s="159"/>
      <c r="B325" s="159"/>
      <c r="C325" s="159"/>
      <c r="D325" s="160"/>
      <c r="E325" s="159"/>
      <c r="F325" s="159"/>
      <c r="G325" s="159"/>
      <c r="H325" s="159"/>
      <c r="I325" s="159"/>
      <c r="J325" s="161"/>
      <c r="K325" s="161"/>
      <c r="L325" s="161"/>
      <c r="M325" s="161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162"/>
      <c r="AB325" s="163"/>
      <c r="AC325" s="163"/>
      <c r="AD325" s="162"/>
      <c r="AE325" s="164"/>
      <c r="AF325" s="165"/>
      <c r="AG325" s="163"/>
      <c r="AH325" s="166"/>
      <c r="AI325" s="167"/>
      <c r="AJ325" s="168"/>
      <c r="AK325" s="169"/>
      <c r="AL325" s="170"/>
      <c r="AM325" s="163"/>
    </row>
    <row r="326" spans="1:39" s="179" customFormat="1" x14ac:dyDescent="0.35">
      <c r="A326" s="159"/>
      <c r="B326" s="159"/>
      <c r="C326" s="159"/>
      <c r="D326" s="160"/>
      <c r="E326" s="159"/>
      <c r="F326" s="159"/>
      <c r="G326" s="159"/>
      <c r="H326" s="159"/>
      <c r="I326" s="159"/>
      <c r="J326" s="161"/>
      <c r="K326" s="161"/>
      <c r="L326" s="161"/>
      <c r="M326" s="161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162"/>
      <c r="AB326" s="163"/>
      <c r="AC326" s="163"/>
      <c r="AD326" s="162"/>
      <c r="AE326" s="164"/>
      <c r="AF326" s="165"/>
      <c r="AG326" s="163"/>
      <c r="AH326" s="166"/>
      <c r="AI326" s="167"/>
      <c r="AJ326" s="168"/>
      <c r="AK326" s="169"/>
      <c r="AL326" s="170"/>
      <c r="AM326" s="163"/>
    </row>
    <row r="327" spans="1:39" s="179" customFormat="1" x14ac:dyDescent="0.35">
      <c r="A327" s="159"/>
      <c r="B327" s="159"/>
      <c r="C327" s="159"/>
      <c r="D327" s="160"/>
      <c r="E327" s="159"/>
      <c r="F327" s="159"/>
      <c r="G327" s="159"/>
      <c r="H327" s="159"/>
      <c r="I327" s="159"/>
      <c r="J327" s="161"/>
      <c r="K327" s="161"/>
      <c r="L327" s="161"/>
      <c r="M327" s="161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162"/>
      <c r="AB327" s="163"/>
      <c r="AC327" s="163"/>
      <c r="AD327" s="162"/>
      <c r="AE327" s="164"/>
      <c r="AF327" s="165"/>
      <c r="AG327" s="163"/>
      <c r="AH327" s="166"/>
      <c r="AI327" s="167"/>
      <c r="AJ327" s="168"/>
      <c r="AK327" s="169"/>
      <c r="AL327" s="170"/>
      <c r="AM327" s="163"/>
    </row>
    <row r="328" spans="1:39" s="179" customFormat="1" x14ac:dyDescent="0.35">
      <c r="A328" s="159"/>
      <c r="B328" s="159"/>
      <c r="C328" s="159"/>
      <c r="D328" s="160"/>
      <c r="E328" s="159"/>
      <c r="F328" s="159"/>
      <c r="G328" s="159"/>
      <c r="H328" s="159"/>
      <c r="I328" s="159"/>
      <c r="J328" s="161"/>
      <c r="K328" s="161"/>
      <c r="L328" s="161"/>
      <c r="M328" s="161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162"/>
      <c r="AB328" s="163"/>
      <c r="AC328" s="163"/>
      <c r="AD328" s="162"/>
      <c r="AE328" s="164"/>
      <c r="AF328" s="165"/>
      <c r="AG328" s="163"/>
      <c r="AH328" s="166"/>
      <c r="AI328" s="167"/>
      <c r="AJ328" s="168"/>
      <c r="AK328" s="169"/>
      <c r="AL328" s="170"/>
      <c r="AM328" s="163"/>
    </row>
    <row r="329" spans="1:39" s="179" customFormat="1" x14ac:dyDescent="0.35">
      <c r="A329" s="159"/>
      <c r="B329" s="159"/>
      <c r="C329" s="159"/>
      <c r="D329" s="160"/>
      <c r="E329" s="159"/>
      <c r="F329" s="159"/>
      <c r="G329" s="159"/>
      <c r="H329" s="159"/>
      <c r="I329" s="159"/>
      <c r="J329" s="161"/>
      <c r="K329" s="161"/>
      <c r="L329" s="161"/>
      <c r="M329" s="161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162"/>
      <c r="AB329" s="163"/>
      <c r="AC329" s="163"/>
      <c r="AD329" s="162"/>
      <c r="AE329" s="164"/>
      <c r="AF329" s="165"/>
      <c r="AG329" s="163"/>
      <c r="AH329" s="166"/>
      <c r="AI329" s="167"/>
      <c r="AJ329" s="168"/>
      <c r="AK329" s="169"/>
      <c r="AL329" s="170"/>
      <c r="AM329" s="163"/>
    </row>
    <row r="330" spans="1:39" s="179" customFormat="1" x14ac:dyDescent="0.35">
      <c r="A330" s="159"/>
      <c r="B330" s="159"/>
      <c r="C330" s="159"/>
      <c r="D330" s="160"/>
      <c r="E330" s="159"/>
      <c r="F330" s="159"/>
      <c r="G330" s="159"/>
      <c r="H330" s="159"/>
      <c r="I330" s="159"/>
      <c r="J330" s="161"/>
      <c r="K330" s="161"/>
      <c r="L330" s="161"/>
      <c r="M330" s="161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162"/>
      <c r="AB330" s="163"/>
      <c r="AC330" s="163"/>
      <c r="AD330" s="162"/>
      <c r="AE330" s="164"/>
      <c r="AF330" s="165"/>
      <c r="AG330" s="163"/>
      <c r="AH330" s="166"/>
      <c r="AI330" s="167"/>
      <c r="AJ330" s="168"/>
      <c r="AK330" s="169"/>
      <c r="AL330" s="170"/>
      <c r="AM330" s="163"/>
    </row>
    <row r="331" spans="1:39" s="179" customFormat="1" x14ac:dyDescent="0.35">
      <c r="A331" s="159"/>
      <c r="B331" s="159"/>
      <c r="C331" s="159"/>
      <c r="D331" s="160"/>
      <c r="E331" s="159"/>
      <c r="F331" s="159"/>
      <c r="G331" s="159"/>
      <c r="H331" s="159"/>
      <c r="I331" s="159"/>
      <c r="J331" s="161"/>
      <c r="K331" s="161"/>
      <c r="L331" s="161"/>
      <c r="M331" s="161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162"/>
      <c r="AB331" s="163"/>
      <c r="AC331" s="163"/>
      <c r="AD331" s="162"/>
      <c r="AE331" s="164"/>
      <c r="AF331" s="165"/>
      <c r="AG331" s="163"/>
      <c r="AH331" s="166"/>
      <c r="AI331" s="167"/>
      <c r="AJ331" s="168"/>
      <c r="AK331" s="169"/>
      <c r="AL331" s="170"/>
      <c r="AM331" s="163"/>
    </row>
    <row r="332" spans="1:39" s="179" customFormat="1" x14ac:dyDescent="0.35">
      <c r="A332" s="159"/>
      <c r="B332" s="159"/>
      <c r="C332" s="159"/>
      <c r="D332" s="160"/>
      <c r="E332" s="159"/>
      <c r="F332" s="159"/>
      <c r="G332" s="159"/>
      <c r="H332" s="159"/>
      <c r="I332" s="159"/>
      <c r="J332" s="161"/>
      <c r="K332" s="161"/>
      <c r="L332" s="161"/>
      <c r="M332" s="161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162"/>
      <c r="AB332" s="163"/>
      <c r="AC332" s="163"/>
      <c r="AD332" s="162"/>
      <c r="AE332" s="164"/>
      <c r="AF332" s="165"/>
      <c r="AG332" s="163"/>
      <c r="AH332" s="166"/>
      <c r="AI332" s="167"/>
      <c r="AJ332" s="168"/>
      <c r="AK332" s="169"/>
      <c r="AL332" s="170"/>
      <c r="AM332" s="163"/>
    </row>
    <row r="333" spans="1:39" s="179" customFormat="1" x14ac:dyDescent="0.35">
      <c r="A333" s="159"/>
      <c r="B333" s="159"/>
      <c r="C333" s="159"/>
      <c r="D333" s="160"/>
      <c r="E333" s="159"/>
      <c r="F333" s="159"/>
      <c r="G333" s="159"/>
      <c r="H333" s="159"/>
      <c r="I333" s="159"/>
      <c r="J333" s="161"/>
      <c r="K333" s="161"/>
      <c r="L333" s="161"/>
      <c r="M333" s="161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162"/>
      <c r="AB333" s="163"/>
      <c r="AC333" s="163"/>
      <c r="AD333" s="162"/>
      <c r="AE333" s="164"/>
      <c r="AF333" s="165"/>
      <c r="AG333" s="163"/>
      <c r="AH333" s="166"/>
      <c r="AI333" s="167"/>
      <c r="AJ333" s="168"/>
      <c r="AK333" s="169"/>
      <c r="AL333" s="170"/>
      <c r="AM333" s="163"/>
    </row>
    <row r="334" spans="1:39" s="179" customFormat="1" x14ac:dyDescent="0.35">
      <c r="A334" s="159"/>
      <c r="B334" s="159"/>
      <c r="C334" s="159"/>
      <c r="D334" s="160"/>
      <c r="E334" s="159"/>
      <c r="F334" s="159"/>
      <c r="G334" s="159"/>
      <c r="H334" s="159"/>
      <c r="I334" s="159"/>
      <c r="J334" s="161"/>
      <c r="K334" s="161"/>
      <c r="L334" s="161"/>
      <c r="M334" s="161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162"/>
      <c r="AB334" s="163"/>
      <c r="AC334" s="163"/>
      <c r="AD334" s="162"/>
      <c r="AE334" s="164"/>
      <c r="AF334" s="165"/>
      <c r="AG334" s="163"/>
      <c r="AH334" s="166"/>
      <c r="AI334" s="167"/>
      <c r="AJ334" s="168"/>
      <c r="AK334" s="169"/>
      <c r="AL334" s="170"/>
      <c r="AM334" s="163"/>
    </row>
    <row r="335" spans="1:39" s="179" customFormat="1" x14ac:dyDescent="0.35">
      <c r="A335" s="159"/>
      <c r="B335" s="159"/>
      <c r="C335" s="159"/>
      <c r="D335" s="160"/>
      <c r="E335" s="159"/>
      <c r="F335" s="159"/>
      <c r="G335" s="159"/>
      <c r="H335" s="159"/>
      <c r="I335" s="159"/>
      <c r="J335" s="161"/>
      <c r="K335" s="161"/>
      <c r="L335" s="161"/>
      <c r="M335" s="161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162"/>
      <c r="AB335" s="163"/>
      <c r="AC335" s="163"/>
      <c r="AD335" s="162"/>
      <c r="AE335" s="164"/>
      <c r="AF335" s="165"/>
      <c r="AG335" s="163"/>
      <c r="AH335" s="166"/>
      <c r="AI335" s="167"/>
      <c r="AJ335" s="168"/>
      <c r="AK335" s="169"/>
      <c r="AL335" s="170"/>
      <c r="AM335" s="163"/>
    </row>
    <row r="336" spans="1:39" s="179" customFormat="1" x14ac:dyDescent="0.35">
      <c r="A336" s="159"/>
      <c r="B336" s="159"/>
      <c r="C336" s="159"/>
      <c r="D336" s="160"/>
      <c r="E336" s="159"/>
      <c r="F336" s="159"/>
      <c r="G336" s="159"/>
      <c r="H336" s="159"/>
      <c r="I336" s="159"/>
      <c r="J336" s="161"/>
      <c r="K336" s="161"/>
      <c r="L336" s="161"/>
      <c r="M336" s="161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162"/>
      <c r="AB336" s="163"/>
      <c r="AC336" s="163"/>
      <c r="AD336" s="162"/>
      <c r="AE336" s="164"/>
      <c r="AF336" s="165"/>
      <c r="AG336" s="163"/>
      <c r="AH336" s="166"/>
      <c r="AI336" s="167"/>
      <c r="AJ336" s="168"/>
      <c r="AK336" s="169"/>
      <c r="AL336" s="170"/>
      <c r="AM336" s="163"/>
    </row>
    <row r="337" spans="1:39" s="179" customFormat="1" x14ac:dyDescent="0.35">
      <c r="A337" s="159"/>
      <c r="B337" s="159"/>
      <c r="C337" s="159"/>
      <c r="D337" s="160"/>
      <c r="E337" s="159"/>
      <c r="F337" s="159"/>
      <c r="G337" s="159"/>
      <c r="H337" s="159"/>
      <c r="I337" s="159"/>
      <c r="J337" s="161"/>
      <c r="K337" s="161"/>
      <c r="L337" s="161"/>
      <c r="M337" s="161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162"/>
      <c r="AB337" s="163"/>
      <c r="AC337" s="163"/>
      <c r="AD337" s="162"/>
      <c r="AE337" s="164"/>
      <c r="AF337" s="165"/>
      <c r="AG337" s="163"/>
      <c r="AH337" s="166"/>
      <c r="AI337" s="167"/>
      <c r="AJ337" s="168"/>
      <c r="AK337" s="169"/>
      <c r="AL337" s="170"/>
      <c r="AM337" s="163"/>
    </row>
    <row r="338" spans="1:39" s="179" customFormat="1" x14ac:dyDescent="0.35">
      <c r="A338" s="159"/>
      <c r="B338" s="159"/>
      <c r="C338" s="159"/>
      <c r="D338" s="160"/>
      <c r="E338" s="159"/>
      <c r="F338" s="159"/>
      <c r="G338" s="159"/>
      <c r="H338" s="159"/>
      <c r="I338" s="159"/>
      <c r="J338" s="161"/>
      <c r="K338" s="161"/>
      <c r="L338" s="161"/>
      <c r="M338" s="16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162"/>
      <c r="AB338" s="163"/>
      <c r="AC338" s="163"/>
      <c r="AD338" s="162"/>
      <c r="AE338" s="164"/>
      <c r="AF338" s="165"/>
      <c r="AG338" s="163"/>
      <c r="AH338" s="166"/>
      <c r="AI338" s="167"/>
      <c r="AJ338" s="168"/>
      <c r="AK338" s="169"/>
      <c r="AL338" s="170"/>
      <c r="AM338" s="163"/>
    </row>
    <row r="339" spans="1:39" s="179" customFormat="1" x14ac:dyDescent="0.35">
      <c r="A339" s="159"/>
      <c r="B339" s="159"/>
      <c r="C339" s="159"/>
      <c r="D339" s="160"/>
      <c r="E339" s="159"/>
      <c r="F339" s="159"/>
      <c r="G339" s="159"/>
      <c r="H339" s="159"/>
      <c r="I339" s="159"/>
      <c r="J339" s="161"/>
      <c r="K339" s="161"/>
      <c r="L339" s="161"/>
      <c r="M339" s="16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162"/>
      <c r="AB339" s="163"/>
      <c r="AC339" s="163"/>
      <c r="AD339" s="162"/>
      <c r="AE339" s="164"/>
      <c r="AF339" s="165"/>
      <c r="AG339" s="163"/>
      <c r="AH339" s="166"/>
      <c r="AI339" s="167"/>
      <c r="AJ339" s="168"/>
      <c r="AK339" s="169"/>
      <c r="AL339" s="170"/>
      <c r="AM339" s="163"/>
    </row>
    <row r="340" spans="1:39" s="179" customFormat="1" x14ac:dyDescent="0.35">
      <c r="A340" s="159"/>
      <c r="B340" s="159"/>
      <c r="C340" s="159"/>
      <c r="D340" s="160"/>
      <c r="E340" s="159"/>
      <c r="F340" s="159"/>
      <c r="G340" s="159"/>
      <c r="H340" s="159"/>
      <c r="I340" s="159"/>
      <c r="J340" s="161"/>
      <c r="K340" s="161"/>
      <c r="L340" s="161"/>
      <c r="M340" s="16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162"/>
      <c r="AB340" s="163"/>
      <c r="AC340" s="163"/>
      <c r="AD340" s="162"/>
      <c r="AE340" s="164"/>
      <c r="AF340" s="165"/>
      <c r="AG340" s="163"/>
      <c r="AH340" s="166"/>
      <c r="AI340" s="167"/>
      <c r="AJ340" s="168"/>
      <c r="AK340" s="169"/>
      <c r="AL340" s="170"/>
      <c r="AM340" s="163"/>
    </row>
    <row r="341" spans="1:39" s="179" customFormat="1" x14ac:dyDescent="0.35">
      <c r="A341" s="159"/>
      <c r="B341" s="159"/>
      <c r="C341" s="159"/>
      <c r="D341" s="160"/>
      <c r="E341" s="159"/>
      <c r="F341" s="159"/>
      <c r="G341" s="159"/>
      <c r="H341" s="159"/>
      <c r="I341" s="159"/>
      <c r="J341" s="161"/>
      <c r="K341" s="161"/>
      <c r="L341" s="161"/>
      <c r="M341" s="16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162"/>
      <c r="AB341" s="163"/>
      <c r="AC341" s="163"/>
      <c r="AD341" s="162"/>
      <c r="AE341" s="164"/>
      <c r="AF341" s="165"/>
      <c r="AG341" s="163"/>
      <c r="AH341" s="166"/>
      <c r="AI341" s="167"/>
      <c r="AJ341" s="168"/>
      <c r="AK341" s="169"/>
      <c r="AL341" s="170"/>
      <c r="AM341" s="163"/>
    </row>
    <row r="342" spans="1:39" s="179" customFormat="1" x14ac:dyDescent="0.35">
      <c r="A342" s="159"/>
      <c r="B342" s="159"/>
      <c r="C342" s="159"/>
      <c r="D342" s="160"/>
      <c r="E342" s="159"/>
      <c r="F342" s="159"/>
      <c r="G342" s="159"/>
      <c r="H342" s="159"/>
      <c r="I342" s="159"/>
      <c r="J342" s="161"/>
      <c r="K342" s="161"/>
      <c r="L342" s="161"/>
      <c r="M342" s="16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162"/>
      <c r="AB342" s="163"/>
      <c r="AC342" s="163"/>
      <c r="AD342" s="162"/>
      <c r="AE342" s="164"/>
      <c r="AF342" s="165"/>
      <c r="AG342" s="163"/>
      <c r="AH342" s="166"/>
      <c r="AI342" s="167"/>
      <c r="AJ342" s="168"/>
      <c r="AK342" s="169"/>
      <c r="AL342" s="170"/>
      <c r="AM342" s="163"/>
    </row>
    <row r="343" spans="1:39" s="179" customFormat="1" x14ac:dyDescent="0.35">
      <c r="A343" s="159"/>
      <c r="B343" s="159"/>
      <c r="C343" s="159"/>
      <c r="D343" s="160"/>
      <c r="E343" s="159"/>
      <c r="F343" s="159"/>
      <c r="G343" s="159"/>
      <c r="H343" s="159"/>
      <c r="I343" s="159"/>
      <c r="J343" s="161"/>
      <c r="K343" s="161"/>
      <c r="L343" s="161"/>
      <c r="M343" s="16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162"/>
      <c r="AB343" s="163"/>
      <c r="AC343" s="163"/>
      <c r="AD343" s="162"/>
      <c r="AE343" s="164"/>
      <c r="AF343" s="165"/>
      <c r="AG343" s="163"/>
      <c r="AH343" s="166"/>
      <c r="AI343" s="167"/>
      <c r="AJ343" s="168"/>
      <c r="AK343" s="169"/>
      <c r="AL343" s="170"/>
      <c r="AM343" s="163"/>
    </row>
    <row r="344" spans="1:39" s="179" customFormat="1" x14ac:dyDescent="0.35">
      <c r="A344" s="159"/>
      <c r="B344" s="159"/>
      <c r="C344" s="159"/>
      <c r="D344" s="160"/>
      <c r="E344" s="159"/>
      <c r="F344" s="159"/>
      <c r="G344" s="159"/>
      <c r="H344" s="159"/>
      <c r="I344" s="159"/>
      <c r="J344" s="161"/>
      <c r="K344" s="161"/>
      <c r="L344" s="161"/>
      <c r="M344" s="16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162"/>
      <c r="AB344" s="163"/>
      <c r="AC344" s="163"/>
      <c r="AD344" s="162"/>
      <c r="AE344" s="164"/>
      <c r="AF344" s="165"/>
      <c r="AG344" s="163"/>
      <c r="AH344" s="166"/>
      <c r="AI344" s="167"/>
      <c r="AJ344" s="168"/>
      <c r="AK344" s="169"/>
      <c r="AL344" s="170"/>
      <c r="AM344" s="163"/>
    </row>
    <row r="345" spans="1:39" s="179" customFormat="1" x14ac:dyDescent="0.35">
      <c r="A345" s="159"/>
      <c r="B345" s="159"/>
      <c r="C345" s="159"/>
      <c r="D345" s="160"/>
      <c r="E345" s="159"/>
      <c r="F345" s="159"/>
      <c r="G345" s="159"/>
      <c r="H345" s="159"/>
      <c r="I345" s="159"/>
      <c r="J345" s="161"/>
      <c r="K345" s="161"/>
      <c r="L345" s="161"/>
      <c r="M345" s="16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162"/>
      <c r="AB345" s="163"/>
      <c r="AC345" s="163"/>
      <c r="AD345" s="162"/>
      <c r="AE345" s="164"/>
      <c r="AF345" s="165"/>
      <c r="AG345" s="163"/>
      <c r="AH345" s="166"/>
      <c r="AI345" s="167"/>
      <c r="AJ345" s="168"/>
      <c r="AK345" s="169"/>
      <c r="AL345" s="170"/>
      <c r="AM345" s="163"/>
    </row>
    <row r="346" spans="1:39" s="179" customFormat="1" x14ac:dyDescent="0.35">
      <c r="A346" s="159"/>
      <c r="B346" s="159"/>
      <c r="C346" s="159"/>
      <c r="D346" s="160"/>
      <c r="E346" s="159"/>
      <c r="F346" s="159"/>
      <c r="G346" s="159"/>
      <c r="H346" s="159"/>
      <c r="I346" s="159"/>
      <c r="J346" s="161"/>
      <c r="K346" s="161"/>
      <c r="L346" s="161"/>
      <c r="M346" s="16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162"/>
      <c r="AB346" s="163"/>
      <c r="AC346" s="163"/>
      <c r="AD346" s="162"/>
      <c r="AE346" s="164"/>
      <c r="AF346" s="165"/>
      <c r="AG346" s="163"/>
      <c r="AH346" s="166"/>
      <c r="AI346" s="167"/>
      <c r="AJ346" s="168"/>
      <c r="AK346" s="169"/>
      <c r="AL346" s="170"/>
      <c r="AM346" s="163"/>
    </row>
    <row r="347" spans="1:39" s="179" customFormat="1" x14ac:dyDescent="0.35">
      <c r="A347" s="159"/>
      <c r="B347" s="159"/>
      <c r="C347" s="159"/>
      <c r="D347" s="160"/>
      <c r="E347" s="159"/>
      <c r="F347" s="159"/>
      <c r="G347" s="159"/>
      <c r="H347" s="159"/>
      <c r="I347" s="159"/>
      <c r="J347" s="161"/>
      <c r="K347" s="161"/>
      <c r="L347" s="161"/>
      <c r="M347" s="16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162"/>
      <c r="AB347" s="163"/>
      <c r="AC347" s="163"/>
      <c r="AD347" s="162"/>
      <c r="AE347" s="164"/>
      <c r="AF347" s="165"/>
      <c r="AG347" s="163"/>
      <c r="AH347" s="166"/>
      <c r="AI347" s="167"/>
      <c r="AJ347" s="168"/>
      <c r="AK347" s="169"/>
      <c r="AL347" s="170"/>
      <c r="AM347" s="163"/>
    </row>
    <row r="348" spans="1:39" s="179" customFormat="1" x14ac:dyDescent="0.35">
      <c r="A348" s="159"/>
      <c r="B348" s="159"/>
      <c r="C348" s="159"/>
      <c r="D348" s="160"/>
      <c r="E348" s="159"/>
      <c r="F348" s="159"/>
      <c r="G348" s="159"/>
      <c r="H348" s="159"/>
      <c r="I348" s="159"/>
      <c r="J348" s="161"/>
      <c r="K348" s="161"/>
      <c r="L348" s="161"/>
      <c r="M348" s="16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162"/>
      <c r="AB348" s="163"/>
      <c r="AC348" s="163"/>
      <c r="AD348" s="162"/>
      <c r="AE348" s="164"/>
      <c r="AF348" s="165"/>
      <c r="AG348" s="163"/>
      <c r="AH348" s="166"/>
      <c r="AI348" s="167"/>
      <c r="AJ348" s="168"/>
      <c r="AK348" s="169"/>
      <c r="AL348" s="170"/>
      <c r="AM348" s="163"/>
    </row>
    <row r="349" spans="1:39" s="179" customFormat="1" x14ac:dyDescent="0.35">
      <c r="A349" s="159"/>
      <c r="B349" s="159"/>
      <c r="C349" s="159"/>
      <c r="D349" s="160"/>
      <c r="E349" s="159"/>
      <c r="F349" s="159"/>
      <c r="G349" s="159"/>
      <c r="H349" s="159"/>
      <c r="I349" s="159"/>
      <c r="J349" s="161"/>
      <c r="K349" s="161"/>
      <c r="L349" s="161"/>
      <c r="M349" s="16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162"/>
      <c r="AB349" s="163"/>
      <c r="AC349" s="163"/>
      <c r="AD349" s="162"/>
      <c r="AE349" s="164"/>
      <c r="AF349" s="165"/>
      <c r="AG349" s="163"/>
      <c r="AH349" s="166"/>
      <c r="AI349" s="167"/>
      <c r="AJ349" s="168"/>
      <c r="AK349" s="169"/>
      <c r="AL349" s="170"/>
      <c r="AM349" s="163"/>
    </row>
    <row r="350" spans="1:39" s="179" customFormat="1" x14ac:dyDescent="0.35">
      <c r="A350" s="159"/>
      <c r="B350" s="159"/>
      <c r="C350" s="159"/>
      <c r="D350" s="160"/>
      <c r="E350" s="159"/>
      <c r="F350" s="159"/>
      <c r="G350" s="159"/>
      <c r="H350" s="159"/>
      <c r="I350" s="159"/>
      <c r="J350" s="161"/>
      <c r="K350" s="161"/>
      <c r="L350" s="161"/>
      <c r="M350" s="16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162"/>
      <c r="AB350" s="163"/>
      <c r="AC350" s="163"/>
      <c r="AD350" s="162"/>
      <c r="AE350" s="164"/>
      <c r="AF350" s="165"/>
      <c r="AG350" s="163"/>
      <c r="AH350" s="166"/>
      <c r="AI350" s="167"/>
      <c r="AJ350" s="168"/>
      <c r="AK350" s="169"/>
      <c r="AL350" s="170"/>
      <c r="AM350" s="163"/>
    </row>
    <row r="351" spans="1:39" s="179" customFormat="1" x14ac:dyDescent="0.35">
      <c r="A351" s="159"/>
      <c r="B351" s="159"/>
      <c r="C351" s="159"/>
      <c r="D351" s="160"/>
      <c r="E351" s="159"/>
      <c r="F351" s="159"/>
      <c r="G351" s="159"/>
      <c r="H351" s="159"/>
      <c r="I351" s="159"/>
      <c r="J351" s="161"/>
      <c r="K351" s="161"/>
      <c r="L351" s="161"/>
      <c r="M351" s="16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162"/>
      <c r="AB351" s="163"/>
      <c r="AC351" s="163"/>
      <c r="AD351" s="162"/>
      <c r="AE351" s="164"/>
      <c r="AF351" s="165"/>
      <c r="AG351" s="163"/>
      <c r="AH351" s="166"/>
      <c r="AI351" s="167"/>
      <c r="AJ351" s="168"/>
      <c r="AK351" s="169"/>
      <c r="AL351" s="170"/>
      <c r="AM351" s="163"/>
    </row>
    <row r="352" spans="1:39" s="179" customFormat="1" x14ac:dyDescent="0.35">
      <c r="A352" s="159"/>
      <c r="B352" s="159"/>
      <c r="C352" s="159"/>
      <c r="D352" s="160"/>
      <c r="E352" s="159"/>
      <c r="F352" s="159"/>
      <c r="G352" s="159"/>
      <c r="H352" s="159"/>
      <c r="I352" s="159"/>
      <c r="J352" s="161"/>
      <c r="K352" s="161"/>
      <c r="L352" s="161"/>
      <c r="M352" s="16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162"/>
      <c r="AB352" s="163"/>
      <c r="AC352" s="163"/>
      <c r="AD352" s="162"/>
      <c r="AE352" s="164"/>
      <c r="AF352" s="165"/>
      <c r="AG352" s="163"/>
      <c r="AH352" s="166"/>
      <c r="AI352" s="167"/>
      <c r="AJ352" s="168"/>
      <c r="AK352" s="169"/>
      <c r="AL352" s="170"/>
      <c r="AM352" s="163"/>
    </row>
    <row r="353" spans="1:39" s="179" customFormat="1" x14ac:dyDescent="0.35">
      <c r="A353" s="159"/>
      <c r="B353" s="159"/>
      <c r="C353" s="159"/>
      <c r="D353" s="160"/>
      <c r="E353" s="159"/>
      <c r="F353" s="159"/>
      <c r="G353" s="159"/>
      <c r="H353" s="159"/>
      <c r="I353" s="159"/>
      <c r="J353" s="161"/>
      <c r="K353" s="161"/>
      <c r="L353" s="161"/>
      <c r="M353" s="16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162"/>
      <c r="AB353" s="163"/>
      <c r="AC353" s="163"/>
      <c r="AD353" s="162"/>
      <c r="AE353" s="164"/>
      <c r="AF353" s="165"/>
      <c r="AG353" s="163"/>
      <c r="AH353" s="166"/>
      <c r="AI353" s="167"/>
      <c r="AJ353" s="168"/>
      <c r="AK353" s="169"/>
      <c r="AL353" s="170"/>
      <c r="AM353" s="163"/>
    </row>
    <row r="354" spans="1:39" s="179" customFormat="1" x14ac:dyDescent="0.35">
      <c r="A354" s="159"/>
      <c r="B354" s="159"/>
      <c r="C354" s="159"/>
      <c r="D354" s="160"/>
      <c r="E354" s="159"/>
      <c r="F354" s="159"/>
      <c r="G354" s="159"/>
      <c r="H354" s="159"/>
      <c r="I354" s="159"/>
      <c r="J354" s="161"/>
      <c r="K354" s="161"/>
      <c r="L354" s="161"/>
      <c r="M354" s="16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162"/>
      <c r="AB354" s="163"/>
      <c r="AC354" s="163"/>
      <c r="AD354" s="162"/>
      <c r="AE354" s="164"/>
      <c r="AF354" s="165"/>
      <c r="AG354" s="163"/>
      <c r="AH354" s="166"/>
      <c r="AI354" s="167"/>
      <c r="AJ354" s="168"/>
      <c r="AK354" s="169"/>
      <c r="AL354" s="170"/>
      <c r="AM354" s="163"/>
    </row>
    <row r="355" spans="1:39" s="179" customFormat="1" x14ac:dyDescent="0.35">
      <c r="A355" s="159"/>
      <c r="B355" s="159"/>
      <c r="C355" s="159"/>
      <c r="D355" s="160"/>
      <c r="E355" s="159"/>
      <c r="F355" s="159"/>
      <c r="G355" s="159"/>
      <c r="H355" s="159"/>
      <c r="I355" s="159"/>
      <c r="J355" s="161"/>
      <c r="K355" s="161"/>
      <c r="L355" s="161"/>
      <c r="M355" s="16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162"/>
      <c r="AB355" s="163"/>
      <c r="AC355" s="163"/>
      <c r="AD355" s="162"/>
      <c r="AE355" s="164"/>
      <c r="AF355" s="165"/>
      <c r="AG355" s="163"/>
      <c r="AH355" s="166"/>
      <c r="AI355" s="167"/>
      <c r="AJ355" s="168"/>
      <c r="AK355" s="169"/>
      <c r="AL355" s="170"/>
      <c r="AM355" s="163"/>
    </row>
    <row r="356" spans="1:39" s="179" customFormat="1" x14ac:dyDescent="0.35">
      <c r="A356" s="159"/>
      <c r="B356" s="159"/>
      <c r="C356" s="159"/>
      <c r="D356" s="160"/>
      <c r="E356" s="159"/>
      <c r="F356" s="159"/>
      <c r="G356" s="159"/>
      <c r="H356" s="159"/>
      <c r="I356" s="159"/>
      <c r="J356" s="161"/>
      <c r="K356" s="161"/>
      <c r="L356" s="161"/>
      <c r="M356" s="16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162"/>
      <c r="AB356" s="163"/>
      <c r="AC356" s="163"/>
      <c r="AD356" s="162"/>
      <c r="AE356" s="164"/>
      <c r="AF356" s="165"/>
      <c r="AG356" s="163"/>
      <c r="AH356" s="166"/>
      <c r="AI356" s="167"/>
      <c r="AJ356" s="168"/>
      <c r="AK356" s="169"/>
      <c r="AL356" s="170"/>
      <c r="AM356" s="163"/>
    </row>
    <row r="357" spans="1:39" s="179" customFormat="1" x14ac:dyDescent="0.35">
      <c r="A357" s="159"/>
      <c r="B357" s="159"/>
      <c r="C357" s="159"/>
      <c r="D357" s="160"/>
      <c r="E357" s="159"/>
      <c r="F357" s="159"/>
      <c r="G357" s="159"/>
      <c r="H357" s="159"/>
      <c r="I357" s="159"/>
      <c r="J357" s="161"/>
      <c r="K357" s="161"/>
      <c r="L357" s="161"/>
      <c r="M357" s="16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162"/>
      <c r="AB357" s="163"/>
      <c r="AC357" s="163"/>
      <c r="AD357" s="162"/>
      <c r="AE357" s="164"/>
      <c r="AF357" s="165"/>
      <c r="AG357" s="163"/>
      <c r="AH357" s="166"/>
      <c r="AI357" s="167"/>
      <c r="AJ357" s="168"/>
      <c r="AK357" s="169"/>
      <c r="AL357" s="170"/>
      <c r="AM357" s="163"/>
    </row>
    <row r="358" spans="1:39" s="179" customFormat="1" x14ac:dyDescent="0.35">
      <c r="A358" s="159"/>
      <c r="B358" s="159"/>
      <c r="C358" s="159"/>
      <c r="D358" s="160"/>
      <c r="E358" s="159"/>
      <c r="F358" s="159"/>
      <c r="G358" s="159"/>
      <c r="H358" s="159"/>
      <c r="I358" s="159"/>
      <c r="J358" s="161"/>
      <c r="K358" s="161"/>
      <c r="L358" s="161"/>
      <c r="M358" s="16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162"/>
      <c r="AB358" s="163"/>
      <c r="AC358" s="163"/>
      <c r="AD358" s="162"/>
      <c r="AE358" s="164"/>
      <c r="AF358" s="165"/>
      <c r="AG358" s="163"/>
      <c r="AH358" s="166"/>
      <c r="AI358" s="167"/>
      <c r="AJ358" s="168"/>
      <c r="AK358" s="169"/>
      <c r="AL358" s="170"/>
      <c r="AM358" s="163"/>
    </row>
    <row r="359" spans="1:39" s="179" customFormat="1" x14ac:dyDescent="0.35">
      <c r="A359" s="159"/>
      <c r="B359" s="159"/>
      <c r="C359" s="159"/>
      <c r="D359" s="160"/>
      <c r="E359" s="159"/>
      <c r="F359" s="159"/>
      <c r="G359" s="159"/>
      <c r="H359" s="159"/>
      <c r="I359" s="159"/>
      <c r="J359" s="161"/>
      <c r="K359" s="161"/>
      <c r="L359" s="161"/>
      <c r="M359" s="16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162"/>
      <c r="AB359" s="163"/>
      <c r="AC359" s="163"/>
      <c r="AD359" s="162"/>
      <c r="AE359" s="164"/>
      <c r="AF359" s="165"/>
      <c r="AG359" s="163"/>
      <c r="AH359" s="166"/>
      <c r="AI359" s="167"/>
      <c r="AJ359" s="168"/>
      <c r="AK359" s="169"/>
      <c r="AL359" s="170"/>
      <c r="AM359" s="163"/>
    </row>
    <row r="360" spans="1:39" s="179" customFormat="1" x14ac:dyDescent="0.35">
      <c r="A360" s="159"/>
      <c r="B360" s="159"/>
      <c r="C360" s="159"/>
      <c r="D360" s="160"/>
      <c r="E360" s="159"/>
      <c r="F360" s="159"/>
      <c r="G360" s="159"/>
      <c r="H360" s="159"/>
      <c r="I360" s="159"/>
      <c r="J360" s="161"/>
      <c r="K360" s="161"/>
      <c r="L360" s="161"/>
      <c r="M360" s="16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162"/>
      <c r="AB360" s="163"/>
      <c r="AC360" s="163"/>
      <c r="AD360" s="162"/>
      <c r="AE360" s="164"/>
      <c r="AF360" s="165"/>
      <c r="AG360" s="163"/>
      <c r="AH360" s="166"/>
      <c r="AI360" s="167"/>
      <c r="AJ360" s="168"/>
      <c r="AK360" s="169"/>
      <c r="AL360" s="170"/>
      <c r="AM360" s="163"/>
    </row>
  </sheetData>
  <autoFilter ref="A7:AN293" xr:uid="{8373C70A-3ED1-4CDA-B8C1-EC534B6D114B}"/>
  <mergeCells count="47">
    <mergeCell ref="B246:I246"/>
    <mergeCell ref="A249:I249"/>
    <mergeCell ref="AF5:AF6"/>
    <mergeCell ref="AG5:AG6"/>
    <mergeCell ref="AI5:AI6"/>
    <mergeCell ref="A5:A6"/>
    <mergeCell ref="B5:B6"/>
    <mergeCell ref="C5:C6"/>
    <mergeCell ref="D5:D6"/>
    <mergeCell ref="E5:E6"/>
    <mergeCell ref="F5:F6"/>
    <mergeCell ref="AL5:AL6"/>
    <mergeCell ref="AM5:AM6"/>
    <mergeCell ref="G5:G6"/>
    <mergeCell ref="I5:I6"/>
    <mergeCell ref="X5:X6"/>
    <mergeCell ref="Y5:Y6"/>
    <mergeCell ref="Z5:Z6"/>
    <mergeCell ref="AA5:AA6"/>
    <mergeCell ref="N6:R6"/>
    <mergeCell ref="S6:W6"/>
    <mergeCell ref="AE5:AE6"/>
    <mergeCell ref="AK3:AK6"/>
    <mergeCell ref="AB5:AB6"/>
    <mergeCell ref="AC5:AC6"/>
    <mergeCell ref="AD5:AD6"/>
    <mergeCell ref="AJ5:AJ6"/>
    <mergeCell ref="X3:Z4"/>
    <mergeCell ref="AA3:AC4"/>
    <mergeCell ref="AD3:AE4"/>
    <mergeCell ref="AF3:AG4"/>
    <mergeCell ref="AH3:AH6"/>
    <mergeCell ref="A3:A4"/>
    <mergeCell ref="B3:I4"/>
    <mergeCell ref="J3:K5"/>
    <mergeCell ref="L3:M5"/>
    <mergeCell ref="N4:N5"/>
    <mergeCell ref="N3:W3"/>
    <mergeCell ref="T4:T5"/>
    <mergeCell ref="U4:U5"/>
    <mergeCell ref="V4:V5"/>
    <mergeCell ref="W4:W5"/>
    <mergeCell ref="O4:O5"/>
    <mergeCell ref="P4:P5"/>
    <mergeCell ref="Q4:Q5"/>
    <mergeCell ref="R4:R5"/>
    <mergeCell ref="S4:S5"/>
  </mergeCells>
  <hyperlinks>
    <hyperlink ref="I23" location="'Bilaga 1'!B295" display="Driftbidrag Icke statlig flygplatser (1)" xr:uid="{80D489EE-6E92-4EB6-8887-5C481D4B2935}"/>
    <hyperlink ref="F167" location="'Bilaga 1'!B299" display="- ERTMS införande och utveckling inklusive signal (5)" xr:uid="{9F872BC3-7CB5-469A-992D-1EB67700E2E9}"/>
    <hyperlink ref="I25" location="'Bilaga 1'!B296" display="Kollektivtrafiksatsning (Stadsmiljöavtal) (2)" xr:uid="{11EB5634-0B68-4B3D-8641-A2786A1A438B}"/>
    <hyperlink ref="AL169" r:id="rId1" xr:uid="{E660141D-DC89-4219-A2AE-3010703D6913}"/>
    <hyperlink ref="AL290" r:id="rId2" xr:uid="{F6C7A7E0-D18F-4929-88A6-AB696AB011FD}"/>
    <hyperlink ref="AL281" r:id="rId3" xr:uid="{C03BFC42-2A2C-4E01-B683-2AC6305A9276}"/>
    <hyperlink ref="AL287" r:id="rId4" xr:uid="{EDE5F418-EB7F-4180-9036-B606B1837328}"/>
    <hyperlink ref="AL253" r:id="rId5" xr:uid="{66D83981-707A-4CF9-BC31-527702FF5CF1}"/>
    <hyperlink ref="AL288" r:id="rId6" xr:uid="{A2D8DAB7-05FA-41DC-966F-0F5EBC66F9FE}"/>
    <hyperlink ref="AL265" r:id="rId7" xr:uid="{061D4C86-5183-4A50-9A42-2DFAA832D071}"/>
    <hyperlink ref="AL275" r:id="rId8" xr:uid="{34E4C0B0-90B0-4D80-A295-77BE62C114E7}"/>
    <hyperlink ref="AL276" r:id="rId9" xr:uid="{867325A5-B4B5-4484-AAB9-0CC42CA793E7}"/>
    <hyperlink ref="AL264" r:id="rId10" xr:uid="{CFEB6BDE-D972-4DF5-AE85-9CA990CC26F7}"/>
    <hyperlink ref="AL258" r:id="rId11" xr:uid="{30BF693D-B061-4325-A181-95A32C1481A9}"/>
    <hyperlink ref="AL284" r:id="rId12" xr:uid="{BABF8224-4DA3-4ED6-8262-4973B7A0D033}"/>
    <hyperlink ref="AL268" r:id="rId13" xr:uid="{B34F5044-46C8-41E6-9F12-4BD949B8CC41}"/>
    <hyperlink ref="AL252" r:id="rId14" xr:uid="{8E7BC1CB-4F00-4AE3-8CDD-E4039F54F19D}"/>
    <hyperlink ref="AL286" r:id="rId15" xr:uid="{20150DDA-8317-4681-852C-06C6499EB26B}"/>
    <hyperlink ref="AL254" r:id="rId16" xr:uid="{2F5CA0D9-355E-4AFB-B064-04E7D6AFFAE3}"/>
    <hyperlink ref="AL269" r:id="rId17" xr:uid="{4F02CEC7-9119-4232-9C2D-36FF16BE9918}"/>
    <hyperlink ref="AL279" r:id="rId18" xr:uid="{75DD2825-68A4-403E-947B-233DB598D336}"/>
    <hyperlink ref="AL272" r:id="rId19" xr:uid="{CD2A90B1-8314-46A1-A895-C1B846B33566}"/>
    <hyperlink ref="AL271" r:id="rId20" xr:uid="{0874D00C-D773-40A5-A8B0-7189BF652BE7}"/>
    <hyperlink ref="AL273" r:id="rId21" xr:uid="{8CE88649-7831-45EB-A9BA-481CF8376641}"/>
    <hyperlink ref="AL280" r:id="rId22" xr:uid="{AF9E4B3F-E6B7-43B5-B826-283B29279457}"/>
    <hyperlink ref="AL274" r:id="rId23" xr:uid="{C34BD5CB-4CA4-4A74-A16D-67C19DAC64B4}"/>
    <hyperlink ref="AL257" r:id="rId24" xr:uid="{215A077F-0488-46E2-9EFE-886C59A38C4F}"/>
    <hyperlink ref="AL261" r:id="rId25" xr:uid="{8B5C20D1-2709-4705-8582-D0DAFCD6DC2E}"/>
    <hyperlink ref="AL285" r:id="rId26" xr:uid="{7DA1252D-95A1-4E01-8BBF-673C80A842EC}"/>
    <hyperlink ref="AL256" r:id="rId27" xr:uid="{C4F08D41-9C1A-4C5F-81F2-53507AF4D5C7}"/>
    <hyperlink ref="AL255" r:id="rId28" xr:uid="{E10AE297-A747-41F2-B5B5-0EF255A114F8}"/>
    <hyperlink ref="AL282" r:id="rId29" xr:uid="{BB48ECF8-5ECB-4273-B233-D1DE90DED44E}"/>
    <hyperlink ref="AL172" r:id="rId30" xr:uid="{9CDEC073-6DEE-4B48-B60B-18A041FE3556}"/>
    <hyperlink ref="AL173" r:id="rId31" xr:uid="{55312C63-02E5-480B-B4B9-4574C9811874}"/>
    <hyperlink ref="AL175" r:id="rId32" xr:uid="{8FB57F78-B96E-44F8-9F1E-5FF2EF2052DD}"/>
    <hyperlink ref="AL206" r:id="rId33" xr:uid="{65D03C9E-5368-4AC9-B5C3-DDC21F046C24}"/>
    <hyperlink ref="AL207" r:id="rId34" xr:uid="{A71F8D78-F053-4A6F-A164-1343ECBE0666}"/>
    <hyperlink ref="AL208" r:id="rId35" xr:uid="{A5A9C28F-F946-4F50-BD15-9AF490D7D21D}"/>
    <hyperlink ref="AL226" r:id="rId36" xr:uid="{CE6A32B2-9E8D-4B13-8A52-855DE81E1693}"/>
    <hyperlink ref="AL227" r:id="rId37" xr:uid="{C712CF03-F5FB-41BF-A047-133A42DE202D}"/>
    <hyperlink ref="AL232" r:id="rId38" xr:uid="{1E9D5C16-9736-4865-A0EF-83596F297B5D}"/>
    <hyperlink ref="AL237" r:id="rId39" xr:uid="{3CAA3BBA-E435-4CCD-A5D4-A9C488BDB350}"/>
    <hyperlink ref="AL239" r:id="rId40" xr:uid="{F9FAEEC0-35DC-4B8E-8674-C06255E618C6}"/>
    <hyperlink ref="AL213" r:id="rId41" xr:uid="{972F51C7-3A24-420E-A737-DF21F56ECF31}"/>
    <hyperlink ref="AL215" r:id="rId42" xr:uid="{E0F8CF7E-9B2B-4DEE-AA12-5B53280F876E}"/>
    <hyperlink ref="AL214" r:id="rId43" xr:uid="{6B7AFED9-D1B2-4163-B825-67C6DB58A83C}"/>
    <hyperlink ref="AL212" r:id="rId44" xr:uid="{DF85B761-EAB5-4675-9232-EC9316ECF73C}"/>
    <hyperlink ref="AL233" r:id="rId45" xr:uid="{98C5950A-9419-453E-B7D5-6A3EC4243EC0}"/>
    <hyperlink ref="AL234" r:id="rId46" xr:uid="{5017C70E-3699-4E7D-A855-28EB83C2FD1C}"/>
    <hyperlink ref="AL199" r:id="rId47" xr:uid="{5C97A3DB-1F6F-4883-864A-3D14456D0890}"/>
    <hyperlink ref="AL205" r:id="rId48" xr:uid="{2FEFA4EE-ECCB-44D1-A943-7609483AB2F3}"/>
    <hyperlink ref="AL217" r:id="rId49" xr:uid="{E5C72317-8FA2-445A-8FFA-AD52882D0113}"/>
    <hyperlink ref="AL200" r:id="rId50" xr:uid="{5DB19E8E-96D9-48F6-ABED-8D0C96319115}"/>
    <hyperlink ref="AL223" r:id="rId51" xr:uid="{7427BF21-DC2A-4272-9D88-DD9090EEE54D}"/>
    <hyperlink ref="AL225" r:id="rId52" xr:uid="{608527ED-4A92-4DE5-8B7C-C6000F446553}"/>
    <hyperlink ref="AL203" r:id="rId53" xr:uid="{D8410137-1223-43EB-A956-E45685A9398F}"/>
    <hyperlink ref="AL221" r:id="rId54" xr:uid="{A178F817-18A5-411C-9A1B-52FB1514C51A}"/>
    <hyperlink ref="AL204" r:id="rId55" xr:uid="{950769A6-8C52-422F-B917-C32CEBEAAAC6}"/>
    <hyperlink ref="AL220" r:id="rId56" xr:uid="{7EB50B41-F1BE-4AB0-9EB4-01C5DD7FC238}"/>
    <hyperlink ref="AL241" r:id="rId57" xr:uid="{86DC7D6D-7CBB-4FBF-A5D6-5C490CBD9B0C}"/>
    <hyperlink ref="AL230" r:id="rId58" xr:uid="{999F88FC-C2A0-4A7F-9514-40A948AD9743}"/>
    <hyperlink ref="AL228" r:id="rId59" xr:uid="{9C664B9A-9504-49C6-8968-1797AFFCE71E}"/>
    <hyperlink ref="AL229" r:id="rId60" xr:uid="{8BA86B2F-2C1F-4DAC-89C6-C7A2C0E3D83A}"/>
    <hyperlink ref="AL231" r:id="rId61" xr:uid="{2D38C4B4-63DD-4650-B27B-DE2ABA5C08C2}"/>
    <hyperlink ref="AL53" r:id="rId62" xr:uid="{41C13D2A-E70A-43DE-B954-5C7FDCDC97AB}"/>
    <hyperlink ref="AL55" r:id="rId63" xr:uid="{CE2D7C4B-3795-4FA4-8619-E8CBB607E3A5}"/>
    <hyperlink ref="AL57" r:id="rId64" xr:uid="{8D54E2F5-640C-4C3D-918C-EF9F23C02B32}"/>
    <hyperlink ref="AL62" r:id="rId65" xr:uid="{311D8DFF-EDB3-4FF0-8BBE-8B0B5B436376}"/>
    <hyperlink ref="AL60" r:id="rId66" xr:uid="{FDD930E4-F8F8-4874-B059-1DF1BD8BC2E5}"/>
    <hyperlink ref="AM60" r:id="rId67" display="PM-SEB" xr:uid="{F030B9EE-EFBD-4FE7-BF19-B846437627E3}"/>
    <hyperlink ref="AL65" r:id="rId68" xr:uid="{D3FCA174-FB3E-4D1E-8ED8-8944E1726361}"/>
    <hyperlink ref="AL69" r:id="rId69" xr:uid="{7CEDCFB7-87C8-4136-8A80-277E21BE7576}"/>
    <hyperlink ref="AL66" r:id="rId70" xr:uid="{5C32F81A-F1BF-4010-89BD-4EA6A5494F00}"/>
    <hyperlink ref="AL63" r:id="rId71" xr:uid="{18CE8A1A-AE97-468E-819E-69411E9728A2}"/>
    <hyperlink ref="AL71" r:id="rId72" xr:uid="{C706443C-51D2-489A-BB71-D367506A746B}"/>
    <hyperlink ref="AL144" r:id="rId73" xr:uid="{2355A49B-6C5F-443A-9A09-A2B522F1676F}"/>
    <hyperlink ref="AL77" r:id="rId74" xr:uid="{CE064B9E-BAB9-4A3B-87A6-71671FAE7C81}"/>
    <hyperlink ref="AL76" r:id="rId75" xr:uid="{575BA7FC-0037-4E41-B279-4CA7CEC570F6}"/>
    <hyperlink ref="AL75" r:id="rId76" xr:uid="{1A1E3DA6-8F89-419D-90CC-15F0A15EC65E}"/>
    <hyperlink ref="AL78" r:id="rId77" xr:uid="{7EC88A1B-D2E1-4CDF-873B-4AE481231B67}"/>
    <hyperlink ref="AL74" r:id="rId78" xr:uid="{B70EE48F-0986-42EE-858B-7DEB0684097B}"/>
    <hyperlink ref="AL93" r:id="rId79" xr:uid="{7C901D87-B17D-497F-B055-606D174F797F}"/>
    <hyperlink ref="AL81" r:id="rId80" xr:uid="{48E0AEF3-96C3-4918-8CC0-AC9F2C47B16B}"/>
    <hyperlink ref="AL82" r:id="rId81" xr:uid="{5F4E91BF-FB64-4DED-AB14-58C02F228EED}"/>
    <hyperlink ref="AM82" r:id="rId82" display="PM SEB" xr:uid="{E40EADA4-695D-4516-818F-32CE4EABDCDC}"/>
    <hyperlink ref="AL89" r:id="rId83" xr:uid="{985CCFEB-0E7C-4E2D-AD55-87AABBBB769F}"/>
    <hyperlink ref="AL90" r:id="rId84" xr:uid="{BAB50194-4F94-40D7-A4AA-71129EE3179F}"/>
    <hyperlink ref="AL87" r:id="rId85" xr:uid="{D74AB69E-F437-468B-95A4-77B629B725AD}"/>
    <hyperlink ref="AL88" r:id="rId86" xr:uid="{BA59D042-1047-43FB-AF4E-662AE85560CD}"/>
    <hyperlink ref="AL86" r:id="rId87" xr:uid="{D8673CF3-035E-42CA-965B-4A5A92BC1D64}"/>
    <hyperlink ref="AL84" r:id="rId88" xr:uid="{1109EFBC-EEB5-4407-AC0B-318F2CAD1881}"/>
    <hyperlink ref="AL85" r:id="rId89" xr:uid="{DD6D62C9-0C80-4B70-BA43-36B1231AD27D}"/>
    <hyperlink ref="AL100" r:id="rId90" xr:uid="{1E933439-9ACD-4639-82D8-B83ED35C3D84}"/>
    <hyperlink ref="AL103" r:id="rId91" xr:uid="{8CE578F0-C701-4953-B931-DFD588DED376}"/>
    <hyperlink ref="AL94" r:id="rId92" xr:uid="{69B4C8FB-A4F5-4EFB-852C-95887D35089A}"/>
    <hyperlink ref="AL95" r:id="rId93" xr:uid="{DA18A81E-1573-4871-8FDE-76F2F51BA01C}"/>
    <hyperlink ref="AM100" r:id="rId94" xr:uid="{A3CF8390-23A8-4FBF-BFD7-235D35E455BB}"/>
    <hyperlink ref="AL118" r:id="rId95" xr:uid="{DEBB3ADA-4D27-4A8B-97FE-44E11470BA50}"/>
    <hyperlink ref="AL119" r:id="rId96" xr:uid="{D499C0D1-D8DB-4D53-8574-645F4E5FCAAA}"/>
    <hyperlink ref="AL115" r:id="rId97" xr:uid="{DC9A5E1B-5A86-457F-B01A-B8524E260443}"/>
    <hyperlink ref="AL112" r:id="rId98" xr:uid="{B831A939-548A-48E7-ACA9-B91A44363652}"/>
    <hyperlink ref="AL121" r:id="rId99" xr:uid="{E1A25FB9-252B-4FF2-8136-FA425F4F031F}"/>
    <hyperlink ref="AL122" r:id="rId100" xr:uid="{14EB5775-F1DB-4FCF-A672-9ACFF1F704EE}"/>
    <hyperlink ref="AL127" r:id="rId101" xr:uid="{FB32D65B-E73F-4B4E-9411-D00B36A1C26E}"/>
    <hyperlink ref="AL126" r:id="rId102" xr:uid="{62F632F8-3B7D-4F77-BEA0-067AB13007AB}"/>
    <hyperlink ref="AL129" r:id="rId103" xr:uid="{F840A8A7-400D-4FAA-B3F8-52E3ED17C1CD}"/>
    <hyperlink ref="AL136" r:id="rId104" xr:uid="{6948B433-EDC6-4E77-B997-361BFDF19BDD}"/>
    <hyperlink ref="AL138" r:id="rId105" xr:uid="{16843A6B-393A-4F7E-BB34-B30120BB4866}"/>
    <hyperlink ref="AL137" r:id="rId106" xr:uid="{A855A12C-E3B7-4D46-971E-5DA9D8C6E051}"/>
    <hyperlink ref="AL135" r:id="rId107" xr:uid="{E400191B-91DB-4FCB-A6F2-E2073EE2505B}"/>
    <hyperlink ref="AM136" r:id="rId108" xr:uid="{9731DC12-5B17-4655-83F7-136D6CD2B3CC}"/>
    <hyperlink ref="AM135" r:id="rId109" xr:uid="{FC0E0634-782B-4D88-B12A-F954D19AD07A}"/>
    <hyperlink ref="AL139" r:id="rId110" xr:uid="{778186B1-386D-4BFD-AEC1-8F8D8145330F}"/>
    <hyperlink ref="AL142" r:id="rId111" xr:uid="{51631D82-2EB7-45AE-BA5A-F3FF2528E990}"/>
    <hyperlink ref="AL141" r:id="rId112" xr:uid="{51BF1F5A-B7FD-4A56-A88C-9828ACFC4F34}"/>
    <hyperlink ref="AL140" r:id="rId113" xr:uid="{0339386F-3B63-4823-91D8-53E3C4F36F8F}"/>
    <hyperlink ref="AM139" r:id="rId114" xr:uid="{906074E2-0121-4F53-A1CF-5A0A55510BCD}"/>
    <hyperlink ref="AL151" r:id="rId115" xr:uid="{CEAA57D5-73DE-4D66-9274-C1847FA55275}"/>
    <hyperlink ref="AL152" r:id="rId116" xr:uid="{5FCAF6C9-32A2-4A63-9B43-865745BEA859}"/>
    <hyperlink ref="AL161" r:id="rId117" xr:uid="{450232C4-2019-4E1A-920C-4650E39F8E6A}"/>
    <hyperlink ref="AL164" r:id="rId118" xr:uid="{BFF2EB37-0806-4341-B8BA-50CAC5D95480}"/>
    <hyperlink ref="AL120" r:id="rId119" xr:uid="{3A55F2C3-B721-4F22-BB35-0DF8844F8218}"/>
    <hyperlink ref="AL149" r:id="rId120" xr:uid="{69D5C0A7-9195-448B-BFA8-468254A3DE3C}"/>
    <hyperlink ref="AL96" r:id="rId121" xr:uid="{7A44023A-9B36-44C6-B590-8954821B11DD}"/>
    <hyperlink ref="AL56" r:id="rId122" xr:uid="{E9B86C13-B866-424B-8C3D-C370E07C94FD}"/>
    <hyperlink ref="AL133" r:id="rId123" xr:uid="{408F0D47-C1FF-44CE-9D67-12B66B3FE8FD}"/>
    <hyperlink ref="AL150" r:id="rId124" xr:uid="{BA4C0BBB-A8EC-43B3-ACEB-459D464F4999}"/>
    <hyperlink ref="AM72" r:id="rId125" xr:uid="{387DBBDD-318C-490C-BCB9-735B4F22E1F1}"/>
    <hyperlink ref="AM159" r:id="rId126" xr:uid="{24604F48-103B-41A5-8899-6C508A2C45BB}"/>
    <hyperlink ref="AM114" r:id="rId127" xr:uid="{EF5B0AEC-39A7-4712-86A1-95517E81B9B9}"/>
    <hyperlink ref="AM64" r:id="rId128" xr:uid="{C1C9E7E5-A493-4228-8516-D4051A2AF8E6}"/>
    <hyperlink ref="AM143" r:id="rId129" xr:uid="{BE8EC4B3-45C8-44F4-B01A-EFE62944C139}"/>
    <hyperlink ref="AM131" r:id="rId130" xr:uid="{F51FAAF4-5D33-4152-9AFB-07E3A1E8469D}"/>
    <hyperlink ref="AM132" r:id="rId131" xr:uid="{325EB02B-79A0-403C-AAF1-4BB747F45D1D}"/>
    <hyperlink ref="AL159" r:id="rId132" xr:uid="{4A613F96-8315-4CDA-9972-C8B8B66E72B1}"/>
    <hyperlink ref="AL72" r:id="rId133" xr:uid="{139BDC0D-F4D4-4510-8790-17E3BFEA7810}"/>
    <hyperlink ref="AL114" r:id="rId134" xr:uid="{383E6637-5CFD-4BFF-A337-9555763E5A3A}"/>
    <hyperlink ref="AL131" r:id="rId135" xr:uid="{2CC4E5E2-D875-402E-B441-C2CE61BBB195}"/>
    <hyperlink ref="AL132" r:id="rId136" xr:uid="{46976CE7-D5F8-4CCF-8058-D06908416BBC}"/>
    <hyperlink ref="AL64" r:id="rId137" xr:uid="{9D06A06E-8ACA-408B-8A4E-6454D17D112C}"/>
    <hyperlink ref="AL143" r:id="rId138" xr:uid="{17C13C74-A668-4369-8F5B-426ECA1D51C4}"/>
    <hyperlink ref="AL97" r:id="rId139" xr:uid="{042D3016-7511-40B3-8856-71EE1732B5B7}"/>
    <hyperlink ref="I250" location="'Bilaga 1'!B298" display="Signalkostnadernas särredovisning för objekt med +10% utökad medel (4)" xr:uid="{682FD94A-EFB9-4974-A1FD-585897B9ED22}"/>
    <hyperlink ref="I268" location="'Bilaga 1'!B298" display="Stockholm C och Tomteboda bangård, kapacitet mm (4)" xr:uid="{6730CA21-246C-46CA-B8D2-BDC9A8AA9EA9}"/>
    <hyperlink ref="I254" location="'Bilaga 1'!B298" display="Väg 56 Hedesunda-Valbo/Gävle, Räta linjen (4)" xr:uid="{31B33537-4BB8-4281-9F6F-8308E2DCC584}"/>
    <hyperlink ref="I271" location="'Bilaga 1'!B298" display="E4 Ljusvattnet-Yttervik mötesseparering (4)" xr:uid="{826A6AFA-A42D-4E95-A7E4-5A547A81CE45}"/>
    <hyperlink ref="I273" location="'Bilaga 1'!B298" display="E4 Grimsmark-Broänge mötesseparering (4)" xr:uid="{E35EB811-A2B8-4E59-B81B-5661619C087F}"/>
    <hyperlink ref="I277" location="'Bilaga 1'!B298" display="E4 Förbi Örnsköldsvik (4)" xr:uid="{F9312BCE-79DF-4859-BED3-B33287F2808A}"/>
    <hyperlink ref="I279" location="'Bilaga 1'!B298" display="E14 Blåberget-Matfors (4)" xr:uid="{82DA5D1A-4E60-47BB-A016-63B8AE99B9F6}"/>
    <hyperlink ref="I290" location="'Bilaga 1'!B298" display="Frövi, kapacitetshöjande åtgärder (4)" xr:uid="{C9F1F968-14A9-49F9-B979-8C312F5E974F}"/>
    <hyperlink ref="I70" location="'Bilaga 1'!B297" display="Väröbacka station (3)" xr:uid="{EA5A5FD9-56A2-4718-8D48-5F17EBCC77FB}"/>
    <hyperlink ref="I86" location="'Bilaga 1'!B297" display="Kiruna ny järnvägsstation, alt Väst till nya centrum (3), (7)" xr:uid="{167C1AC0-2F8B-4476-8387-C617EF7E87ED}"/>
    <hyperlink ref="I128" location="'Bilaga 1'!B297" display="E4 Trafikplats Bergsbrunna/Knivsta (3)" xr:uid="{7BE1B0C2-D15C-455C-8538-84A2EEB8FB5F}"/>
    <hyperlink ref="I57" location="'Bilaga 1'!B300" display="Sydostlänken (Älmhult-Olofström-Karlshamn), elektrifiering och ny bana (6)" xr:uid="{5A109640-7957-460E-96A8-7CFBBB1EE841}"/>
    <hyperlink ref="I119" location="'Bilaga 1'!B300" display="E4/E20 Hallunda-Vårby, delen Fittja–Vårby, Kapacitetsförstärkning (6)" xr:uid="{0F849DA1-A622-4E0B-BCF9-13DF223BC81F}"/>
    <hyperlink ref="I122" location="'Bilaga 1'!B300" display="Katrineholm, förbigångsspår (6)" xr:uid="{F331065B-2A91-4C0E-8F4F-468A2B2B8E0C}"/>
    <hyperlink ref="I66" location="'Bilaga 1'!B301" display="Godsstråket, Kapacitetshöjande åtgärder (7)" xr:uid="{FC69E8D4-6466-4EF7-90DE-6DB2D50B742B}"/>
    <hyperlink ref="I88" location="'Bilaga 1'!B301" display="Malmbanan Harrträsk, förlängning av mötesstation (7)" xr:uid="{E869CF5C-EA39-46AC-93F6-B144C3873309}"/>
    <hyperlink ref="I89" location="'Bilaga 1'!B301" display="Malmbanan Näsberg, förlängning av mötesstation (7)" xr:uid="{0F1D834D-AD48-4C1F-84A9-C4BC7BE06F7F}"/>
    <hyperlink ref="I90" location="'Bilaga 1'!B301" display="Malmbanan Nuortikon, förlängning av mötesstation (7)" xr:uid="{16F25666-AF95-476A-9308-CD8827553C81}"/>
    <hyperlink ref="I142" location="'Bilaga 1'!B301" display="Sundsvall-Ånge, kapacitets- och hastighetshöjande åtgärder - inkl säkerhetshöjande åtg (7)" xr:uid="{970D5688-5A45-40C2-9246-C6DF389C432F}"/>
    <hyperlink ref="I144" location="'Bilaga 1'!B301" display="Ånge-Östersund, Kapacitets- och hastighetshöjande åtgärder (7)" xr:uid="{33D38123-FBB4-426D-A29D-1E7611F78C5F}"/>
    <hyperlink ref="I151" location="'Bilaga 1'!B301" display="Farleden i Göteborgs hamn, Kapacitetsåtgärd farled (7)" xr:uid="{D79FF121-C2BD-4F96-8BB8-99A6FF45DDD9}"/>
    <hyperlink ref="I158" location="'Bilaga 1'!B297" display="Järnvågen med överdäckning av E45 (3)" xr:uid="{12161ACE-667D-42B9-8004-9673A32F45D3}"/>
    <hyperlink ref="F195" location="'Bilaga 1'!B302" display="- objekt i tidigt skede under utredning (8)" xr:uid="{0DBBA7BC-AD89-47E3-B667-EE061975742C}"/>
    <hyperlink ref="AL83" r:id="rId140" xr:uid="{DC2DBB40-FCCB-4219-942D-C6F013D75E96}"/>
    <hyperlink ref="AL209" r:id="rId141" xr:uid="{287A032F-7804-4258-B36C-2AA52F1EE1D6}"/>
    <hyperlink ref="AL162" r:id="rId142" xr:uid="{C90BAFD5-6B3E-4C58-B588-E056784F2A48}"/>
    <hyperlink ref="AL202" r:id="rId143" xr:uid="{7E170689-D9A4-4817-964D-4FD7FB9FA1AD}"/>
    <hyperlink ref="AL210" r:id="rId144" xr:uid="{011FCEF1-2C6B-461E-8960-65A7E23DF86E}"/>
    <hyperlink ref="AL211" r:id="rId145" xr:uid="{4735FB5E-8C26-44B4-89E3-D623BA7728C2}"/>
    <hyperlink ref="AL216" r:id="rId146" xr:uid="{F69DC259-6FF8-4F70-AAD7-887D7CAA4D7E}"/>
    <hyperlink ref="AL222" r:id="rId147" xr:uid="{BE0EEF2D-844F-4E25-AD26-0C209722AA3C}"/>
    <hyperlink ref="AL238" r:id="rId148" xr:uid="{E0A6F237-8E70-447B-B1EF-66B32371ED63}"/>
    <hyperlink ref="AL201" r:id="rId149" xr:uid="{E5D04C20-B434-48FA-B5CE-ABEEB8FF7036}"/>
    <hyperlink ref="AL218" r:id="rId150" xr:uid="{3BBCDC61-C7E8-4B6E-9C99-859E0217380D}"/>
    <hyperlink ref="AL224" r:id="rId151" xr:uid="{F28B2749-5BDE-4B30-8E56-29622CF20641}"/>
    <hyperlink ref="AL235" r:id="rId152" xr:uid="{545FD86F-3B63-49A5-87AF-4C252E549AF2}"/>
    <hyperlink ref="AL236" r:id="rId153" xr:uid="{F64BD0D1-DFC3-406E-BD4E-FD91FA771B2C}"/>
    <hyperlink ref="AL240" r:id="rId154" xr:uid="{FFF040CA-D01C-40ED-8353-FA68F7D23D2C}"/>
    <hyperlink ref="AL242" r:id="rId155" xr:uid="{08180B96-6201-4F60-9553-1F57A90BE45F}"/>
    <hyperlink ref="AL243" r:id="rId156" xr:uid="{76BEBF6D-9BDF-4134-AC64-B6DDFD2F01CC}"/>
    <hyperlink ref="AL259" r:id="rId157" xr:uid="{64BDE1A3-B0FB-4336-9176-939B1464F8B0}"/>
    <hyperlink ref="AL260" r:id="rId158" xr:uid="{73FA9454-13A6-464C-B39B-B4508A8DFFDD}"/>
    <hyperlink ref="AL262" r:id="rId159" xr:uid="{D1379FBC-DDC7-4DAD-935E-ADD516B1EF7A}"/>
    <hyperlink ref="AL263" r:id="rId160" xr:uid="{ED0B58E5-ECAE-4F0D-8B83-4C6750464485}"/>
    <hyperlink ref="AL266" r:id="rId161" xr:uid="{83AF00BF-01D4-4FF9-A63D-BD2D5AF40B8A}"/>
    <hyperlink ref="AL267" r:id="rId162" xr:uid="{750ABD7D-A87C-4C34-884D-BDCAD7FAB3D2}"/>
    <hyperlink ref="AL270" r:id="rId163" xr:uid="{92A09B73-64C7-48AD-A626-E08ED8F8A975}"/>
    <hyperlink ref="AL277" r:id="rId164" xr:uid="{97CAA00F-6260-416B-BC1C-3D741B099E28}"/>
    <hyperlink ref="AL278" r:id="rId165" xr:uid="{DBE1A8EE-F3A9-4848-8F90-FDC2E199E909}"/>
    <hyperlink ref="AL283" r:id="rId166" xr:uid="{2C828E88-79F3-4F85-A204-D030881BC2AB}"/>
    <hyperlink ref="AL289" r:id="rId167" xr:uid="{048AE787-0503-446C-9D0D-7B838767FB7B}"/>
    <hyperlink ref="AL291" r:id="rId168" xr:uid="{C34D4C4D-718A-4667-807F-09E110BEF768}"/>
    <hyperlink ref="AM164" r:id="rId169" xr:uid="{2F07E300-2B9E-46DC-80E3-FD6F22E4344C}"/>
    <hyperlink ref="I60" location="'Bilaga 1'!B301" display="Dalabanan, åtgärder för ökad turtäthet och kortare restid (7)" xr:uid="{648FD8FD-B4C1-49A4-9A37-0294EED03AE7}"/>
    <hyperlink ref="I129" location="'Bilaga 1'!B301" display="Rv 56 Sala - Heby 2+1 (7)" xr:uid="{09C8E764-7F24-4E83-BFF2-C1C0CA86179E}"/>
    <hyperlink ref="I100" location="'Bilaga 1'!B301" display="E22 Trafikplats Ideon (7)" xr:uid="{61507646-31EC-4147-9F5C-DBA968F30AEE}"/>
    <hyperlink ref="I135" location="'Bilaga 1'!B301" display="Norrbotniabanan (Umeå) Dåva-Skellefteå ny järnväg (7)" xr:uid="{04DA2B0B-2914-4B5B-AB63-B619ED66ECD4}"/>
    <hyperlink ref="I136" location="'Bilaga 1'!B301" display="E4 Gumboda-Grimsmark mötesseparering" xr:uid="{E1C87D44-0972-4518-AF51-440BED709FF8}"/>
    <hyperlink ref="I139" location="'Bilaga 1'!B301" display="Sundsvall C–Dingersjö, dubbelspårsutbyggnad, etappen Sundsvall C – Kubikenborg (7)" xr:uid="{F9388916-6754-45A4-95CA-DC61D8AB7FDC}"/>
    <hyperlink ref="I164" location="'Bilaga 1'!B301" display="E22 Förbi Söderköping (7)" xr:uid="{18A0E17F-4D77-4252-A5D7-A19CC262AFFA}"/>
    <hyperlink ref="I82" location="'Bilaga 1'!B301" display="Malmbanan Sikträsk bangårdsförlängning" xr:uid="{F4E53ABD-66D1-438E-B442-EE6DB748CDBB}"/>
  </hyperlinks>
  <printOptions horizontalCentered="1"/>
  <pageMargins left="0.11811023622047245" right="0.11811023622047245" top="0.55118110236220474" bottom="0.47244094488188981" header="0.11811023622047245" footer="0.11811023622047245"/>
  <pageSetup paperSize="9" scale="45" orientation="landscape" r:id="rId170"/>
  <headerFooter>
    <oddFooter>&amp;L&amp;10Bilaga 1, Nationell plan för transportinfrastrukturen 2026-2037&amp;RSida &amp;P/&amp;N</oddFooter>
  </headerFooter>
  <legacyDrawing r:id="rId17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4942E7DFECB6C748B70E49582F5C4453" ma:contentTypeVersion="10" ma:contentTypeDescription="Skapa ett nytt dokument." ma:contentTypeScope="" ma:versionID="867a8c5392dbe5c52711cc156f4f8030">
  <xsd:schema xmlns:xsd="http://www.w3.org/2001/XMLSchema" xmlns:xs="http://www.w3.org/2001/XMLSchema" xmlns:p="http://schemas.microsoft.com/office/2006/metadata/properties" xmlns:ns1="Trafikverket" xmlns:ns3="9346923f-8693-4482-9416-1651f2e385d3" xmlns:ns4="http://schemas.microsoft.com/sharepoint/v4" xmlns:ns5="35d1823f-3cd6-42d2-adfa-bcb896ff0ee3" xmlns:ns6="fe90e276-c5b2-4b85-baf9-dd05a4b674a7" targetNamespace="http://schemas.microsoft.com/office/2006/metadata/properties" ma:root="true" ma:fieldsID="bdee648fdda9d9353020bebe44101005" ns1:_="" ns3:_="" ns4:_="" ns5:_="" ns6:_="">
    <xsd:import namespace="Trafikverket"/>
    <xsd:import namespace="9346923f-8693-4482-9416-1651f2e385d3"/>
    <xsd:import namespace="http://schemas.microsoft.com/sharepoint/v4"/>
    <xsd:import namespace="35d1823f-3cd6-42d2-adfa-bcb896ff0ee3"/>
    <xsd:import namespace="fe90e276-c5b2-4b85-baf9-dd05a4b674a7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  <xsd:element ref="ns3:TrvConfidentialityLevelTaxHTField0" minOccurs="0"/>
                <xsd:element ref="ns4:IconOverlay" minOccurs="0"/>
                <xsd:element ref="ns5:SharedWithUsers" minOccurs="0"/>
                <xsd:element ref="ns6:_x00c5_r" minOccurs="0"/>
                <xsd:element ref="ns6:Map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923f-8693-4482-9416-1651f2e385d3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default="139;#UPPLADDAT DOKUMENT|7c5b34d8-57da-44ed-9451-2f10a78af863" ma:fieldId="{eb96df49-af7b-4885-ae87-85b965eb0ad2}" ma:sspId="56b52474-2a4b-42ac-ac16-0a67cba4e670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ca1e193-d41e-4ce7-8360-a65fe0659157}" ma:internalName="TaxCatchAll" ma:showField="CatchAllData" ma:web="9346923f-8693-4482-9416-1651f2e38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bca1e193-d41e-4ce7-8360-a65fe0659157}" ma:internalName="TaxCatchAllLabel" ma:readOnly="true" ma:showField="CatchAllDataLabel" ma:web="9346923f-8693-4482-9416-1651f2e38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vConfidentialityLevelTaxHTField0" ma:index="17" ma:taxonomy="true" ma:internalName="TrvConfidentialityLevelTaxHTField0" ma:taxonomyFieldName="TrvConfidentialityLevel" ma:displayName="Konfidentialitetsnivå" ma:readOnly="false" ma:default="" ma:fieldId="{a84a37ca-5c43-43e3-a37a-c23c41d1607d}" ma:sspId="56b52474-2a4b-42ac-ac16-0a67cba4e670" ma:termSetId="4d666f29-dc73-4030-952a-63de8896f3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1823f-3cd6-42d2-adfa-bcb896ff0e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0e276-c5b2-4b85-baf9-dd05a4b674a7" elementFormDefault="qualified">
    <xsd:import namespace="http://schemas.microsoft.com/office/2006/documentManagement/types"/>
    <xsd:import namespace="http://schemas.microsoft.com/office/infopath/2007/PartnerControls"/>
    <xsd:element name="_x00c5_r" ma:index="21" nillable="true" ma:displayName="År" ma:default="2026-2037" ma:description="OBS - SE TILL ATT VÄLJA RÄTT PLANOMGÅNG för ditt dokument" ma:format="Dropdown" ma:internalName="_x00c5_r">
      <xsd:simpleType>
        <xsd:restriction base="dms:Choice">
          <xsd:enumeration value="2026-2037"/>
        </xsd:restriction>
      </xsd:simpleType>
    </xsd:element>
    <xsd:element name="Mapp" ma:index="22" nillable="true" ma:displayName="Mapp" ma:description="Välj lämpligt mapp namn till dokumentet i listan" ma:format="Dropdown" ma:internalName="Mapp">
      <xsd:simpleType>
        <xsd:restriction base="dms:Choice">
          <xsd:enumeration value="Ekonomi"/>
          <xsd:enumeration value="Projektdokument"/>
          <xsd:enumeration value="Övrigt"/>
          <xsd:enumeration value="Gammalt"/>
          <xsd:enumeration value="Utski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46923f-8693-4482-9416-1651f2e385d3">
      <Value>139</Value>
      <Value>156</Value>
    </TaxCatchAll>
    <TrvUploadedDocumentTypeTaxHTField0 xmlns="9346923f-8693-4482-9416-1651f2e38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UPPLADDAT DOKUMENT</TermName>
          <TermId xmlns="http://schemas.microsoft.com/office/infopath/2007/PartnerControls">7c5b34d8-57da-44ed-9451-2f10a78af863</TermId>
        </TermInfo>
      </Terms>
    </TrvUploadedDocumentTypeTaxHTField0>
    <TrvConfidentialityLevelTaxHTField0 xmlns="9346923f-8693-4482-9416-1651f2e385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1 Ej känslig</TermName>
          <TermId xmlns="http://schemas.microsoft.com/office/infopath/2007/PartnerControls">d6b02225-a7b5-4820-9bf2-4651be70f844</TermId>
        </TermInfo>
      </Terms>
    </TrvConfidentialityLevelTaxHTField0>
    <IconOverlay xmlns="http://schemas.microsoft.com/sharepoint/v4" xsi:nil="true"/>
    <Mapp xmlns="fe90e276-c5b2-4b85-baf9-dd05a4b674a7">Utskick</Mapp>
    <Dokumentdatum_x0020_NY xmlns="Trafikverket">2025-09-29T22:00:00+00:00</Dokumentdatum_x0020_NY>
    <Skapat_x0020_av_x0020_NY xmlns="Trafikverket">Zojaji Azardokht, PLga</Skapat_x0020_av_x0020_NY>
    <_x00c5_r xmlns="fe90e276-c5b2-4b85-baf9-dd05a4b674a7">2026-2037</_x00c5_r>
    <TRVversionNY xmlns="Trafikverket">0.2</TRVversionN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213FC86-205F-4F3C-95E1-4769E35F3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9346923f-8693-4482-9416-1651f2e385d3"/>
    <ds:schemaRef ds:uri="http://schemas.microsoft.com/sharepoint/v4"/>
    <ds:schemaRef ds:uri="35d1823f-3cd6-42d2-adfa-bcb896ff0ee3"/>
    <ds:schemaRef ds:uri="fe90e276-c5b2-4b85-baf9-dd05a4b67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0A15BC-A314-4A3F-A23C-2A2BAB9EF89A}">
  <ds:schemaRefs>
    <ds:schemaRef ds:uri="35d1823f-3cd6-42d2-adfa-bcb896ff0ee3"/>
    <ds:schemaRef ds:uri="http://purl.org/dc/terms/"/>
    <ds:schemaRef ds:uri="http://schemas.microsoft.com/office/2006/documentManagement/types"/>
    <ds:schemaRef ds:uri="9346923f-8693-4482-9416-1651f2e385d3"/>
    <ds:schemaRef ds:uri="http://schemas.microsoft.com/office/2006/metadata/properties"/>
    <ds:schemaRef ds:uri="Trafikverket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e90e276-c5b2-4b85-baf9-dd05a4b674a7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2574DB32-D692-4F3B-8376-7FF24270E5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0CC537-BEA1-4382-A774-4F4BBBADE31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Bilaga 1</vt:lpstr>
      <vt:lpstr>'Bilaga 1'!Utskriftsområde</vt:lpstr>
      <vt:lpstr>'Bilaga 1'!Utskriftsrubriker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Bilaga1 Förslag till nationell plan för transportinfrastrukturen 2026-2037</dc:title>
  <dc:creator>Zojaji Azardokht, PLnpa</dc:creator>
  <cp:lastModifiedBy>Alm Magnus, KMnam</cp:lastModifiedBy>
  <cp:lastPrinted>2025-09-26T07:50:13Z</cp:lastPrinted>
  <dcterms:created xsi:type="dcterms:W3CDTF">2025-09-15T10:11:11Z</dcterms:created>
  <dcterms:modified xsi:type="dcterms:W3CDTF">2025-10-22T12:58:49Z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0x0101002EE44F411E754ABAB6EB27FC7D8442BF00FBDC29B7F7B140FA848AB6ABEF7636D9004942E7DFECB6C748B70E49582F5C4453</vt:lpwstr>
  </property>
  <property fmtid="{D5CDD505-2E9C-101B-9397-08002B2CF9AE}" pid="3" name="TrvConfidentialityLevel">
    <vt:lpwstr>156;#1 Ej känslig|d6b02225-a7b5-4820-9bf2-4651be70f844</vt:lpwstr>
  </property>
  <property fmtid="{D5CDD505-2E9C-101B-9397-08002B2CF9AE}" pid="4" name="TrvUploadedDocumentType">
    <vt:lpwstr>139;#UPPLADDAT DOKUMENT|7c5b34d8-57da-44ed-9451-2f10a78af863</vt:lpwstr>
  </property>
  <property fmtid="{D5CDD505-2E9C-101B-9397-08002B2CF9AE}" pid="5" name="TrvDocumentType">
    <vt:lpwstr/>
  </property>
  <property fmtid="{D5CDD505-2E9C-101B-9397-08002B2CF9AE}" pid="6" name="TrvDocumentTypeTaxHTField0">
    <vt:lpwstr/>
  </property>
</Properties>
</file>