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373B077-47EE-4CDD-8EB9-ADCD29591577}" xr6:coauthVersionLast="47" xr6:coauthVersionMax="47" xr10:uidLastSave="{00000000-0000-0000-0000-000000000000}"/>
  <bookViews>
    <workbookView xWindow="-28920" yWindow="-120" windowWidth="29040" windowHeight="15720" xr2:uid="{0D005416-7E6D-417A-85E2-9A075261C2C8}"/>
  </bookViews>
  <sheets>
    <sheet name="Om Trafikalstringsverktyget" sheetId="8" r:id="rId1"/>
    <sheet name="Snabbstartsguide" sheetId="10" r:id="rId2"/>
    <sheet name="Indata" sheetId="1" r:id="rId3"/>
    <sheet name="Resultat" sheetId="7" r:id="rId4"/>
    <sheet name="Underlagsdata" sheetId="3" r:id="rId5"/>
    <sheet name="Källor" sheetId="9" r:id="rId6"/>
    <sheet name="Stödberäkningar" sheetId="2" state="hidden" r:id="rId7"/>
    <sheet name="Orginal underlagsdata" sheetId="6"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6" i="7" l="1"/>
  <c r="A115" i="7"/>
  <c r="A114" i="7"/>
  <c r="A113" i="7"/>
  <c r="A112" i="7"/>
  <c r="A111" i="7"/>
  <c r="A110" i="7"/>
  <c r="A109" i="7"/>
  <c r="A108" i="7"/>
  <c r="A107" i="7"/>
  <c r="A102" i="7"/>
  <c r="A101" i="7"/>
  <c r="A100" i="7"/>
  <c r="A99" i="7"/>
  <c r="A98" i="7"/>
  <c r="A97" i="7"/>
  <c r="A96" i="7"/>
  <c r="A93" i="7"/>
  <c r="A92" i="7"/>
  <c r="A91" i="7"/>
  <c r="A90" i="7"/>
  <c r="A89" i="7"/>
  <c r="A88" i="7"/>
  <c r="A87" i="7"/>
  <c r="A84" i="7"/>
  <c r="A83" i="7"/>
  <c r="A82" i="7"/>
  <c r="A81" i="7"/>
  <c r="A80" i="7"/>
  <c r="A79" i="7"/>
  <c r="A78" i="7"/>
  <c r="A77" i="7"/>
  <c r="A74" i="7"/>
  <c r="A73" i="7"/>
  <c r="A72" i="7"/>
  <c r="A71" i="7"/>
  <c r="A70" i="7"/>
  <c r="A69" i="7"/>
  <c r="A68" i="7"/>
  <c r="A67" i="7"/>
  <c r="A66" i="7"/>
  <c r="A65" i="7"/>
  <c r="A64" i="7"/>
  <c r="A63" i="7"/>
  <c r="A62" i="7"/>
  <c r="A61" i="7"/>
  <c r="A118" i="7"/>
  <c r="A105" i="7"/>
  <c r="B1" i="7"/>
  <c r="B2" i="7"/>
  <c r="G51" i="1"/>
  <c r="G50" i="1"/>
  <c r="G49" i="1"/>
  <c r="G48" i="1"/>
  <c r="G47" i="1"/>
  <c r="G46" i="1"/>
  <c r="G45" i="1"/>
  <c r="G44" i="1"/>
  <c r="G43" i="1"/>
  <c r="G42" i="1"/>
  <c r="G39" i="1"/>
  <c r="G38" i="1"/>
  <c r="G37" i="1"/>
  <c r="F335" i="6"/>
  <c r="G335" i="6"/>
  <c r="F336" i="6"/>
  <c r="G336" i="6"/>
  <c r="F337" i="6"/>
  <c r="G337" i="6"/>
  <c r="F338" i="6"/>
  <c r="G338" i="6"/>
  <c r="G334" i="6"/>
  <c r="F334" i="6"/>
  <c r="F329" i="6"/>
  <c r="G329" i="6"/>
  <c r="H329" i="6"/>
  <c r="I329" i="6"/>
  <c r="F330" i="6"/>
  <c r="G330" i="6"/>
  <c r="H330" i="6"/>
  <c r="I330" i="6"/>
  <c r="F331" i="6"/>
  <c r="G331" i="6"/>
  <c r="H331" i="6"/>
  <c r="I331" i="6"/>
  <c r="G328" i="6"/>
  <c r="H328" i="6"/>
  <c r="I328" i="6"/>
  <c r="F328" i="6"/>
  <c r="F321" i="6"/>
  <c r="G321" i="6"/>
  <c r="H321" i="6"/>
  <c r="I321" i="6"/>
  <c r="J321" i="6"/>
  <c r="K321" i="6"/>
  <c r="F322" i="6"/>
  <c r="G322" i="6"/>
  <c r="H322" i="6"/>
  <c r="I322" i="6"/>
  <c r="J322" i="6"/>
  <c r="K322" i="6"/>
  <c r="F323" i="6"/>
  <c r="G323" i="6"/>
  <c r="H323" i="6"/>
  <c r="I323" i="6"/>
  <c r="J323" i="6"/>
  <c r="K323" i="6"/>
  <c r="F324" i="6"/>
  <c r="G324" i="6"/>
  <c r="H324" i="6"/>
  <c r="I324" i="6"/>
  <c r="J324" i="6"/>
  <c r="K324" i="6"/>
  <c r="F325" i="6"/>
  <c r="G325" i="6"/>
  <c r="H325" i="6"/>
  <c r="I325" i="6"/>
  <c r="J325" i="6"/>
  <c r="K325" i="6"/>
  <c r="G320" i="6"/>
  <c r="H320" i="6"/>
  <c r="I320" i="6"/>
  <c r="J320" i="6"/>
  <c r="K320" i="6"/>
  <c r="F311" i="6"/>
  <c r="G311" i="6"/>
  <c r="H311" i="6"/>
  <c r="I311" i="6"/>
  <c r="J311" i="6"/>
  <c r="K311" i="6"/>
  <c r="L311" i="6"/>
  <c r="F312" i="6"/>
  <c r="G312" i="6"/>
  <c r="H312" i="6"/>
  <c r="I312" i="6"/>
  <c r="J312" i="6"/>
  <c r="K312" i="6"/>
  <c r="L312" i="6"/>
  <c r="F313" i="6"/>
  <c r="G313" i="6"/>
  <c r="H313" i="6"/>
  <c r="I313" i="6"/>
  <c r="J313" i="6"/>
  <c r="K313" i="6"/>
  <c r="L313" i="6"/>
  <c r="F314" i="6"/>
  <c r="G314" i="6"/>
  <c r="H314" i="6"/>
  <c r="I314" i="6"/>
  <c r="J314" i="6"/>
  <c r="K314" i="6"/>
  <c r="L314" i="6"/>
  <c r="F315" i="6"/>
  <c r="G315" i="6"/>
  <c r="H315" i="6"/>
  <c r="I315" i="6"/>
  <c r="J315" i="6"/>
  <c r="K315" i="6"/>
  <c r="L315" i="6"/>
  <c r="F316" i="6"/>
  <c r="G316" i="6"/>
  <c r="H316" i="6"/>
  <c r="I316" i="6"/>
  <c r="J316" i="6"/>
  <c r="K316" i="6"/>
  <c r="L316" i="6"/>
  <c r="F317" i="6"/>
  <c r="G317" i="6"/>
  <c r="H317" i="6"/>
  <c r="I317" i="6"/>
  <c r="J317" i="6"/>
  <c r="K317" i="6"/>
  <c r="L317" i="6"/>
  <c r="F318" i="6"/>
  <c r="G318" i="6"/>
  <c r="H318" i="6"/>
  <c r="I318" i="6"/>
  <c r="J318" i="6"/>
  <c r="K318" i="6"/>
  <c r="L318" i="6"/>
  <c r="G310" i="6"/>
  <c r="H310" i="6"/>
  <c r="I310" i="6"/>
  <c r="J310" i="6"/>
  <c r="K310" i="6"/>
  <c r="L310" i="6"/>
  <c r="F295" i="6"/>
  <c r="G295" i="6"/>
  <c r="H295" i="6"/>
  <c r="I295" i="6"/>
  <c r="J295" i="6"/>
  <c r="K295" i="6"/>
  <c r="L295" i="6"/>
  <c r="M295" i="6"/>
  <c r="N295" i="6"/>
  <c r="F296" i="6"/>
  <c r="G296" i="6"/>
  <c r="H296" i="6"/>
  <c r="I296" i="6"/>
  <c r="J296" i="6"/>
  <c r="K296" i="6"/>
  <c r="L296" i="6"/>
  <c r="M296" i="6"/>
  <c r="N296" i="6"/>
  <c r="F297" i="6"/>
  <c r="G297" i="6"/>
  <c r="H297" i="6"/>
  <c r="I297" i="6"/>
  <c r="J297" i="6"/>
  <c r="K297" i="6"/>
  <c r="L297" i="6"/>
  <c r="M297" i="6"/>
  <c r="N297" i="6"/>
  <c r="F298" i="6"/>
  <c r="G298" i="6"/>
  <c r="H298" i="6"/>
  <c r="I298" i="6"/>
  <c r="J298" i="6"/>
  <c r="K298" i="6"/>
  <c r="L298" i="6"/>
  <c r="M298" i="6"/>
  <c r="N298" i="6"/>
  <c r="F299" i="6"/>
  <c r="G299" i="6"/>
  <c r="H299" i="6"/>
  <c r="I299" i="6"/>
  <c r="J299" i="6"/>
  <c r="K299" i="6"/>
  <c r="L299" i="6"/>
  <c r="M299" i="6"/>
  <c r="N299" i="6"/>
  <c r="F300" i="6"/>
  <c r="G300" i="6"/>
  <c r="H300" i="6"/>
  <c r="I300" i="6"/>
  <c r="J300" i="6"/>
  <c r="K300" i="6"/>
  <c r="L300" i="6"/>
  <c r="M300" i="6"/>
  <c r="N300" i="6"/>
  <c r="F301" i="6"/>
  <c r="G301" i="6"/>
  <c r="H301" i="6"/>
  <c r="I301" i="6"/>
  <c r="J301" i="6"/>
  <c r="K301" i="6"/>
  <c r="L301" i="6"/>
  <c r="M301" i="6"/>
  <c r="N301" i="6"/>
  <c r="F302" i="6"/>
  <c r="G302" i="6"/>
  <c r="H302" i="6"/>
  <c r="I302" i="6"/>
  <c r="J302" i="6"/>
  <c r="K302" i="6"/>
  <c r="L302" i="6"/>
  <c r="M302" i="6"/>
  <c r="N302" i="6"/>
  <c r="F303" i="6"/>
  <c r="G303" i="6"/>
  <c r="H303" i="6"/>
  <c r="I303" i="6"/>
  <c r="J303" i="6"/>
  <c r="K303" i="6"/>
  <c r="L303" i="6"/>
  <c r="M303" i="6"/>
  <c r="N303" i="6"/>
  <c r="F304" i="6"/>
  <c r="G304" i="6"/>
  <c r="H304" i="6"/>
  <c r="I304" i="6"/>
  <c r="J304" i="6"/>
  <c r="K304" i="6"/>
  <c r="L304" i="6"/>
  <c r="M304" i="6"/>
  <c r="N304" i="6"/>
  <c r="F305" i="6"/>
  <c r="G305" i="6"/>
  <c r="H305" i="6"/>
  <c r="I305" i="6"/>
  <c r="J305" i="6"/>
  <c r="K305" i="6"/>
  <c r="L305" i="6"/>
  <c r="M305" i="6"/>
  <c r="N305" i="6"/>
  <c r="F306" i="6"/>
  <c r="G306" i="6"/>
  <c r="H306" i="6"/>
  <c r="I306" i="6"/>
  <c r="J306" i="6"/>
  <c r="K306" i="6"/>
  <c r="L306" i="6"/>
  <c r="M306" i="6"/>
  <c r="N306" i="6"/>
  <c r="F307" i="6"/>
  <c r="G307" i="6"/>
  <c r="H307" i="6"/>
  <c r="I307" i="6"/>
  <c r="J307" i="6"/>
  <c r="K307" i="6"/>
  <c r="L307" i="6"/>
  <c r="M307" i="6"/>
  <c r="N307" i="6"/>
  <c r="F308" i="6"/>
  <c r="G308" i="6"/>
  <c r="H308" i="6"/>
  <c r="I308" i="6"/>
  <c r="J308" i="6"/>
  <c r="K308" i="6"/>
  <c r="L308" i="6"/>
  <c r="M308" i="6"/>
  <c r="N308" i="6"/>
  <c r="G294" i="6"/>
  <c r="H294" i="6"/>
  <c r="I294" i="6"/>
  <c r="J294" i="6"/>
  <c r="K294" i="6"/>
  <c r="L294" i="6"/>
  <c r="M294" i="6"/>
  <c r="N294" i="6"/>
  <c r="F294" i="6"/>
  <c r="A424" i="6"/>
  <c r="B424" i="6"/>
  <c r="C424" i="6"/>
  <c r="D424" i="6"/>
  <c r="A425" i="6"/>
  <c r="B425" i="6"/>
  <c r="C425" i="6"/>
  <c r="D425" i="6"/>
  <c r="A426" i="6"/>
  <c r="B426" i="6"/>
  <c r="C426" i="6"/>
  <c r="D426" i="6"/>
  <c r="A427" i="6"/>
  <c r="B427" i="6"/>
  <c r="C427" i="6"/>
  <c r="D427" i="6"/>
  <c r="A428" i="6"/>
  <c r="B428" i="6"/>
  <c r="C428" i="6"/>
  <c r="D428" i="6"/>
  <c r="A429" i="6"/>
  <c r="B429" i="6"/>
  <c r="C429" i="6"/>
  <c r="D429" i="6"/>
  <c r="A430" i="6"/>
  <c r="B430" i="6"/>
  <c r="C430" i="6"/>
  <c r="D430" i="6"/>
  <c r="A431" i="6"/>
  <c r="B431" i="6"/>
  <c r="C431" i="6"/>
  <c r="D431" i="6"/>
  <c r="A432" i="6"/>
  <c r="B432" i="6"/>
  <c r="C432" i="6"/>
  <c r="D432" i="6"/>
  <c r="A433" i="6"/>
  <c r="B433" i="6"/>
  <c r="C433" i="6"/>
  <c r="D433" i="6"/>
  <c r="A434" i="6"/>
  <c r="B434" i="6"/>
  <c r="C434" i="6"/>
  <c r="D434" i="6"/>
  <c r="A435" i="6"/>
  <c r="B435" i="6"/>
  <c r="C435" i="6"/>
  <c r="D435" i="6"/>
  <c r="A436" i="6"/>
  <c r="B436" i="6"/>
  <c r="C436" i="6"/>
  <c r="D436" i="6"/>
  <c r="A437" i="6"/>
  <c r="B437" i="6"/>
  <c r="C437" i="6"/>
  <c r="D437" i="6"/>
  <c r="A438" i="6"/>
  <c r="B438" i="6"/>
  <c r="C438" i="6"/>
  <c r="D438" i="6"/>
  <c r="A439" i="6"/>
  <c r="B439" i="6"/>
  <c r="C439" i="6"/>
  <c r="D439" i="6"/>
  <c r="A440" i="6"/>
  <c r="B440" i="6"/>
  <c r="C440" i="6"/>
  <c r="D440" i="6"/>
  <c r="A441" i="6"/>
  <c r="B441" i="6"/>
  <c r="C441" i="6"/>
  <c r="D441" i="6"/>
  <c r="A442" i="6"/>
  <c r="B442" i="6"/>
  <c r="C442" i="6"/>
  <c r="D442" i="6"/>
  <c r="A443" i="6"/>
  <c r="B443" i="6"/>
  <c r="C443" i="6"/>
  <c r="D443" i="6"/>
  <c r="A444" i="6"/>
  <c r="B444" i="6"/>
  <c r="C444" i="6"/>
  <c r="D444" i="6"/>
  <c r="A445" i="6"/>
  <c r="B445" i="6"/>
  <c r="C445" i="6"/>
  <c r="D445" i="6"/>
  <c r="A446" i="6"/>
  <c r="B446" i="6"/>
  <c r="C446" i="6"/>
  <c r="D446" i="6"/>
  <c r="A447" i="6"/>
  <c r="B447" i="6"/>
  <c r="C447" i="6"/>
  <c r="D447" i="6"/>
  <c r="A448" i="6"/>
  <c r="B448" i="6"/>
  <c r="C448" i="6"/>
  <c r="D448" i="6"/>
  <c r="A449" i="6"/>
  <c r="B449" i="6"/>
  <c r="C449" i="6"/>
  <c r="D449" i="6"/>
  <c r="A450" i="6"/>
  <c r="B450" i="6"/>
  <c r="C450" i="6"/>
  <c r="D450" i="6"/>
  <c r="A451" i="6"/>
  <c r="B451" i="6"/>
  <c r="C451" i="6"/>
  <c r="D451" i="6"/>
  <c r="A452" i="6"/>
  <c r="B452" i="6"/>
  <c r="C452" i="6"/>
  <c r="D452" i="6"/>
  <c r="A453" i="6"/>
  <c r="B453" i="6"/>
  <c r="C453" i="6"/>
  <c r="D453" i="6"/>
  <c r="A454" i="6"/>
  <c r="B454" i="6"/>
  <c r="C454" i="6"/>
  <c r="D454" i="6"/>
  <c r="A455" i="6"/>
  <c r="B455" i="6"/>
  <c r="C455" i="6"/>
  <c r="D455" i="6"/>
  <c r="A456" i="6"/>
  <c r="B456" i="6"/>
  <c r="C456" i="6"/>
  <c r="D456" i="6"/>
  <c r="A457" i="6"/>
  <c r="B457" i="6"/>
  <c r="C457" i="6"/>
  <c r="D457" i="6"/>
  <c r="A458" i="6"/>
  <c r="B458" i="6"/>
  <c r="C458" i="6"/>
  <c r="D458" i="6"/>
  <c r="A459" i="6"/>
  <c r="B459" i="6"/>
  <c r="C459" i="6"/>
  <c r="D459" i="6"/>
  <c r="A460" i="6"/>
  <c r="B460" i="6"/>
  <c r="C460" i="6"/>
  <c r="D460" i="6"/>
  <c r="A461" i="6"/>
  <c r="B461" i="6"/>
  <c r="C461" i="6"/>
  <c r="D461" i="6"/>
  <c r="A462" i="6"/>
  <c r="B462" i="6"/>
  <c r="C462" i="6"/>
  <c r="D462" i="6"/>
  <c r="A463" i="6"/>
  <c r="B463" i="6"/>
  <c r="C463" i="6"/>
  <c r="D463" i="6"/>
  <c r="A464" i="6"/>
  <c r="B464" i="6"/>
  <c r="C464" i="6"/>
  <c r="D464" i="6"/>
  <c r="A465" i="6"/>
  <c r="B465" i="6"/>
  <c r="C465" i="6"/>
  <c r="D465" i="6"/>
  <c r="A466" i="6"/>
  <c r="B466" i="6"/>
  <c r="C466" i="6"/>
  <c r="D466" i="6"/>
  <c r="A467" i="6"/>
  <c r="B467" i="6"/>
  <c r="C467" i="6"/>
  <c r="D467" i="6"/>
  <c r="A468" i="6"/>
  <c r="B468" i="6"/>
  <c r="C468" i="6"/>
  <c r="D468" i="6"/>
  <c r="A469" i="6"/>
  <c r="B469" i="6"/>
  <c r="C469" i="6"/>
  <c r="D469" i="6"/>
  <c r="A470" i="6"/>
  <c r="B470" i="6"/>
  <c r="C470" i="6"/>
  <c r="D470" i="6"/>
  <c r="A471" i="6"/>
  <c r="B471" i="6"/>
  <c r="C471" i="6"/>
  <c r="D471" i="6"/>
  <c r="A472" i="6"/>
  <c r="B472" i="6"/>
  <c r="C472" i="6"/>
  <c r="D472" i="6"/>
  <c r="A473" i="6"/>
  <c r="B473" i="6"/>
  <c r="C473" i="6"/>
  <c r="D473" i="6"/>
  <c r="A474" i="6"/>
  <c r="B474" i="6"/>
  <c r="C474" i="6"/>
  <c r="D474" i="6"/>
  <c r="A475" i="6"/>
  <c r="B475" i="6"/>
  <c r="C475" i="6"/>
  <c r="D475" i="6"/>
  <c r="A476" i="6"/>
  <c r="B476" i="6"/>
  <c r="C476" i="6"/>
  <c r="D476" i="6"/>
  <c r="A477" i="6"/>
  <c r="B477" i="6"/>
  <c r="C477" i="6"/>
  <c r="D477" i="6"/>
  <c r="A478" i="6"/>
  <c r="B478" i="6"/>
  <c r="C478" i="6"/>
  <c r="D478" i="6"/>
  <c r="A479" i="6"/>
  <c r="B479" i="6"/>
  <c r="C479" i="6"/>
  <c r="D479" i="6"/>
  <c r="A480" i="6"/>
  <c r="B480" i="6"/>
  <c r="C480" i="6"/>
  <c r="D480" i="6"/>
  <c r="A481" i="6"/>
  <c r="B481" i="6"/>
  <c r="C481" i="6"/>
  <c r="D481" i="6"/>
  <c r="A482" i="6"/>
  <c r="B482" i="6"/>
  <c r="C482" i="6"/>
  <c r="D482" i="6"/>
  <c r="A483" i="6"/>
  <c r="B483" i="6"/>
  <c r="C483" i="6"/>
  <c r="D483" i="6"/>
  <c r="A484" i="6"/>
  <c r="B484" i="6"/>
  <c r="C484" i="6"/>
  <c r="D484" i="6"/>
  <c r="A485" i="6"/>
  <c r="B485" i="6"/>
  <c r="C485" i="6"/>
  <c r="D485" i="6"/>
  <c r="A486" i="6"/>
  <c r="B486" i="6"/>
  <c r="C486" i="6"/>
  <c r="D486" i="6"/>
  <c r="A487" i="6"/>
  <c r="B487" i="6"/>
  <c r="C487" i="6"/>
  <c r="D487" i="6"/>
  <c r="A488" i="6"/>
  <c r="B488" i="6"/>
  <c r="C488" i="6"/>
  <c r="D488" i="6"/>
  <c r="A489" i="6"/>
  <c r="B489" i="6"/>
  <c r="C489" i="6"/>
  <c r="D489" i="6"/>
  <c r="A490" i="6"/>
  <c r="B490" i="6"/>
  <c r="C490" i="6"/>
  <c r="D490" i="6"/>
  <c r="A491" i="6"/>
  <c r="B491" i="6"/>
  <c r="C491" i="6"/>
  <c r="D491" i="6"/>
  <c r="A492" i="6"/>
  <c r="B492" i="6"/>
  <c r="C492" i="6"/>
  <c r="D492" i="6"/>
  <c r="A493" i="6"/>
  <c r="B493" i="6"/>
  <c r="C493" i="6"/>
  <c r="D493" i="6"/>
  <c r="A494" i="6"/>
  <c r="B494" i="6"/>
  <c r="C494" i="6"/>
  <c r="D494" i="6"/>
  <c r="A495" i="6"/>
  <c r="B495" i="6"/>
  <c r="C495" i="6"/>
  <c r="D495" i="6"/>
  <c r="A496" i="6"/>
  <c r="B496" i="6"/>
  <c r="C496" i="6"/>
  <c r="D496" i="6"/>
  <c r="A497" i="6"/>
  <c r="B497" i="6"/>
  <c r="C497" i="6"/>
  <c r="D497" i="6"/>
  <c r="A498" i="6"/>
  <c r="B498" i="6"/>
  <c r="C498" i="6"/>
  <c r="D498" i="6"/>
  <c r="A499" i="6"/>
  <c r="B499" i="6"/>
  <c r="C499" i="6"/>
  <c r="D499" i="6"/>
  <c r="A500" i="6"/>
  <c r="B500" i="6"/>
  <c r="C500" i="6"/>
  <c r="D500" i="6"/>
  <c r="A501" i="6"/>
  <c r="B501" i="6"/>
  <c r="C501" i="6"/>
  <c r="D501" i="6"/>
  <c r="A502" i="6"/>
  <c r="B502" i="6"/>
  <c r="C502" i="6"/>
  <c r="D502" i="6"/>
  <c r="A503" i="6"/>
  <c r="B503" i="6"/>
  <c r="C503" i="6"/>
  <c r="D503" i="6"/>
  <c r="A504" i="6"/>
  <c r="B504" i="6"/>
  <c r="C504" i="6"/>
  <c r="D504" i="6"/>
  <c r="A505" i="6"/>
  <c r="B505" i="6"/>
  <c r="C505" i="6"/>
  <c r="D505" i="6"/>
  <c r="A506" i="6"/>
  <c r="B506" i="6"/>
  <c r="C506" i="6"/>
  <c r="D506" i="6"/>
  <c r="A507" i="6"/>
  <c r="B507" i="6"/>
  <c r="C507" i="6"/>
  <c r="D507" i="6"/>
  <c r="A508" i="6"/>
  <c r="B508" i="6"/>
  <c r="C508" i="6"/>
  <c r="D508" i="6"/>
  <c r="A509" i="6"/>
  <c r="B509" i="6"/>
  <c r="C509" i="6"/>
  <c r="D509" i="6"/>
  <c r="A510" i="6"/>
  <c r="B510" i="6"/>
  <c r="C510" i="6"/>
  <c r="D510" i="6"/>
  <c r="A511" i="6"/>
  <c r="B511" i="6"/>
  <c r="C511" i="6"/>
  <c r="D511" i="6"/>
  <c r="A512" i="6"/>
  <c r="B512" i="6"/>
  <c r="C512" i="6"/>
  <c r="D512" i="6"/>
  <c r="A513" i="6"/>
  <c r="B513" i="6"/>
  <c r="C513" i="6"/>
  <c r="D513" i="6"/>
  <c r="A514" i="6"/>
  <c r="B514" i="6"/>
  <c r="C514" i="6"/>
  <c r="D514" i="6"/>
  <c r="A515" i="6"/>
  <c r="B515" i="6"/>
  <c r="C515" i="6"/>
  <c r="D515" i="6"/>
  <c r="A516" i="6"/>
  <c r="B516" i="6"/>
  <c r="C516" i="6"/>
  <c r="D516" i="6"/>
  <c r="A517" i="6"/>
  <c r="B517" i="6"/>
  <c r="C517" i="6"/>
  <c r="D517" i="6"/>
  <c r="A518" i="6"/>
  <c r="B518" i="6"/>
  <c r="C518" i="6"/>
  <c r="D518" i="6"/>
  <c r="A519" i="6"/>
  <c r="B519" i="6"/>
  <c r="C519" i="6"/>
  <c r="D519" i="6"/>
  <c r="A520" i="6"/>
  <c r="B520" i="6"/>
  <c r="C520" i="6"/>
  <c r="D520" i="6"/>
  <c r="A521" i="6"/>
  <c r="B521" i="6"/>
  <c r="C521" i="6"/>
  <c r="D521" i="6"/>
  <c r="A522" i="6"/>
  <c r="B522" i="6"/>
  <c r="C522" i="6"/>
  <c r="D522" i="6"/>
  <c r="A523" i="6"/>
  <c r="B523" i="6"/>
  <c r="C523" i="6"/>
  <c r="D523" i="6"/>
  <c r="A524" i="6"/>
  <c r="B524" i="6"/>
  <c r="C524" i="6"/>
  <c r="D524" i="6"/>
  <c r="A525" i="6"/>
  <c r="B525" i="6"/>
  <c r="C525" i="6"/>
  <c r="D525" i="6"/>
  <c r="A526" i="6"/>
  <c r="B526" i="6"/>
  <c r="C526" i="6"/>
  <c r="D526" i="6"/>
  <c r="A527" i="6"/>
  <c r="B527" i="6"/>
  <c r="C527" i="6"/>
  <c r="D527" i="6"/>
  <c r="A528" i="6"/>
  <c r="B528" i="6"/>
  <c r="C528" i="6"/>
  <c r="D528" i="6"/>
  <c r="A529" i="6"/>
  <c r="B529" i="6"/>
  <c r="C529" i="6"/>
  <c r="D529" i="6"/>
  <c r="A530" i="6"/>
  <c r="B530" i="6"/>
  <c r="C530" i="6"/>
  <c r="D530" i="6"/>
  <c r="A531" i="6"/>
  <c r="B531" i="6"/>
  <c r="C531" i="6"/>
  <c r="D531" i="6"/>
  <c r="A532" i="6"/>
  <c r="B532" i="6"/>
  <c r="C532" i="6"/>
  <c r="D532" i="6"/>
  <c r="A533" i="6"/>
  <c r="B533" i="6"/>
  <c r="C533" i="6"/>
  <c r="D533" i="6"/>
  <c r="A534" i="6"/>
  <c r="B534" i="6"/>
  <c r="C534" i="6"/>
  <c r="D534" i="6"/>
  <c r="A535" i="6"/>
  <c r="B535" i="6"/>
  <c r="C535" i="6"/>
  <c r="D535" i="6"/>
  <c r="A536" i="6"/>
  <c r="B536" i="6"/>
  <c r="C536" i="6"/>
  <c r="D536" i="6"/>
  <c r="A537" i="6"/>
  <c r="B537" i="6"/>
  <c r="C537" i="6"/>
  <c r="D537" i="6"/>
  <c r="A538" i="6"/>
  <c r="B538" i="6"/>
  <c r="C538" i="6"/>
  <c r="D538" i="6"/>
  <c r="A539" i="6"/>
  <c r="B539" i="6"/>
  <c r="C539" i="6"/>
  <c r="D539" i="6"/>
  <c r="A540" i="6"/>
  <c r="B540" i="6"/>
  <c r="C540" i="6"/>
  <c r="D540" i="6"/>
  <c r="A541" i="6"/>
  <c r="B541" i="6"/>
  <c r="C541" i="6"/>
  <c r="D541" i="6"/>
  <c r="A542" i="6"/>
  <c r="B542" i="6"/>
  <c r="C542" i="6"/>
  <c r="D542" i="6"/>
  <c r="A543" i="6"/>
  <c r="B543" i="6"/>
  <c r="C543" i="6"/>
  <c r="D543" i="6"/>
  <c r="A544" i="6"/>
  <c r="B544" i="6"/>
  <c r="C544" i="6"/>
  <c r="D544" i="6"/>
  <c r="A545" i="6"/>
  <c r="B545" i="6"/>
  <c r="C545" i="6"/>
  <c r="D545" i="6"/>
  <c r="A546" i="6"/>
  <c r="B546" i="6"/>
  <c r="C546" i="6"/>
  <c r="D546" i="6"/>
  <c r="A547" i="6"/>
  <c r="B547" i="6"/>
  <c r="C547" i="6"/>
  <c r="D547" i="6"/>
  <c r="A548" i="6"/>
  <c r="B548" i="6"/>
  <c r="C548" i="6"/>
  <c r="D548" i="6"/>
  <c r="A549" i="6"/>
  <c r="B549" i="6"/>
  <c r="C549" i="6"/>
  <c r="D549" i="6"/>
  <c r="A550" i="6"/>
  <c r="B550" i="6"/>
  <c r="C550" i="6"/>
  <c r="D550" i="6"/>
  <c r="A551" i="6"/>
  <c r="B551" i="6"/>
  <c r="C551" i="6"/>
  <c r="D551" i="6"/>
  <c r="A552" i="6"/>
  <c r="B552" i="6"/>
  <c r="C552" i="6"/>
  <c r="D552" i="6"/>
  <c r="A553" i="6"/>
  <c r="B553" i="6"/>
  <c r="C553" i="6"/>
  <c r="D553" i="6"/>
  <c r="A554" i="6"/>
  <c r="B554" i="6"/>
  <c r="C554" i="6"/>
  <c r="D554" i="6"/>
  <c r="A555" i="6"/>
  <c r="B555" i="6"/>
  <c r="C555" i="6"/>
  <c r="D555" i="6"/>
  <c r="A556" i="6"/>
  <c r="B556" i="6"/>
  <c r="C556" i="6"/>
  <c r="D556" i="6"/>
  <c r="A557" i="6"/>
  <c r="B557" i="6"/>
  <c r="C557" i="6"/>
  <c r="D557" i="6"/>
  <c r="A558" i="6"/>
  <c r="B558" i="6"/>
  <c r="C558" i="6"/>
  <c r="D558" i="6"/>
  <c r="A559" i="6"/>
  <c r="B559" i="6"/>
  <c r="C559" i="6"/>
  <c r="D559" i="6"/>
  <c r="A560" i="6"/>
  <c r="B560" i="6"/>
  <c r="C560" i="6"/>
  <c r="D560" i="6"/>
  <c r="A561" i="6"/>
  <c r="B561" i="6"/>
  <c r="C561" i="6"/>
  <c r="D561" i="6"/>
  <c r="A562" i="6"/>
  <c r="B562" i="6"/>
  <c r="C562" i="6"/>
  <c r="D562" i="6"/>
  <c r="A563" i="6"/>
  <c r="B563" i="6"/>
  <c r="C563" i="6"/>
  <c r="D563" i="6"/>
  <c r="A564" i="6"/>
  <c r="B564" i="6"/>
  <c r="C564" i="6"/>
  <c r="D564" i="6"/>
  <c r="A565" i="6"/>
  <c r="B565" i="6"/>
  <c r="C565" i="6"/>
  <c r="D565" i="6"/>
  <c r="A566" i="6"/>
  <c r="B566" i="6"/>
  <c r="C566" i="6"/>
  <c r="D566" i="6"/>
  <c r="A567" i="6"/>
  <c r="B567" i="6"/>
  <c r="C567" i="6"/>
  <c r="D567" i="6"/>
  <c r="A568" i="6"/>
  <c r="B568" i="6"/>
  <c r="C568" i="6"/>
  <c r="D568" i="6"/>
  <c r="A569" i="6"/>
  <c r="B569" i="6"/>
  <c r="C569" i="6"/>
  <c r="D569" i="6"/>
  <c r="A570" i="6"/>
  <c r="B570" i="6"/>
  <c r="C570" i="6"/>
  <c r="D570" i="6"/>
  <c r="A571" i="6"/>
  <c r="B571" i="6"/>
  <c r="C571" i="6"/>
  <c r="D571" i="6"/>
  <c r="A572" i="6"/>
  <c r="B572" i="6"/>
  <c r="C572" i="6"/>
  <c r="D572" i="6"/>
  <c r="A573" i="6"/>
  <c r="B573" i="6"/>
  <c r="C573" i="6"/>
  <c r="D573" i="6"/>
  <c r="A574" i="6"/>
  <c r="B574" i="6"/>
  <c r="C574" i="6"/>
  <c r="D574" i="6"/>
  <c r="A575" i="6"/>
  <c r="B575" i="6"/>
  <c r="C575" i="6"/>
  <c r="D575" i="6"/>
  <c r="A576" i="6"/>
  <c r="B576" i="6"/>
  <c r="C576" i="6"/>
  <c r="D576" i="6"/>
  <c r="A577" i="6"/>
  <c r="B577" i="6"/>
  <c r="C577" i="6"/>
  <c r="D577" i="6"/>
  <c r="A578" i="6"/>
  <c r="B578" i="6"/>
  <c r="C578" i="6"/>
  <c r="D578" i="6"/>
  <c r="A579" i="6"/>
  <c r="B579" i="6"/>
  <c r="C579" i="6"/>
  <c r="D579" i="6"/>
  <c r="A580" i="6"/>
  <c r="B580" i="6"/>
  <c r="C580" i="6"/>
  <c r="D580" i="6"/>
  <c r="A581" i="6"/>
  <c r="B581" i="6"/>
  <c r="C581" i="6"/>
  <c r="D581" i="6"/>
  <c r="A582" i="6"/>
  <c r="B582" i="6"/>
  <c r="C582" i="6"/>
  <c r="D582" i="6"/>
  <c r="A583" i="6"/>
  <c r="B583" i="6"/>
  <c r="C583" i="6"/>
  <c r="D583" i="6"/>
  <c r="A584" i="6"/>
  <c r="B584" i="6"/>
  <c r="C584" i="6"/>
  <c r="D584" i="6"/>
  <c r="A295" i="6"/>
  <c r="B295" i="6"/>
  <c r="C295" i="6"/>
  <c r="D295" i="6"/>
  <c r="A296" i="6"/>
  <c r="B296" i="6"/>
  <c r="C296" i="6"/>
  <c r="D296" i="6"/>
  <c r="A297" i="6"/>
  <c r="B297" i="6"/>
  <c r="C297" i="6"/>
  <c r="D297" i="6"/>
  <c r="A298" i="6"/>
  <c r="B298" i="6"/>
  <c r="C298" i="6"/>
  <c r="D298" i="6"/>
  <c r="A299" i="6"/>
  <c r="B299" i="6"/>
  <c r="C299" i="6"/>
  <c r="D299" i="6"/>
  <c r="A300" i="6"/>
  <c r="B300" i="6"/>
  <c r="C300" i="6"/>
  <c r="D300" i="6"/>
  <c r="A301" i="6"/>
  <c r="B301" i="6"/>
  <c r="C301" i="6"/>
  <c r="D301" i="6"/>
  <c r="A302" i="6"/>
  <c r="B302" i="6"/>
  <c r="C302" i="6"/>
  <c r="D302" i="6"/>
  <c r="A303" i="6"/>
  <c r="B303" i="6"/>
  <c r="C303" i="6"/>
  <c r="D303" i="6"/>
  <c r="A304" i="6"/>
  <c r="B304" i="6"/>
  <c r="C304" i="6"/>
  <c r="D304" i="6"/>
  <c r="A305" i="6"/>
  <c r="B305" i="6"/>
  <c r="C305" i="6"/>
  <c r="D305" i="6"/>
  <c r="A306" i="6"/>
  <c r="B306" i="6"/>
  <c r="C306" i="6"/>
  <c r="D306" i="6"/>
  <c r="A307" i="6"/>
  <c r="B307" i="6"/>
  <c r="C307" i="6"/>
  <c r="D307" i="6"/>
  <c r="A308" i="6"/>
  <c r="B308" i="6"/>
  <c r="C308" i="6"/>
  <c r="D308" i="6"/>
  <c r="A309" i="6"/>
  <c r="B309" i="6"/>
  <c r="C309" i="6"/>
  <c r="D309" i="6"/>
  <c r="A310" i="6"/>
  <c r="B310" i="6"/>
  <c r="C310" i="6"/>
  <c r="D310" i="6"/>
  <c r="A311" i="6"/>
  <c r="B311" i="6"/>
  <c r="C311" i="6"/>
  <c r="D311" i="6"/>
  <c r="A312" i="6"/>
  <c r="B312" i="6"/>
  <c r="C312" i="6"/>
  <c r="D312" i="6"/>
  <c r="A313" i="6"/>
  <c r="B313" i="6"/>
  <c r="C313" i="6"/>
  <c r="D313" i="6"/>
  <c r="A314" i="6"/>
  <c r="B314" i="6"/>
  <c r="C314" i="6"/>
  <c r="D314" i="6"/>
  <c r="A315" i="6"/>
  <c r="B315" i="6"/>
  <c r="C315" i="6"/>
  <c r="D315" i="6"/>
  <c r="A316" i="6"/>
  <c r="B316" i="6"/>
  <c r="C316" i="6"/>
  <c r="D316" i="6"/>
  <c r="A317" i="6"/>
  <c r="B317" i="6"/>
  <c r="C317" i="6"/>
  <c r="D317" i="6"/>
  <c r="A318" i="6"/>
  <c r="B318" i="6"/>
  <c r="C318" i="6"/>
  <c r="D318" i="6"/>
  <c r="A319" i="6"/>
  <c r="B319" i="6"/>
  <c r="C319" i="6"/>
  <c r="D319" i="6"/>
  <c r="A320" i="6"/>
  <c r="B320" i="6"/>
  <c r="C320" i="6"/>
  <c r="D320" i="6"/>
  <c r="A321" i="6"/>
  <c r="B321" i="6"/>
  <c r="C321" i="6"/>
  <c r="D321" i="6"/>
  <c r="A322" i="6"/>
  <c r="B322" i="6"/>
  <c r="C322" i="6"/>
  <c r="D322" i="6"/>
  <c r="A323" i="6"/>
  <c r="B323" i="6"/>
  <c r="C323" i="6"/>
  <c r="D323" i="6"/>
  <c r="A324" i="6"/>
  <c r="B324" i="6"/>
  <c r="C324" i="6"/>
  <c r="D324" i="6"/>
  <c r="A325" i="6"/>
  <c r="B325" i="6"/>
  <c r="C325" i="6"/>
  <c r="D325" i="6"/>
  <c r="A326" i="6"/>
  <c r="B326" i="6"/>
  <c r="C326" i="6"/>
  <c r="D326" i="6"/>
  <c r="A327" i="6"/>
  <c r="B327" i="6"/>
  <c r="C327" i="6"/>
  <c r="D327" i="6"/>
  <c r="A328" i="6"/>
  <c r="B328" i="6"/>
  <c r="C328" i="6"/>
  <c r="D328" i="6"/>
  <c r="A329" i="6"/>
  <c r="B329" i="6"/>
  <c r="C329" i="6"/>
  <c r="D329" i="6"/>
  <c r="A330" i="6"/>
  <c r="B330" i="6"/>
  <c r="C330" i="6"/>
  <c r="D330" i="6"/>
  <c r="A331" i="6"/>
  <c r="B331" i="6"/>
  <c r="C331" i="6"/>
  <c r="D331" i="6"/>
  <c r="A332" i="6"/>
  <c r="B332" i="6"/>
  <c r="C332" i="6"/>
  <c r="D332" i="6"/>
  <c r="A333" i="6"/>
  <c r="B333" i="6"/>
  <c r="C333" i="6"/>
  <c r="D333" i="6"/>
  <c r="A334" i="6"/>
  <c r="B334" i="6"/>
  <c r="C334" i="6"/>
  <c r="D334" i="6"/>
  <c r="A335" i="6"/>
  <c r="B335" i="6"/>
  <c r="C335" i="6"/>
  <c r="D335" i="6"/>
  <c r="A336" i="6"/>
  <c r="B336" i="6"/>
  <c r="C336" i="6"/>
  <c r="D336" i="6"/>
  <c r="A337" i="6"/>
  <c r="B337" i="6"/>
  <c r="C337" i="6"/>
  <c r="D337" i="6"/>
  <c r="A338" i="6"/>
  <c r="B338" i="6"/>
  <c r="C338" i="6"/>
  <c r="D338" i="6"/>
  <c r="A339" i="6"/>
  <c r="B339" i="6"/>
  <c r="C339" i="6"/>
  <c r="D339" i="6"/>
  <c r="A340" i="6"/>
  <c r="B340" i="6"/>
  <c r="C340" i="6"/>
  <c r="D340" i="6"/>
  <c r="A341" i="6"/>
  <c r="B341" i="6"/>
  <c r="C341" i="6"/>
  <c r="D341" i="6"/>
  <c r="A342" i="6"/>
  <c r="B342" i="6"/>
  <c r="C342" i="6"/>
  <c r="D342" i="6"/>
  <c r="A343" i="6"/>
  <c r="B343" i="6"/>
  <c r="C343" i="6"/>
  <c r="D343" i="6"/>
  <c r="A344" i="6"/>
  <c r="B344" i="6"/>
  <c r="C344" i="6"/>
  <c r="D344" i="6"/>
  <c r="A345" i="6"/>
  <c r="B345" i="6"/>
  <c r="C345" i="6"/>
  <c r="D345" i="6"/>
  <c r="A346" i="6"/>
  <c r="B346" i="6"/>
  <c r="C346" i="6"/>
  <c r="D346" i="6"/>
  <c r="A347" i="6"/>
  <c r="B347" i="6"/>
  <c r="C347" i="6"/>
  <c r="D347" i="6"/>
  <c r="A348" i="6"/>
  <c r="B348" i="6"/>
  <c r="C348" i="6"/>
  <c r="D348" i="6"/>
  <c r="A349" i="6"/>
  <c r="B349" i="6"/>
  <c r="C349" i="6"/>
  <c r="D349" i="6"/>
  <c r="A350" i="6"/>
  <c r="B350" i="6"/>
  <c r="C350" i="6"/>
  <c r="D350" i="6"/>
  <c r="A351" i="6"/>
  <c r="B351" i="6"/>
  <c r="C351" i="6"/>
  <c r="D351" i="6"/>
  <c r="A352" i="6"/>
  <c r="B352" i="6"/>
  <c r="C352" i="6"/>
  <c r="D352" i="6"/>
  <c r="A353" i="6"/>
  <c r="B353" i="6"/>
  <c r="C353" i="6"/>
  <c r="D353" i="6"/>
  <c r="A354" i="6"/>
  <c r="B354" i="6"/>
  <c r="C354" i="6"/>
  <c r="D354" i="6"/>
  <c r="A355" i="6"/>
  <c r="B355" i="6"/>
  <c r="C355" i="6"/>
  <c r="D355" i="6"/>
  <c r="A356" i="6"/>
  <c r="B356" i="6"/>
  <c r="C356" i="6"/>
  <c r="D356" i="6"/>
  <c r="A357" i="6"/>
  <c r="B357" i="6"/>
  <c r="C357" i="6"/>
  <c r="D357" i="6"/>
  <c r="A358" i="6"/>
  <c r="B358" i="6"/>
  <c r="C358" i="6"/>
  <c r="D358" i="6"/>
  <c r="A359" i="6"/>
  <c r="B359" i="6"/>
  <c r="C359" i="6"/>
  <c r="D359" i="6"/>
  <c r="A360" i="6"/>
  <c r="B360" i="6"/>
  <c r="C360" i="6"/>
  <c r="D360" i="6"/>
  <c r="A361" i="6"/>
  <c r="B361" i="6"/>
  <c r="C361" i="6"/>
  <c r="D361" i="6"/>
  <c r="A362" i="6"/>
  <c r="B362" i="6"/>
  <c r="C362" i="6"/>
  <c r="D362" i="6"/>
  <c r="A363" i="6"/>
  <c r="B363" i="6"/>
  <c r="C363" i="6"/>
  <c r="D363" i="6"/>
  <c r="A364" i="6"/>
  <c r="B364" i="6"/>
  <c r="C364" i="6"/>
  <c r="D364" i="6"/>
  <c r="A365" i="6"/>
  <c r="B365" i="6"/>
  <c r="C365" i="6"/>
  <c r="D365" i="6"/>
  <c r="A366" i="6"/>
  <c r="B366" i="6"/>
  <c r="C366" i="6"/>
  <c r="D366" i="6"/>
  <c r="A367" i="6"/>
  <c r="B367" i="6"/>
  <c r="C367" i="6"/>
  <c r="D367" i="6"/>
  <c r="A368" i="6"/>
  <c r="B368" i="6"/>
  <c r="C368" i="6"/>
  <c r="D368" i="6"/>
  <c r="A369" i="6"/>
  <c r="B369" i="6"/>
  <c r="C369" i="6"/>
  <c r="D369" i="6"/>
  <c r="A370" i="6"/>
  <c r="B370" i="6"/>
  <c r="C370" i="6"/>
  <c r="D370" i="6"/>
  <c r="A371" i="6"/>
  <c r="B371" i="6"/>
  <c r="C371" i="6"/>
  <c r="D371" i="6"/>
  <c r="A372" i="6"/>
  <c r="B372" i="6"/>
  <c r="C372" i="6"/>
  <c r="D372" i="6"/>
  <c r="A373" i="6"/>
  <c r="B373" i="6"/>
  <c r="C373" i="6"/>
  <c r="D373" i="6"/>
  <c r="A374" i="6"/>
  <c r="B374" i="6"/>
  <c r="C374" i="6"/>
  <c r="D374" i="6"/>
  <c r="A375" i="6"/>
  <c r="B375" i="6"/>
  <c r="C375" i="6"/>
  <c r="D375" i="6"/>
  <c r="A376" i="6"/>
  <c r="B376" i="6"/>
  <c r="C376" i="6"/>
  <c r="D376" i="6"/>
  <c r="A377" i="6"/>
  <c r="B377" i="6"/>
  <c r="C377" i="6"/>
  <c r="D377" i="6"/>
  <c r="A378" i="6"/>
  <c r="B378" i="6"/>
  <c r="C378" i="6"/>
  <c r="D378" i="6"/>
  <c r="A379" i="6"/>
  <c r="B379" i="6"/>
  <c r="C379" i="6"/>
  <c r="D379" i="6"/>
  <c r="A380" i="6"/>
  <c r="B380" i="6"/>
  <c r="C380" i="6"/>
  <c r="D380" i="6"/>
  <c r="A381" i="6"/>
  <c r="B381" i="6"/>
  <c r="C381" i="6"/>
  <c r="D381" i="6"/>
  <c r="A382" i="6"/>
  <c r="B382" i="6"/>
  <c r="C382" i="6"/>
  <c r="D382" i="6"/>
  <c r="A383" i="6"/>
  <c r="B383" i="6"/>
  <c r="C383" i="6"/>
  <c r="D383" i="6"/>
  <c r="A384" i="6"/>
  <c r="B384" i="6"/>
  <c r="C384" i="6"/>
  <c r="D384" i="6"/>
  <c r="A385" i="6"/>
  <c r="B385" i="6"/>
  <c r="C385" i="6"/>
  <c r="D385" i="6"/>
  <c r="A386" i="6"/>
  <c r="B386" i="6"/>
  <c r="C386" i="6"/>
  <c r="D386" i="6"/>
  <c r="A387" i="6"/>
  <c r="B387" i="6"/>
  <c r="C387" i="6"/>
  <c r="D387" i="6"/>
  <c r="A388" i="6"/>
  <c r="B388" i="6"/>
  <c r="C388" i="6"/>
  <c r="D388" i="6"/>
  <c r="A389" i="6"/>
  <c r="B389" i="6"/>
  <c r="C389" i="6"/>
  <c r="D389" i="6"/>
  <c r="A390" i="6"/>
  <c r="B390" i="6"/>
  <c r="C390" i="6"/>
  <c r="D390" i="6"/>
  <c r="A391" i="6"/>
  <c r="B391" i="6"/>
  <c r="C391" i="6"/>
  <c r="D391" i="6"/>
  <c r="A392" i="6"/>
  <c r="B392" i="6"/>
  <c r="C392" i="6"/>
  <c r="D392" i="6"/>
  <c r="A393" i="6"/>
  <c r="B393" i="6"/>
  <c r="C393" i="6"/>
  <c r="D393" i="6"/>
  <c r="A394" i="6"/>
  <c r="B394" i="6"/>
  <c r="C394" i="6"/>
  <c r="D394" i="6"/>
  <c r="A395" i="6"/>
  <c r="B395" i="6"/>
  <c r="C395" i="6"/>
  <c r="D395" i="6"/>
  <c r="A396" i="6"/>
  <c r="B396" i="6"/>
  <c r="C396" i="6"/>
  <c r="D396" i="6"/>
  <c r="A397" i="6"/>
  <c r="B397" i="6"/>
  <c r="C397" i="6"/>
  <c r="D397" i="6"/>
  <c r="A398" i="6"/>
  <c r="B398" i="6"/>
  <c r="C398" i="6"/>
  <c r="D398" i="6"/>
  <c r="A399" i="6"/>
  <c r="B399" i="6"/>
  <c r="C399" i="6"/>
  <c r="D399" i="6"/>
  <c r="A400" i="6"/>
  <c r="B400" i="6"/>
  <c r="C400" i="6"/>
  <c r="D400" i="6"/>
  <c r="A401" i="6"/>
  <c r="B401" i="6"/>
  <c r="C401" i="6"/>
  <c r="D401" i="6"/>
  <c r="A402" i="6"/>
  <c r="B402" i="6"/>
  <c r="C402" i="6"/>
  <c r="D402" i="6"/>
  <c r="A403" i="6"/>
  <c r="B403" i="6"/>
  <c r="C403" i="6"/>
  <c r="D403" i="6"/>
  <c r="A404" i="6"/>
  <c r="B404" i="6"/>
  <c r="C404" i="6"/>
  <c r="D404" i="6"/>
  <c r="A405" i="6"/>
  <c r="B405" i="6"/>
  <c r="C405" i="6"/>
  <c r="D405" i="6"/>
  <c r="A406" i="6"/>
  <c r="B406" i="6"/>
  <c r="C406" i="6"/>
  <c r="D406" i="6"/>
  <c r="A407" i="6"/>
  <c r="B407" i="6"/>
  <c r="C407" i="6"/>
  <c r="D407" i="6"/>
  <c r="A408" i="6"/>
  <c r="B408" i="6"/>
  <c r="C408" i="6"/>
  <c r="D408" i="6"/>
  <c r="A409" i="6"/>
  <c r="B409" i="6"/>
  <c r="C409" i="6"/>
  <c r="D409" i="6"/>
  <c r="A410" i="6"/>
  <c r="B410" i="6"/>
  <c r="C410" i="6"/>
  <c r="D410" i="6"/>
  <c r="A411" i="6"/>
  <c r="B411" i="6"/>
  <c r="C411" i="6"/>
  <c r="D411" i="6"/>
  <c r="A412" i="6"/>
  <c r="B412" i="6"/>
  <c r="C412" i="6"/>
  <c r="D412" i="6"/>
  <c r="A413" i="6"/>
  <c r="B413" i="6"/>
  <c r="C413" i="6"/>
  <c r="D413" i="6"/>
  <c r="A414" i="6"/>
  <c r="B414" i="6"/>
  <c r="C414" i="6"/>
  <c r="D414" i="6"/>
  <c r="A415" i="6"/>
  <c r="B415" i="6"/>
  <c r="C415" i="6"/>
  <c r="D415" i="6"/>
  <c r="A416" i="6"/>
  <c r="B416" i="6"/>
  <c r="C416" i="6"/>
  <c r="D416" i="6"/>
  <c r="A417" i="6"/>
  <c r="B417" i="6"/>
  <c r="C417" i="6"/>
  <c r="D417" i="6"/>
  <c r="A418" i="6"/>
  <c r="B418" i="6"/>
  <c r="C418" i="6"/>
  <c r="D418" i="6"/>
  <c r="A419" i="6"/>
  <c r="B419" i="6"/>
  <c r="C419" i="6"/>
  <c r="D419" i="6"/>
  <c r="A420" i="6"/>
  <c r="B420" i="6"/>
  <c r="C420" i="6"/>
  <c r="D420" i="6"/>
  <c r="A421" i="6"/>
  <c r="B421" i="6"/>
  <c r="C421" i="6"/>
  <c r="D421" i="6"/>
  <c r="A422" i="6"/>
  <c r="B422" i="6"/>
  <c r="C422" i="6"/>
  <c r="D422" i="6"/>
  <c r="A423" i="6"/>
  <c r="B423" i="6"/>
  <c r="C423" i="6"/>
  <c r="D423" i="6"/>
  <c r="B294" i="6"/>
  <c r="C294" i="6"/>
  <c r="D294" i="6"/>
  <c r="A294" i="6"/>
  <c r="M146" i="1"/>
  <c r="M143" i="1"/>
  <c r="M142" i="1"/>
  <c r="M141" i="1"/>
  <c r="M140" i="1"/>
  <c r="M139" i="1"/>
  <c r="M138" i="1"/>
  <c r="M137" i="1"/>
  <c r="M136" i="1"/>
  <c r="M135" i="1"/>
  <c r="M134" i="1"/>
  <c r="M124" i="1"/>
  <c r="M123" i="1"/>
  <c r="M121" i="1"/>
  <c r="M120" i="1"/>
  <c r="M119" i="1"/>
  <c r="M118" i="1"/>
  <c r="M117" i="1"/>
  <c r="M111" i="1"/>
  <c r="M109" i="1"/>
  <c r="M108" i="1"/>
  <c r="M106" i="1"/>
  <c r="M104" i="1"/>
  <c r="M103" i="1"/>
  <c r="M102" i="1"/>
  <c r="M96" i="1"/>
  <c r="M94" i="1"/>
  <c r="M93" i="1"/>
  <c r="M91" i="1"/>
  <c r="M90" i="1"/>
  <c r="M89" i="1"/>
  <c r="M88" i="1"/>
  <c r="M87" i="1"/>
  <c r="M81" i="1"/>
  <c r="M80" i="1"/>
  <c r="M79" i="1"/>
  <c r="M78" i="1"/>
  <c r="M75" i="1"/>
  <c r="M73" i="1"/>
  <c r="M72" i="1"/>
  <c r="M71" i="1"/>
  <c r="M70" i="1"/>
  <c r="M67" i="1"/>
  <c r="M66" i="1"/>
  <c r="M65" i="1"/>
  <c r="M64" i="1"/>
  <c r="M63" i="1"/>
  <c r="G56" i="7"/>
  <c r="D100" i="2"/>
  <c r="D99" i="2"/>
  <c r="D98" i="2"/>
  <c r="D97" i="2"/>
  <c r="D96" i="2"/>
  <c r="D93" i="2"/>
  <c r="D92" i="2"/>
  <c r="D91" i="2"/>
  <c r="D90" i="2"/>
  <c r="D89" i="2"/>
  <c r="D86" i="2"/>
  <c r="D85" i="2"/>
  <c r="D84" i="2"/>
  <c r="D83" i="2"/>
  <c r="D82" i="2"/>
  <c r="D79" i="2"/>
  <c r="D78" i="2"/>
  <c r="D77" i="2"/>
  <c r="D76" i="2"/>
  <c r="D75" i="2"/>
  <c r="D72" i="2"/>
  <c r="D71" i="2"/>
  <c r="D70" i="2"/>
  <c r="D69" i="2"/>
  <c r="D68" i="2"/>
  <c r="D65" i="2"/>
  <c r="D64" i="2"/>
  <c r="D63" i="2"/>
  <c r="D62" i="2"/>
  <c r="D61" i="2"/>
  <c r="D58" i="2"/>
  <c r="D57" i="2"/>
  <c r="D56" i="2"/>
  <c r="D55" i="2"/>
  <c r="D54" i="2"/>
  <c r="D51" i="2"/>
  <c r="D50" i="2"/>
  <c r="D49" i="2"/>
  <c r="D48" i="2"/>
  <c r="D47" i="2"/>
  <c r="D44" i="2"/>
  <c r="D43" i="2"/>
  <c r="D42" i="2"/>
  <c r="D41" i="2"/>
  <c r="D40" i="2"/>
  <c r="D37" i="2"/>
  <c r="D36" i="2"/>
  <c r="D35" i="2"/>
  <c r="D34" i="2"/>
  <c r="D33" i="2"/>
  <c r="B100" i="2"/>
  <c r="B99" i="2"/>
  <c r="B98" i="2"/>
  <c r="B97" i="2"/>
  <c r="B96" i="2"/>
  <c r="B93" i="2"/>
  <c r="B92" i="2"/>
  <c r="B91" i="2"/>
  <c r="B90" i="2"/>
  <c r="B89" i="2"/>
  <c r="B86" i="2"/>
  <c r="B85" i="2"/>
  <c r="B84" i="2"/>
  <c r="B83" i="2"/>
  <c r="B82" i="2"/>
  <c r="B79" i="2"/>
  <c r="B78" i="2"/>
  <c r="B77" i="2"/>
  <c r="B76" i="2"/>
  <c r="B75" i="2"/>
  <c r="B72" i="2"/>
  <c r="B71" i="2"/>
  <c r="B70" i="2"/>
  <c r="B69" i="2"/>
  <c r="B68" i="2"/>
  <c r="B65" i="2"/>
  <c r="B64" i="2"/>
  <c r="B63" i="2"/>
  <c r="B62" i="2"/>
  <c r="B61" i="2"/>
  <c r="B58" i="2"/>
  <c r="B57" i="2"/>
  <c r="B56" i="2"/>
  <c r="B55" i="2"/>
  <c r="B54" i="2"/>
  <c r="B51" i="2"/>
  <c r="B50" i="2"/>
  <c r="B49" i="2"/>
  <c r="B48" i="2"/>
  <c r="B47" i="2"/>
  <c r="B44" i="2"/>
  <c r="B43" i="2"/>
  <c r="B42" i="2"/>
  <c r="B41" i="2"/>
  <c r="B40" i="2"/>
  <c r="B37" i="2"/>
  <c r="B36" i="2"/>
  <c r="B35" i="2"/>
  <c r="B34" i="2"/>
  <c r="B33" i="2"/>
  <c r="F10" i="7" l="1"/>
  <c r="B7" i="2"/>
  <c r="B8" i="2" s="1"/>
  <c r="B6" i="2"/>
  <c r="B5" i="2"/>
  <c r="D30" i="2"/>
  <c r="D29" i="2"/>
  <c r="D28" i="2"/>
  <c r="D27" i="2"/>
  <c r="D26" i="2"/>
  <c r="D23" i="2"/>
  <c r="D22" i="2"/>
  <c r="D21" i="2"/>
  <c r="D20" i="2"/>
  <c r="D19" i="2"/>
  <c r="D16" i="2"/>
  <c r="D15" i="2"/>
  <c r="D14" i="2"/>
  <c r="D13" i="2"/>
  <c r="D12" i="2"/>
  <c r="B1" i="2"/>
  <c r="B30" i="2"/>
  <c r="B29" i="2"/>
  <c r="B28" i="2"/>
  <c r="B27" i="2"/>
  <c r="B26" i="2"/>
  <c r="B23" i="2"/>
  <c r="B22" i="2"/>
  <c r="B21" i="2"/>
  <c r="B20" i="2"/>
  <c r="B19" i="2"/>
  <c r="B16" i="2"/>
  <c r="B15" i="2"/>
  <c r="B14" i="2"/>
  <c r="B13" i="2"/>
  <c r="B12" i="2"/>
  <c r="C19" i="2" l="1"/>
  <c r="E19" i="2" s="1"/>
  <c r="C65" i="2"/>
  <c r="E65" i="2" s="1"/>
  <c r="C58" i="2"/>
  <c r="E58" i="2" s="1"/>
  <c r="C50" i="2"/>
  <c r="E50" i="2" s="1"/>
  <c r="C42" i="2"/>
  <c r="E42" i="2" s="1"/>
  <c r="C34" i="2"/>
  <c r="E34" i="2" s="1"/>
  <c r="C100" i="2"/>
  <c r="E100" i="2" s="1"/>
  <c r="C84" i="2"/>
  <c r="E84" i="2" s="1"/>
  <c r="C76" i="2"/>
  <c r="E76" i="2" s="1"/>
  <c r="C57" i="2"/>
  <c r="E57" i="2" s="1"/>
  <c r="C92" i="2"/>
  <c r="E92" i="2" s="1"/>
  <c r="C41" i="2"/>
  <c r="E41" i="2" s="1"/>
  <c r="C99" i="2"/>
  <c r="E99" i="2" s="1"/>
  <c r="C91" i="2"/>
  <c r="E91" i="2" s="1"/>
  <c r="C83" i="2"/>
  <c r="E83" i="2" s="1"/>
  <c r="C75" i="2"/>
  <c r="E75" i="2" s="1"/>
  <c r="C33" i="2"/>
  <c r="E33" i="2" s="1"/>
  <c r="C70" i="2"/>
  <c r="E70" i="2" s="1"/>
  <c r="C62" i="2"/>
  <c r="E62" i="2" s="1"/>
  <c r="C44" i="2"/>
  <c r="E44" i="2" s="1"/>
  <c r="C96" i="2"/>
  <c r="E96" i="2" s="1"/>
  <c r="C71" i="2"/>
  <c r="E71" i="2" s="1"/>
  <c r="C56" i="2"/>
  <c r="E56" i="2" s="1"/>
  <c r="C40" i="2"/>
  <c r="E40" i="2" s="1"/>
  <c r="C55" i="2"/>
  <c r="E55" i="2" s="1"/>
  <c r="C78" i="2"/>
  <c r="E78" i="2" s="1"/>
  <c r="C43" i="2"/>
  <c r="E43" i="2" s="1"/>
  <c r="C93" i="2"/>
  <c r="E93" i="2" s="1"/>
  <c r="C98" i="2"/>
  <c r="E98" i="2" s="1"/>
  <c r="C90" i="2"/>
  <c r="E90" i="2" s="1"/>
  <c r="C82" i="2"/>
  <c r="E82" i="2" s="1"/>
  <c r="C63" i="2"/>
  <c r="E63" i="2" s="1"/>
  <c r="C48" i="2"/>
  <c r="E48" i="2" s="1"/>
  <c r="C37" i="2"/>
  <c r="E37" i="2" s="1"/>
  <c r="C85" i="2"/>
  <c r="E85" i="2" s="1"/>
  <c r="C72" i="2"/>
  <c r="E72" i="2" s="1"/>
  <c r="C86" i="2"/>
  <c r="E86" i="2" s="1"/>
  <c r="C61" i="2"/>
  <c r="E61" i="2" s="1"/>
  <c r="C35" i="2"/>
  <c r="E35" i="2" s="1"/>
  <c r="C77" i="2"/>
  <c r="E77" i="2" s="1"/>
  <c r="C97" i="2"/>
  <c r="E97" i="2" s="1"/>
  <c r="C89" i="2"/>
  <c r="E89" i="2" s="1"/>
  <c r="C79" i="2"/>
  <c r="E79" i="2" s="1"/>
  <c r="C47" i="2"/>
  <c r="E47" i="2" s="1"/>
  <c r="C51" i="2"/>
  <c r="E51" i="2" s="1"/>
  <c r="C64" i="2"/>
  <c r="E64" i="2" s="1"/>
  <c r="C69" i="2"/>
  <c r="E69" i="2" s="1"/>
  <c r="C54" i="2"/>
  <c r="E54" i="2" s="1"/>
  <c r="C36" i="2"/>
  <c r="E36" i="2" s="1"/>
  <c r="C68" i="2"/>
  <c r="E68" i="2" s="1"/>
  <c r="C49" i="2"/>
  <c r="E49" i="2" s="1"/>
  <c r="B3" i="2"/>
  <c r="B4" i="2"/>
  <c r="B2" i="2"/>
  <c r="C21" i="2"/>
  <c r="E21" i="2" s="1"/>
  <c r="C22" i="2"/>
  <c r="E22" i="2" s="1"/>
  <c r="C23" i="2"/>
  <c r="E23" i="2" s="1"/>
  <c r="C20" i="2"/>
  <c r="E20" i="2" s="1"/>
  <c r="C26" i="2"/>
  <c r="E26" i="2" s="1"/>
  <c r="C27" i="2"/>
  <c r="E27" i="2" s="1"/>
  <c r="C12" i="2"/>
  <c r="E12" i="2" s="1"/>
  <c r="C28" i="2"/>
  <c r="E28" i="2" s="1"/>
  <c r="C29" i="2"/>
  <c r="E29" i="2" s="1"/>
  <c r="C14" i="2"/>
  <c r="E14" i="2" s="1"/>
  <c r="C30" i="2"/>
  <c r="E30" i="2" s="1"/>
  <c r="C15" i="2"/>
  <c r="E15" i="2" s="1"/>
  <c r="C16" i="2"/>
  <c r="E16" i="2" s="1"/>
  <c r="C13" i="2"/>
  <c r="E13" i="2" s="1"/>
  <c r="E38" i="2" l="1"/>
  <c r="F35" i="2" s="1"/>
  <c r="E101" i="2"/>
  <c r="F100" i="2" s="1"/>
  <c r="E52" i="2"/>
  <c r="F51" i="2" s="1"/>
  <c r="E80" i="2"/>
  <c r="F79" i="2" s="1"/>
  <c r="E94" i="2"/>
  <c r="F89" i="2" s="1"/>
  <c r="E73" i="2"/>
  <c r="F71" i="2" s="1"/>
  <c r="E45" i="2"/>
  <c r="F40" i="2" s="1"/>
  <c r="E87" i="2"/>
  <c r="F85" i="2" s="1"/>
  <c r="E59" i="2"/>
  <c r="F54" i="2" s="1"/>
  <c r="E66" i="2"/>
  <c r="F65" i="2" s="1"/>
  <c r="E31" i="2"/>
  <c r="F26" i="2" s="1"/>
  <c r="E24" i="2"/>
  <c r="F21" i="2" s="1"/>
  <c r="E17" i="2"/>
  <c r="F14" i="2" s="1"/>
  <c r="F48" i="2" l="1"/>
  <c r="G48" i="2" s="1"/>
  <c r="H48" i="2" s="1"/>
  <c r="I48" i="2" s="1"/>
  <c r="F93" i="2"/>
  <c r="F76" i="2"/>
  <c r="G76" i="2" s="1"/>
  <c r="F77" i="2"/>
  <c r="F47" i="2"/>
  <c r="F20" i="2"/>
  <c r="G20" i="2" s="1"/>
  <c r="F33" i="2"/>
  <c r="F22" i="2"/>
  <c r="F37" i="2"/>
  <c r="F96" i="2"/>
  <c r="F62" i="2"/>
  <c r="G62" i="2" s="1"/>
  <c r="H62" i="2" s="1"/>
  <c r="I62" i="2" s="1"/>
  <c r="F41" i="2"/>
  <c r="G41" i="2" s="1"/>
  <c r="H41" i="2" s="1"/>
  <c r="I41" i="2" s="1"/>
  <c r="F63" i="2"/>
  <c r="F69" i="2"/>
  <c r="G69" i="2" s="1"/>
  <c r="H69" i="2" s="1"/>
  <c r="I69" i="2" s="1"/>
  <c r="F61" i="2"/>
  <c r="F91" i="2"/>
  <c r="F50" i="2"/>
  <c r="F97" i="2"/>
  <c r="G97" i="2" s="1"/>
  <c r="H97" i="2" s="1"/>
  <c r="I97" i="2" s="1"/>
  <c r="F64" i="2"/>
  <c r="F43" i="2"/>
  <c r="F36" i="2"/>
  <c r="F78" i="2"/>
  <c r="F99" i="2"/>
  <c r="F16" i="2"/>
  <c r="F28" i="2"/>
  <c r="F83" i="2"/>
  <c r="G83" i="2" s="1"/>
  <c r="H83" i="2" s="1"/>
  <c r="I83" i="2" s="1"/>
  <c r="F27" i="2"/>
  <c r="F57" i="2"/>
  <c r="F90" i="2"/>
  <c r="G90" i="2" s="1"/>
  <c r="H90" i="2" s="1"/>
  <c r="I90" i="2" s="1"/>
  <c r="F92" i="2"/>
  <c r="F23" i="2"/>
  <c r="F42" i="2"/>
  <c r="F44" i="2"/>
  <c r="F13" i="2"/>
  <c r="F29" i="2"/>
  <c r="F56" i="2"/>
  <c r="F58" i="2"/>
  <c r="F55" i="2"/>
  <c r="G55" i="2" s="1"/>
  <c r="H55" i="2" s="1"/>
  <c r="I55" i="2" s="1"/>
  <c r="F19" i="2"/>
  <c r="F49" i="2"/>
  <c r="F70" i="2"/>
  <c r="F72" i="2"/>
  <c r="F34" i="2"/>
  <c r="F68" i="2"/>
  <c r="F84" i="2"/>
  <c r="F86" i="2"/>
  <c r="F30" i="2"/>
  <c r="F82" i="2"/>
  <c r="F98" i="2"/>
  <c r="F15" i="2"/>
  <c r="F75" i="2"/>
  <c r="F12" i="2"/>
  <c r="F6" i="2" l="1"/>
  <c r="F5" i="2"/>
  <c r="F4" i="2"/>
  <c r="F3" i="2"/>
  <c r="F2" i="2"/>
  <c r="F52" i="2"/>
  <c r="F45" i="2"/>
  <c r="F101" i="2"/>
  <c r="F38" i="2"/>
  <c r="F80" i="2"/>
  <c r="F59" i="2"/>
  <c r="F66" i="2"/>
  <c r="F31" i="2"/>
  <c r="G27" i="2"/>
  <c r="G28" i="2" s="1"/>
  <c r="F17" i="2"/>
  <c r="F24" i="2"/>
  <c r="G34" i="2"/>
  <c r="H34" i="2" s="1"/>
  <c r="I34" i="2" s="1"/>
  <c r="F87" i="2"/>
  <c r="F94" i="2"/>
  <c r="F73" i="2"/>
  <c r="G89" i="2"/>
  <c r="H89" i="2" s="1"/>
  <c r="G98" i="2"/>
  <c r="H98" i="2" s="1"/>
  <c r="G54" i="2"/>
  <c r="G49" i="2"/>
  <c r="H49" i="2" s="1"/>
  <c r="G47" i="2"/>
  <c r="H47" i="2" s="1"/>
  <c r="G100" i="2"/>
  <c r="H100" i="2" s="1"/>
  <c r="I100" i="2" s="1"/>
  <c r="G68" i="2"/>
  <c r="H68" i="2" s="1"/>
  <c r="G99" i="2"/>
  <c r="G56" i="2"/>
  <c r="G86" i="2"/>
  <c r="H86" i="2" s="1"/>
  <c r="I86" i="2" s="1"/>
  <c r="G82" i="2"/>
  <c r="G40" i="2"/>
  <c r="H40" i="2" s="1"/>
  <c r="G85" i="2"/>
  <c r="G84" i="2"/>
  <c r="H84" i="2" s="1"/>
  <c r="G92" i="2"/>
  <c r="G70" i="2"/>
  <c r="G61" i="2"/>
  <c r="H61" i="2" s="1"/>
  <c r="G57" i="2"/>
  <c r="G79" i="2"/>
  <c r="H79" i="2" s="1"/>
  <c r="I79" i="2" s="1"/>
  <c r="G42" i="2"/>
  <c r="G44" i="2"/>
  <c r="H44" i="2" s="1"/>
  <c r="I44" i="2" s="1"/>
  <c r="G58" i="2"/>
  <c r="H58" i="2" s="1"/>
  <c r="I58" i="2" s="1"/>
  <c r="G43" i="2"/>
  <c r="G51" i="2"/>
  <c r="H51" i="2" s="1"/>
  <c r="I51" i="2" s="1"/>
  <c r="G65" i="2"/>
  <c r="H65" i="2" s="1"/>
  <c r="I65" i="2" s="1"/>
  <c r="G19" i="2"/>
  <c r="H76" i="2"/>
  <c r="I76" i="2" s="1"/>
  <c r="G71" i="2"/>
  <c r="G50" i="2"/>
  <c r="G23" i="2"/>
  <c r="H23" i="2" s="1"/>
  <c r="I23" i="2" s="1"/>
  <c r="G96" i="2"/>
  <c r="H96" i="2" s="1"/>
  <c r="G21" i="2"/>
  <c r="G72" i="2"/>
  <c r="H72" i="2" s="1"/>
  <c r="I72" i="2" s="1"/>
  <c r="G91" i="2"/>
  <c r="G77" i="2"/>
  <c r="G22" i="2"/>
  <c r="G64" i="2"/>
  <c r="G78" i="2"/>
  <c r="G75" i="2"/>
  <c r="G63" i="2"/>
  <c r="H63" i="2" s="1"/>
  <c r="G93" i="2"/>
  <c r="F7" i="2" l="1"/>
  <c r="G29" i="2"/>
  <c r="G30" i="2"/>
  <c r="H30" i="2" s="1"/>
  <c r="I30" i="2" s="1"/>
  <c r="G33" i="2"/>
  <c r="H33" i="2" s="1"/>
  <c r="G26" i="2"/>
  <c r="H26" i="2" s="1"/>
  <c r="I26" i="2" s="1"/>
  <c r="J26" i="2" s="1"/>
  <c r="G37" i="2"/>
  <c r="H37" i="2" s="1"/>
  <c r="I37" i="2" s="1"/>
  <c r="G36" i="2"/>
  <c r="G35" i="2"/>
  <c r="H35" i="2" s="1"/>
  <c r="H92" i="2"/>
  <c r="I92" i="2" s="1"/>
  <c r="H50" i="2"/>
  <c r="I50" i="2" s="1"/>
  <c r="H64" i="2"/>
  <c r="I64" i="2" s="1"/>
  <c r="H43" i="2"/>
  <c r="I43" i="2" s="1"/>
  <c r="H99" i="2"/>
  <c r="I99" i="2" s="1"/>
  <c r="H71" i="2"/>
  <c r="I71" i="2" s="1"/>
  <c r="H85" i="2"/>
  <c r="I85" i="2" s="1"/>
  <c r="G87" i="2"/>
  <c r="H82" i="2"/>
  <c r="I82" i="2" s="1"/>
  <c r="G45" i="2"/>
  <c r="H42" i="2"/>
  <c r="G52" i="2"/>
  <c r="G101" i="2"/>
  <c r="H78" i="2"/>
  <c r="I78" i="2" s="1"/>
  <c r="H93" i="2"/>
  <c r="I93" i="2" s="1"/>
  <c r="G66" i="2"/>
  <c r="H91" i="2"/>
  <c r="H75" i="2"/>
  <c r="H77" i="2"/>
  <c r="H57" i="2"/>
  <c r="I57" i="2" s="1"/>
  <c r="H54" i="2"/>
  <c r="I54" i="2" s="1"/>
  <c r="J54" i="2" s="1"/>
  <c r="H70" i="2"/>
  <c r="H27" i="2"/>
  <c r="I27" i="2" s="1"/>
  <c r="H20" i="2"/>
  <c r="I20" i="2" s="1"/>
  <c r="H22" i="2"/>
  <c r="I22" i="2" s="1"/>
  <c r="I61" i="2"/>
  <c r="J61" i="2" s="1"/>
  <c r="I47" i="2"/>
  <c r="J47" i="2" s="1"/>
  <c r="I68" i="2"/>
  <c r="J68" i="2" s="1"/>
  <c r="I40" i="2"/>
  <c r="J40" i="2" s="1"/>
  <c r="I96" i="2"/>
  <c r="J96" i="2" s="1"/>
  <c r="I89" i="2"/>
  <c r="J89" i="2" s="1"/>
  <c r="H19" i="2"/>
  <c r="G13" i="2"/>
  <c r="G12" i="2" s="1"/>
  <c r="H29" i="2" l="1"/>
  <c r="I29" i="2" s="1"/>
  <c r="H36" i="2"/>
  <c r="I36" i="2" s="1"/>
  <c r="G38" i="2"/>
  <c r="H52" i="2"/>
  <c r="I84" i="2"/>
  <c r="I87" i="2" s="1"/>
  <c r="J82" i="2"/>
  <c r="H101" i="2"/>
  <c r="H38" i="2"/>
  <c r="H66" i="2"/>
  <c r="H45" i="2"/>
  <c r="H73" i="2"/>
  <c r="K54" i="2"/>
  <c r="L54" i="2" s="1"/>
  <c r="H94" i="2"/>
  <c r="H87" i="2"/>
  <c r="I42" i="2"/>
  <c r="I45" i="2" s="1"/>
  <c r="I33" i="2"/>
  <c r="H80" i="2"/>
  <c r="G59" i="2"/>
  <c r="H56" i="2"/>
  <c r="G94" i="2"/>
  <c r="G73" i="2"/>
  <c r="I75" i="2"/>
  <c r="G80" i="2"/>
  <c r="G16" i="2"/>
  <c r="G15" i="2"/>
  <c r="G14" i="2"/>
  <c r="G31" i="2"/>
  <c r="H28" i="2"/>
  <c r="G24" i="2"/>
  <c r="H21" i="2"/>
  <c r="H24" i="2" s="1"/>
  <c r="K47" i="2"/>
  <c r="I49" i="2"/>
  <c r="I63" i="2"/>
  <c r="K61" i="2"/>
  <c r="I98" i="2"/>
  <c r="I101" i="2" s="1"/>
  <c r="K96" i="2"/>
  <c r="K40" i="2"/>
  <c r="I91" i="2"/>
  <c r="I94" i="2" s="1"/>
  <c r="K89" i="2"/>
  <c r="I70" i="2"/>
  <c r="K68" i="2"/>
  <c r="K26" i="2"/>
  <c r="I19" i="2"/>
  <c r="J19" i="2" s="1"/>
  <c r="H13" i="2"/>
  <c r="I13" i="2" s="1"/>
  <c r="H31" i="2" l="1"/>
  <c r="I35" i="2"/>
  <c r="I38" i="2" s="1"/>
  <c r="J33" i="2"/>
  <c r="I77" i="2"/>
  <c r="I80" i="2" s="1"/>
  <c r="J75" i="2"/>
  <c r="J84" i="2"/>
  <c r="K82" i="2"/>
  <c r="C25" i="7"/>
  <c r="B110" i="2"/>
  <c r="D110" i="2" s="1"/>
  <c r="E110" i="2" s="1"/>
  <c r="J41" i="2"/>
  <c r="H59" i="2"/>
  <c r="I56" i="2"/>
  <c r="I28" i="2"/>
  <c r="I31" i="2" s="1"/>
  <c r="J49" i="2"/>
  <c r="J51" i="2"/>
  <c r="K51" i="2" s="1"/>
  <c r="L51" i="2" s="1"/>
  <c r="G24" i="7" s="1"/>
  <c r="J50" i="2"/>
  <c r="K50" i="2" s="1"/>
  <c r="L50" i="2" s="1"/>
  <c r="F24" i="7" s="1"/>
  <c r="I21" i="2"/>
  <c r="I24" i="2" s="1"/>
  <c r="H16" i="2"/>
  <c r="I16" i="2" s="1"/>
  <c r="H15" i="2"/>
  <c r="I15" i="2" s="1"/>
  <c r="H14" i="2"/>
  <c r="J97" i="2"/>
  <c r="J100" i="2"/>
  <c r="K100" i="2" s="1"/>
  <c r="L100" i="2" s="1"/>
  <c r="G31" i="7" s="1"/>
  <c r="J44" i="2"/>
  <c r="K44" i="2" s="1"/>
  <c r="L44" i="2" s="1"/>
  <c r="G23" i="7" s="1"/>
  <c r="J86" i="2"/>
  <c r="K86" i="2" s="1"/>
  <c r="L86" i="2" s="1"/>
  <c r="G29" i="7" s="1"/>
  <c r="J99" i="2"/>
  <c r="K99" i="2" s="1"/>
  <c r="L99" i="2" s="1"/>
  <c r="F31" i="7" s="1"/>
  <c r="J65" i="2"/>
  <c r="K65" i="2" s="1"/>
  <c r="L65" i="2" s="1"/>
  <c r="G26" i="7" s="1"/>
  <c r="J43" i="2"/>
  <c r="K43" i="2" s="1"/>
  <c r="L43" i="2" s="1"/>
  <c r="F23" i="7" s="1"/>
  <c r="J85" i="2"/>
  <c r="K85" i="2" s="1"/>
  <c r="L85" i="2" s="1"/>
  <c r="F29" i="7" s="1"/>
  <c r="J83" i="2"/>
  <c r="I66" i="2"/>
  <c r="J63" i="2"/>
  <c r="J70" i="2"/>
  <c r="L89" i="2"/>
  <c r="J92" i="2"/>
  <c r="K92" i="2" s="1"/>
  <c r="L92" i="2" s="1"/>
  <c r="F30" i="7" s="1"/>
  <c r="J93" i="2"/>
  <c r="K93" i="2" s="1"/>
  <c r="L93" i="2" s="1"/>
  <c r="G30" i="7" s="1"/>
  <c r="J90" i="2"/>
  <c r="J72" i="2"/>
  <c r="K72" i="2" s="1"/>
  <c r="L72" i="2" s="1"/>
  <c r="G27" i="7" s="1"/>
  <c r="J71" i="2"/>
  <c r="K71" i="2" s="1"/>
  <c r="L71" i="2" s="1"/>
  <c r="F27" i="7" s="1"/>
  <c r="J69" i="2"/>
  <c r="L68" i="2"/>
  <c r="J98" i="2"/>
  <c r="J64" i="2"/>
  <c r="K64" i="2" s="1"/>
  <c r="L64" i="2" s="1"/>
  <c r="F26" i="7" s="1"/>
  <c r="J91" i="2"/>
  <c r="J48" i="2"/>
  <c r="I52" i="2"/>
  <c r="I73" i="2"/>
  <c r="J62" i="2"/>
  <c r="J42" i="2"/>
  <c r="L26" i="2"/>
  <c r="K19" i="2"/>
  <c r="H12" i="2"/>
  <c r="C110" i="2" l="1"/>
  <c r="J78" i="2"/>
  <c r="K78" i="2" s="1"/>
  <c r="L78" i="2" s="1"/>
  <c r="F28" i="7" s="1"/>
  <c r="K75" i="2"/>
  <c r="L75" i="2" s="1"/>
  <c r="J34" i="2"/>
  <c r="K33" i="2"/>
  <c r="L33" i="2" s="1"/>
  <c r="C30" i="7"/>
  <c r="B115" i="2"/>
  <c r="C27" i="7"/>
  <c r="B112" i="2"/>
  <c r="C21" i="7"/>
  <c r="B106" i="2"/>
  <c r="J36" i="2"/>
  <c r="K36" i="2" s="1"/>
  <c r="L36" i="2" s="1"/>
  <c r="F22" i="7" s="1"/>
  <c r="J35" i="2"/>
  <c r="J37" i="2"/>
  <c r="K37" i="2" s="1"/>
  <c r="L37" i="2" s="1"/>
  <c r="G22" i="7" s="1"/>
  <c r="J77" i="2"/>
  <c r="J76" i="2"/>
  <c r="J79" i="2"/>
  <c r="K79" i="2" s="1"/>
  <c r="L79" i="2" s="1"/>
  <c r="G28" i="7" s="1"/>
  <c r="J28" i="2"/>
  <c r="J29" i="2"/>
  <c r="K29" i="2" s="1"/>
  <c r="L29" i="2" s="1"/>
  <c r="F21" i="7" s="1"/>
  <c r="J58" i="2"/>
  <c r="K58" i="2" s="1"/>
  <c r="L58" i="2" s="1"/>
  <c r="G25" i="7" s="1"/>
  <c r="I59" i="2"/>
  <c r="J55" i="2"/>
  <c r="J57" i="2"/>
  <c r="K57" i="2" s="1"/>
  <c r="L57" i="2" s="1"/>
  <c r="F25" i="7" s="1"/>
  <c r="J56" i="2"/>
  <c r="J27" i="2"/>
  <c r="J30" i="2"/>
  <c r="K30" i="2" s="1"/>
  <c r="L30" i="2" s="1"/>
  <c r="G21" i="7" s="1"/>
  <c r="J20" i="2"/>
  <c r="G17" i="2"/>
  <c r="J101" i="2"/>
  <c r="J45" i="2"/>
  <c r="J87" i="2"/>
  <c r="K70" i="2"/>
  <c r="L70" i="2" s="1"/>
  <c r="E27" i="7" s="1"/>
  <c r="K83" i="2"/>
  <c r="L83" i="2" s="1"/>
  <c r="D29" i="7" s="1"/>
  <c r="J52" i="2"/>
  <c r="L61" i="2"/>
  <c r="K42" i="2"/>
  <c r="L42" i="2" s="1"/>
  <c r="E23" i="7" s="1"/>
  <c r="K98" i="2"/>
  <c r="L98" i="2" s="1"/>
  <c r="E31" i="7" s="1"/>
  <c r="L40" i="2"/>
  <c r="K41" i="2"/>
  <c r="L41" i="2" s="1"/>
  <c r="D23" i="7" s="1"/>
  <c r="K63" i="2"/>
  <c r="L63" i="2" s="1"/>
  <c r="E26" i="7" s="1"/>
  <c r="L96" i="2"/>
  <c r="K49" i="2"/>
  <c r="L49" i="2" s="1"/>
  <c r="E24" i="7" s="1"/>
  <c r="K97" i="2"/>
  <c r="L97" i="2" s="1"/>
  <c r="D31" i="7" s="1"/>
  <c r="J94" i="2"/>
  <c r="K62" i="2"/>
  <c r="L62" i="2" s="1"/>
  <c r="D26" i="7" s="1"/>
  <c r="L47" i="2"/>
  <c r="K48" i="2"/>
  <c r="L48" i="2" s="1"/>
  <c r="D24" i="7" s="1"/>
  <c r="K91" i="2"/>
  <c r="L91" i="2" s="1"/>
  <c r="E30" i="7" s="1"/>
  <c r="K69" i="2"/>
  <c r="L69" i="2" s="1"/>
  <c r="D27" i="7" s="1"/>
  <c r="J73" i="2"/>
  <c r="L82" i="2"/>
  <c r="J66" i="2"/>
  <c r="K90" i="2"/>
  <c r="L90" i="2" s="1"/>
  <c r="D30" i="7" s="1"/>
  <c r="K84" i="2"/>
  <c r="L84" i="2" s="1"/>
  <c r="E29" i="7" s="1"/>
  <c r="J22" i="2"/>
  <c r="K22" i="2" s="1"/>
  <c r="L22" i="2" s="1"/>
  <c r="J23" i="2"/>
  <c r="K23" i="2" s="1"/>
  <c r="L23" i="2" s="1"/>
  <c r="L19" i="2"/>
  <c r="J21" i="2"/>
  <c r="I12" i="2"/>
  <c r="H17" i="2"/>
  <c r="I14" i="2" l="1"/>
  <c r="J12" i="2"/>
  <c r="G20" i="7"/>
  <c r="F20" i="7"/>
  <c r="C31" i="7"/>
  <c r="H31" i="7" s="1"/>
  <c r="B116" i="2"/>
  <c r="D115" i="2"/>
  <c r="E115" i="2" s="1"/>
  <c r="C115" i="2"/>
  <c r="C29" i="7"/>
  <c r="H29" i="7" s="1"/>
  <c r="B114" i="2"/>
  <c r="C112" i="2"/>
  <c r="D112" i="2"/>
  <c r="E112" i="2" s="1"/>
  <c r="C26" i="7"/>
  <c r="H26" i="7" s="1"/>
  <c r="B111" i="2"/>
  <c r="C24" i="7"/>
  <c r="H24" i="7" s="1"/>
  <c r="B109" i="2"/>
  <c r="C23" i="7"/>
  <c r="H23" i="7" s="1"/>
  <c r="B108" i="2"/>
  <c r="C22" i="7"/>
  <c r="B107" i="2"/>
  <c r="C106" i="2"/>
  <c r="D106" i="2"/>
  <c r="E106" i="2" s="1"/>
  <c r="C20" i="7"/>
  <c r="B105" i="2"/>
  <c r="C28" i="7"/>
  <c r="B113" i="2"/>
  <c r="H30" i="7"/>
  <c r="H27" i="7"/>
  <c r="J38" i="2"/>
  <c r="K34" i="2"/>
  <c r="L34" i="2" s="1"/>
  <c r="D22" i="7" s="1"/>
  <c r="K35" i="2"/>
  <c r="L35" i="2" s="1"/>
  <c r="E22" i="7" s="1"/>
  <c r="K76" i="2"/>
  <c r="L76" i="2" s="1"/>
  <c r="D28" i="7" s="1"/>
  <c r="K77" i="2"/>
  <c r="L77" i="2" s="1"/>
  <c r="E28" i="7" s="1"/>
  <c r="J80" i="2"/>
  <c r="K56" i="2"/>
  <c r="L56" i="2" s="1"/>
  <c r="E25" i="7" s="1"/>
  <c r="K55" i="2"/>
  <c r="J59" i="2"/>
  <c r="J31" i="2"/>
  <c r="K27" i="2"/>
  <c r="L27" i="2" s="1"/>
  <c r="D21" i="7" s="1"/>
  <c r="K28" i="2"/>
  <c r="L28" i="2" s="1"/>
  <c r="E21" i="7" s="1"/>
  <c r="L87" i="2"/>
  <c r="L94" i="2"/>
  <c r="L73" i="2"/>
  <c r="K94" i="2"/>
  <c r="K101" i="2"/>
  <c r="K87" i="2"/>
  <c r="L101" i="2"/>
  <c r="K73" i="2"/>
  <c r="K66" i="2"/>
  <c r="L66" i="2"/>
  <c r="L52" i="2"/>
  <c r="K45" i="2"/>
  <c r="L45" i="2"/>
  <c r="K52" i="2"/>
  <c r="K21" i="2"/>
  <c r="L21" i="2" s="1"/>
  <c r="J24" i="2"/>
  <c r="K20" i="2"/>
  <c r="L20" i="2" s="1"/>
  <c r="I4" i="2" l="1"/>
  <c r="E20" i="7"/>
  <c r="D20" i="7"/>
  <c r="K12" i="2"/>
  <c r="L12" i="2" s="1"/>
  <c r="E2" i="2" s="1"/>
  <c r="C116" i="2"/>
  <c r="D116" i="2"/>
  <c r="E116" i="2" s="1"/>
  <c r="D114" i="2"/>
  <c r="E114" i="2" s="1"/>
  <c r="C114" i="2"/>
  <c r="C111" i="2"/>
  <c r="D111" i="2"/>
  <c r="E111" i="2" s="1"/>
  <c r="D109" i="2"/>
  <c r="E109" i="2" s="1"/>
  <c r="C109" i="2"/>
  <c r="C108" i="2"/>
  <c r="D108" i="2"/>
  <c r="E108" i="2" s="1"/>
  <c r="C107" i="2"/>
  <c r="D107" i="2"/>
  <c r="E107" i="2" s="1"/>
  <c r="D105" i="2"/>
  <c r="E105" i="2" s="1"/>
  <c r="C105" i="2"/>
  <c r="C113" i="2"/>
  <c r="D113" i="2"/>
  <c r="H28" i="7"/>
  <c r="H22" i="7"/>
  <c r="H21" i="7"/>
  <c r="L38" i="2"/>
  <c r="K38" i="2"/>
  <c r="L80" i="2"/>
  <c r="K80" i="2"/>
  <c r="L55" i="2"/>
  <c r="K59" i="2"/>
  <c r="L31" i="2"/>
  <c r="K31" i="2"/>
  <c r="L24" i="2"/>
  <c r="J14" i="2"/>
  <c r="J16" i="2"/>
  <c r="K16" i="2" s="1"/>
  <c r="L16" i="2" s="1"/>
  <c r="J15" i="2"/>
  <c r="K15" i="2" s="1"/>
  <c r="L15" i="2" s="1"/>
  <c r="J13" i="2"/>
  <c r="I17" i="2"/>
  <c r="K24" i="2"/>
  <c r="C39" i="7" l="1"/>
  <c r="H20" i="7"/>
  <c r="F19" i="7"/>
  <c r="F32" i="7" s="1"/>
  <c r="F56" i="7" s="1"/>
  <c r="E5" i="2"/>
  <c r="G19" i="7"/>
  <c r="G32" i="7" s="1"/>
  <c r="E6" i="2"/>
  <c r="F4" i="1"/>
  <c r="C19" i="7"/>
  <c r="C32" i="7" s="1"/>
  <c r="B104" i="2"/>
  <c r="B117" i="2" s="1"/>
  <c r="E113" i="2"/>
  <c r="L59" i="2"/>
  <c r="I3" i="2" s="1"/>
  <c r="D25" i="7"/>
  <c r="K13" i="2"/>
  <c r="L13" i="2" s="1"/>
  <c r="K14" i="2"/>
  <c r="L14" i="2" s="1"/>
  <c r="J17" i="2"/>
  <c r="F39" i="7" l="1"/>
  <c r="G39" i="7"/>
  <c r="F8" i="1"/>
  <c r="F7" i="1"/>
  <c r="C56" i="7"/>
  <c r="C47" i="7"/>
  <c r="E19" i="7"/>
  <c r="E32" i="7" s="1"/>
  <c r="E56" i="7" s="1"/>
  <c r="E4" i="2"/>
  <c r="D19" i="7"/>
  <c r="D32" i="7" s="1"/>
  <c r="D56" i="7" s="1"/>
  <c r="E3" i="2"/>
  <c r="C104" i="2"/>
  <c r="C117" i="2" s="1"/>
  <c r="E47" i="7" s="1"/>
  <c r="D104" i="2"/>
  <c r="E104" i="2" s="1"/>
  <c r="E117" i="2" s="1"/>
  <c r="H25" i="7"/>
  <c r="L17" i="2"/>
  <c r="K17" i="2"/>
  <c r="E48" i="7" l="1"/>
  <c r="E49" i="7"/>
  <c r="D39" i="7"/>
  <c r="E39" i="7"/>
  <c r="F5" i="1"/>
  <c r="F6" i="1"/>
  <c r="H19" i="7"/>
  <c r="H56" i="7"/>
  <c r="D117" i="2"/>
  <c r="H32" i="7"/>
  <c r="A6" i="7" s="1"/>
  <c r="I2" i="2"/>
  <c r="E7" i="2"/>
  <c r="F2" i="1" s="1"/>
  <c r="C49" i="7" l="1"/>
  <c r="C48" i="7"/>
  <c r="C14" i="7"/>
  <c r="C15" i="7"/>
  <c r="C11" i="7"/>
  <c r="C13" i="7"/>
  <c r="C12" i="7"/>
</calcChain>
</file>

<file path=xl/sharedStrings.xml><?xml version="1.0" encoding="utf-8"?>
<sst xmlns="http://schemas.openxmlformats.org/spreadsheetml/2006/main" count="1462" uniqueCount="753">
  <si>
    <t>Lokalisering</t>
  </si>
  <si>
    <t>Vilken kommun?</t>
  </si>
  <si>
    <t>Var i kommunen?</t>
  </si>
  <si>
    <t>Markanvändning</t>
  </si>
  <si>
    <t>Bostäder</t>
  </si>
  <si>
    <t>Lägenhet</t>
  </si>
  <si>
    <t>Radhus/parhus</t>
  </si>
  <si>
    <t>Villa</t>
  </si>
  <si>
    <t>Verksamheter</t>
  </si>
  <si>
    <t>Kontor</t>
  </si>
  <si>
    <t>Boende</t>
  </si>
  <si>
    <t>Anställda</t>
  </si>
  <si>
    <t>Småindustri/hantverkare</t>
  </si>
  <si>
    <t>Större industri</t>
  </si>
  <si>
    <t>Detaljhandel</t>
  </si>
  <si>
    <t>Stormarknad</t>
  </si>
  <si>
    <t>Närbutik</t>
  </si>
  <si>
    <t>Restaurang</t>
  </si>
  <si>
    <t>Sjukhus</t>
  </si>
  <si>
    <t>Förskola</t>
  </si>
  <si>
    <t>Låg/mellanstadium</t>
  </si>
  <si>
    <t>Högstadie/gymnasium</t>
  </si>
  <si>
    <t>Idrottsanläggning</t>
  </si>
  <si>
    <t>Antal…</t>
  </si>
  <si>
    <t>Ale</t>
  </si>
  <si>
    <t>Alvesta</t>
  </si>
  <si>
    <t>Aneby</t>
  </si>
  <si>
    <t>Arboga</t>
  </si>
  <si>
    <t>Arjeplog</t>
  </si>
  <si>
    <t>Arvidsjaur</t>
  </si>
  <si>
    <t>Arvika</t>
  </si>
  <si>
    <t>Askersund</t>
  </si>
  <si>
    <t>Avesta</t>
  </si>
  <si>
    <t>Bengtsfors</t>
  </si>
  <si>
    <t>Berg</t>
  </si>
  <si>
    <t>Bjurholm</t>
  </si>
  <si>
    <t>Bjuv</t>
  </si>
  <si>
    <t>Boden</t>
  </si>
  <si>
    <t>Bollebygd</t>
  </si>
  <si>
    <t>Borgholm</t>
  </si>
  <si>
    <t>Botkyrka</t>
  </si>
  <si>
    <t>Boxholm</t>
  </si>
  <si>
    <t>Dals-Ed</t>
  </si>
  <si>
    <t>Danderyd</t>
  </si>
  <si>
    <t>Degerfors</t>
  </si>
  <si>
    <t>Dorotea</t>
  </si>
  <si>
    <t>Eda</t>
  </si>
  <si>
    <t>Emmaboda</t>
  </si>
  <si>
    <t>Eskilstuna</t>
  </si>
  <si>
    <t>Essunga</t>
  </si>
  <si>
    <t>Fagersta</t>
  </si>
  <si>
    <t>Falkenberg</t>
  </si>
  <si>
    <t>Falun</t>
  </si>
  <si>
    <t>Filipstad</t>
  </si>
  <si>
    <t>Flen</t>
  </si>
  <si>
    <t>Forshaga</t>
  </si>
  <si>
    <t>Gagnef</t>
  </si>
  <si>
    <t>Gislaved</t>
  </si>
  <si>
    <t>Gnesta</t>
  </si>
  <si>
    <t>Gotland</t>
  </si>
  <si>
    <t>Grums</t>
  </si>
  <si>
    <t>Habo</t>
  </si>
  <si>
    <t>Hagfors</t>
  </si>
  <si>
    <t>Hallsberg</t>
  </si>
  <si>
    <t>Hallstahammar</t>
  </si>
  <si>
    <t>Halmstad</t>
  </si>
  <si>
    <t>Haninge</t>
  </si>
  <si>
    <t>Haparanda</t>
  </si>
  <si>
    <t>Heby</t>
  </si>
  <si>
    <t>Hedemora</t>
  </si>
  <si>
    <t>Helsingborg</t>
  </si>
  <si>
    <t>Herrljunga</t>
  </si>
  <si>
    <t>Hjo</t>
  </si>
  <si>
    <t>Hofors</t>
  </si>
  <si>
    <t>Huddinge</t>
  </si>
  <si>
    <t>Hudiksvall</t>
  </si>
  <si>
    <t>Hultsfred</t>
  </si>
  <si>
    <t>Hylte</t>
  </si>
  <si>
    <t>Jokkmokk</t>
  </si>
  <si>
    <t>Kalix</t>
  </si>
  <si>
    <t>Kalmar</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</si>
  <si>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</si>
  <si>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</si>
  <si>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</si>
  <si>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</si>
  <si>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</si>
  <si>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</si>
  <si>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</si>
  <si>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</si>
  <si>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</si>
  <si>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</si>
  <si>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</si>
  <si>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</si>
  <si>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</si>
  <si>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</si>
  <si>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</si>
  <si>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</si>
  <si>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</si>
  <si>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Laholm</t>
  </si>
  <si>
    <t>Landskrona</t>
  </si>
  <si>
    <t>Lekeberg</t>
  </si>
  <si>
    <t>Leksand</t>
  </si>
  <si>
    <t>Lerum</t>
  </si>
  <si>
    <t>Lessebo</t>
  </si>
  <si>
    <t>Lilla Edet</t>
  </si>
  <si>
    <t>Lindesberg</t>
  </si>
  <si>
    <t>Ljungby</t>
  </si>
  <si>
    <t>Ljusdal</t>
  </si>
  <si>
    <t>Ljusnarsberg</t>
  </si>
  <si>
    <t>Lomma</t>
  </si>
  <si>
    <t>Ludvika</t>
  </si>
  <si>
    <t>Lund</t>
  </si>
  <si>
    <t>Lycksele</t>
  </si>
  <si>
    <t>Lysekil</t>
  </si>
  <si>
    <t>Malung</t>
  </si>
  <si>
    <t>Mariestad</t>
  </si>
  <si>
    <t>Mark</t>
  </si>
  <si>
    <t>Markaryd</t>
  </si>
  <si>
    <t>Mellerud</t>
  </si>
  <si>
    <t>Mora</t>
  </si>
  <si>
    <t>Motala</t>
  </si>
  <si>
    <t>Munkedal</t>
  </si>
  <si>
    <t>Munkfors</t>
  </si>
  <si>
    <t>Nacka</t>
  </si>
  <si>
    <t>Nora</t>
  </si>
  <si>
    <t>Norberg</t>
  </si>
  <si>
    <t>Nordanstig</t>
  </si>
  <si>
    <t>Nordmaling</t>
  </si>
  <si>
    <t>Nybro</t>
  </si>
  <si>
    <t>Nykvarn</t>
  </si>
  <si>
    <t>Ockelbo</t>
  </si>
  <si>
    <t>Orsa</t>
  </si>
  <si>
    <t>Orust</t>
  </si>
  <si>
    <t>Osby</t>
  </si>
  <si>
    <t>Oskarshamn</t>
  </si>
  <si>
    <t>Pajala</t>
  </si>
  <si>
    <t>Partille</t>
  </si>
  <si>
    <t>Perstorp</t>
  </si>
  <si>
    <t>Ragunda</t>
  </si>
  <si>
    <t>Robertsfors</t>
  </si>
  <si>
    <t>Ronneby</t>
  </si>
  <si>
    <t>Sala</t>
  </si>
  <si>
    <t>Salem</t>
  </si>
  <si>
    <t>Sandviken</t>
  </si>
  <si>
    <t>Sigtuna</t>
  </si>
  <si>
    <t>Simrishamn</t>
  </si>
  <si>
    <t>Skara</t>
  </si>
  <si>
    <t>Skinnskatteberg</t>
  </si>
  <si>
    <t>Skurup</t>
  </si>
  <si>
    <t>Smedjebacken</t>
  </si>
  <si>
    <t>Sollentuna</t>
  </si>
  <si>
    <t>Solna</t>
  </si>
  <si>
    <t>Sorsele</t>
  </si>
  <si>
    <t>Staffanstorp</t>
  </si>
  <si>
    <t>Stenungsund</t>
  </si>
  <si>
    <t>Stockholm</t>
  </si>
  <si>
    <t>Storfors</t>
  </si>
  <si>
    <t>Storuman</t>
  </si>
  <si>
    <t>Sundbyberg</t>
  </si>
  <si>
    <t>Sundsvall</t>
  </si>
  <si>
    <t>Sunne</t>
  </si>
  <si>
    <t>Surahammar</t>
  </si>
  <si>
    <t>Svedala</t>
  </si>
  <si>
    <t>Svenljunga</t>
  </si>
  <si>
    <t>Tanum</t>
  </si>
  <si>
    <t>Tibro</t>
  </si>
  <si>
    <t>Tidaholm</t>
  </si>
  <si>
    <t>Tierp</t>
  </si>
  <si>
    <t>Tingsryd</t>
  </si>
  <si>
    <t>Tomelilla</t>
  </si>
  <si>
    <t>Torsby</t>
  </si>
  <si>
    <t>Tranemo</t>
  </si>
  <si>
    <t>Trelleborg</t>
  </si>
  <si>
    <t>Trosa</t>
  </si>
  <si>
    <t>Uddevalla</t>
  </si>
  <si>
    <t>Ulricehamn</t>
  </si>
  <si>
    <t>Upplands-Bro</t>
  </si>
  <si>
    <t>Uppsala</t>
  </si>
  <si>
    <t>Uppvidinge</t>
  </si>
  <si>
    <t>Vadstena</t>
  </si>
  <si>
    <t>Vaggeryd</t>
  </si>
  <si>
    <t>Valdemarsvik</t>
  </si>
  <si>
    <t>Vallentuna</t>
  </si>
  <si>
    <t>Vansbro</t>
  </si>
  <si>
    <t>Vara</t>
  </si>
  <si>
    <t>Varberg</t>
  </si>
  <si>
    <t>Vaxholm</t>
  </si>
  <si>
    <t>Vellinge</t>
  </si>
  <si>
    <t>Vetlanda</t>
  </si>
  <si>
    <t>Vilhelmina</t>
  </si>
  <si>
    <t>Vimmerby</t>
  </si>
  <si>
    <t>Vindeln</t>
  </si>
  <si>
    <t>Ydre</t>
  </si>
  <si>
    <t>Ystad</t>
  </si>
  <si>
    <t>Alingsås</t>
  </si>
  <si>
    <t>Borås</t>
  </si>
  <si>
    <t>Båstad</t>
  </si>
  <si>
    <t>Finspång</t>
  </si>
  <si>
    <t>Gullspång</t>
  </si>
  <si>
    <t>Håbo</t>
  </si>
  <si>
    <t>Laxå</t>
  </si>
  <si>
    <t>Luleå</t>
  </si>
  <si>
    <t>Malå</t>
  </si>
  <si>
    <t>Ovanåker</t>
  </si>
  <si>
    <t>Piteå</t>
  </si>
  <si>
    <t>Skellefteå</t>
  </si>
  <si>
    <t>Sollefteå</t>
  </si>
  <si>
    <t>Timrå</t>
  </si>
  <si>
    <t>Torsås</t>
  </si>
  <si>
    <t>Tranås</t>
  </si>
  <si>
    <t>Umeå</t>
  </si>
  <si>
    <t>Vingåker</t>
  </si>
  <si>
    <t>Vårgårda</t>
  </si>
  <si>
    <t>Bollnäs</t>
  </si>
  <si>
    <t>Borlänge</t>
  </si>
  <si>
    <t>Bräcke</t>
  </si>
  <si>
    <t>Färgelanda</t>
  </si>
  <si>
    <t>Grästorp</t>
  </si>
  <si>
    <t>Gällivare</t>
  </si>
  <si>
    <t>Gävle</t>
  </si>
  <si>
    <t>Hällefors</t>
  </si>
  <si>
    <t>Härjedalen</t>
  </si>
  <si>
    <t>Härryda</t>
  </si>
  <si>
    <t>Hässleholm</t>
  </si>
  <si>
    <t>Järfälla</t>
  </si>
  <si>
    <t>Kungälv</t>
  </si>
  <si>
    <t>Kävlinge</t>
  </si>
  <si>
    <t>Norrtälje</t>
  </si>
  <si>
    <t>Nynäshamn</t>
  </si>
  <si>
    <t>Rättvik</t>
  </si>
  <si>
    <t>Sotenäs</t>
  </si>
  <si>
    <t>Strängnäs</t>
  </si>
  <si>
    <t>Säffle</t>
  </si>
  <si>
    <t>Säter</t>
  </si>
  <si>
    <t>Trollhättan</t>
  </si>
  <si>
    <t>Täby</t>
  </si>
  <si>
    <t>Upplands Väsby</t>
  </si>
  <si>
    <t>Vänersborg</t>
  </si>
  <si>
    <t>Vännäs</t>
  </si>
  <si>
    <t>Värnamo</t>
  </si>
  <si>
    <t>Västervik</t>
  </si>
  <si>
    <t>Västerås</t>
  </si>
  <si>
    <t>Bromölla</t>
  </si>
  <si>
    <t>Burlöv</t>
  </si>
  <si>
    <t>Ekerö</t>
  </si>
  <si>
    <t>Eksjö</t>
  </si>
  <si>
    <t>Enköping</t>
  </si>
  <si>
    <t>Eslöv</t>
  </si>
  <si>
    <t>Falköping</t>
  </si>
  <si>
    <t>Gnosjö</t>
  </si>
  <si>
    <t>Göteborg</t>
  </si>
  <si>
    <t>Götene</t>
  </si>
  <si>
    <t>Hammarö</t>
  </si>
  <si>
    <t>Härnösand</t>
  </si>
  <si>
    <t>Höganäs</t>
  </si>
  <si>
    <t>Högsby</t>
  </si>
  <si>
    <t>Hörby</t>
  </si>
  <si>
    <t>Höör</t>
  </si>
  <si>
    <t>Jönköping</t>
  </si>
  <si>
    <t>Kungsör</t>
  </si>
  <si>
    <t>Köping</t>
  </si>
  <si>
    <t>Lidingö</t>
  </si>
  <si>
    <t>Lidköping</t>
  </si>
  <si>
    <t>Linköping</t>
  </si>
  <si>
    <t>Malmö</t>
  </si>
  <si>
    <t>Mjölby</t>
  </si>
  <si>
    <t>Mullsjö</t>
  </si>
  <si>
    <t>Mölndal</t>
  </si>
  <si>
    <t>Mönsterås</t>
  </si>
  <si>
    <t>Mörbylånga</t>
  </si>
  <si>
    <t>Norrköping</t>
  </si>
  <si>
    <t>Norsjö</t>
  </si>
  <si>
    <t>Nyköping</t>
  </si>
  <si>
    <t>Nässjö</t>
  </si>
  <si>
    <t>Olofström</t>
  </si>
  <si>
    <t>Oxelösund</t>
  </si>
  <si>
    <t>Sjöbo</t>
  </si>
  <si>
    <t>Skövde</t>
  </si>
  <si>
    <t>Strömstad</t>
  </si>
  <si>
    <t>Strömsund</t>
  </si>
  <si>
    <t>Svalöv</t>
  </si>
  <si>
    <t>Sävsjö</t>
  </si>
  <si>
    <t>Söderhamn</t>
  </si>
  <si>
    <t>Söderköping</t>
  </si>
  <si>
    <t>Södertälje</t>
  </si>
  <si>
    <t>Sölvesborg</t>
  </si>
  <si>
    <t>Tjörn</t>
  </si>
  <si>
    <t>Tyresö</t>
  </si>
  <si>
    <t>Töreboda</t>
  </si>
  <si>
    <t>Värmdö</t>
  </si>
  <si>
    <t>Växjö</t>
  </si>
  <si>
    <t>Ordning</t>
  </si>
  <si>
    <t>Kommun</t>
  </si>
  <si>
    <t>Kommunkod</t>
  </si>
  <si>
    <t>H-region</t>
  </si>
  <si>
    <t>Åmål</t>
  </si>
  <si>
    <t>Ånge</t>
  </si>
  <si>
    <t>Åre</t>
  </si>
  <si>
    <t>Årjäng</t>
  </si>
  <si>
    <t>Åsele</t>
  </si>
  <si>
    <t>Åstorp</t>
  </si>
  <si>
    <t>Åtvidaberg</t>
  </si>
  <si>
    <t>Älmhult</t>
  </si>
  <si>
    <t>Älvdalen</t>
  </si>
  <si>
    <t>Älvkarleby</t>
  </si>
  <si>
    <t>Älvsbyn</t>
  </si>
  <si>
    <t>Ängelholm</t>
  </si>
  <si>
    <t>Öckerö</t>
  </si>
  <si>
    <t>Ödeshög</t>
  </si>
  <si>
    <t>Örebro</t>
  </si>
  <si>
    <t>Örkelljunga</t>
  </si>
  <si>
    <t>Örnsköldsvik</t>
  </si>
  <si>
    <t>Östersund</t>
  </si>
  <si>
    <t>Österåker</t>
  </si>
  <si>
    <t>Östhammar</t>
  </si>
  <si>
    <t>Östra Göinge</t>
  </si>
  <si>
    <t>Överkalix</t>
  </si>
  <si>
    <t>Övertorneå</t>
  </si>
  <si>
    <t>Centralt i huvudorten</t>
  </si>
  <si>
    <t>I huvudortens ytterområden</t>
  </si>
  <si>
    <t>I mindre tätort i kommunen</t>
  </si>
  <si>
    <t>På landsbygden</t>
  </si>
  <si>
    <t>Osäkerhet</t>
  </si>
  <si>
    <t xml:space="preserve">Lägenhet </t>
  </si>
  <si>
    <t xml:space="preserve">Samhällsservice </t>
  </si>
  <si>
    <t>Låg/mellan</t>
  </si>
  <si>
    <t>Hög/gymn.</t>
  </si>
  <si>
    <t>Markanvändningstyp</t>
  </si>
  <si>
    <t>Bil</t>
  </si>
  <si>
    <t>Koll</t>
  </si>
  <si>
    <t>Cykel</t>
  </si>
  <si>
    <t>Gång</t>
  </si>
  <si>
    <t>Övrigt</t>
  </si>
  <si>
    <t>Korrektionsfaktorer</t>
  </si>
  <si>
    <t>Var i kommunen</t>
  </si>
  <si>
    <t>Justering av färdmedelsval beroende på H-region</t>
  </si>
  <si>
    <t>Justering totalt antal resor</t>
  </si>
  <si>
    <t>Justering av färdmedelsval beroende på läge i kommunen</t>
  </si>
  <si>
    <t>Samhällsservice</t>
  </si>
  <si>
    <t>Resultat</t>
  </si>
  <si>
    <t>Totalt</t>
  </si>
  <si>
    <t>MM</t>
  </si>
  <si>
    <t>Kollektivtrafik</t>
  </si>
  <si>
    <t>Frågor om lokaltrafik</t>
  </si>
  <si>
    <t>Frågor om regionaltrafik</t>
  </si>
  <si>
    <t>Generella frågor</t>
  </si>
  <si>
    <t>K1</t>
  </si>
  <si>
    <t>10-minuterstrafik eller kortare</t>
  </si>
  <si>
    <t>10-15-minuterstrafik</t>
  </si>
  <si>
    <t>16-30-minuterstrafik</t>
  </si>
  <si>
    <t>31-minuterstrafik eller längre</t>
  </si>
  <si>
    <t>Inget svar</t>
  </si>
  <si>
    <t>K2</t>
  </si>
  <si>
    <t>Mindre än 250 m</t>
  </si>
  <si>
    <t>250-600 m</t>
  </si>
  <si>
    <t>600-1000 m</t>
  </si>
  <si>
    <t>Mer än 1000 m</t>
  </si>
  <si>
    <t>K3</t>
  </si>
  <si>
    <t>Alla linjer har i princip taktfasta tidtabeller.</t>
  </si>
  <si>
    <t>Alla prioriterade linjer har taktfasta tidtabeller.</t>
  </si>
  <si>
    <t>Få eller inga linjer har taktfasta tidtabeller</t>
  </si>
  <si>
    <t>K4</t>
  </si>
  <si>
    <t>Stora delar av tätorten och alla viktiga målpunkter. Koordinerade tidtabeller underlättar byten.</t>
  </si>
  <si>
    <t>Stora delar av tätorten och alla viktiga målpunkter. Tidtabellerna är inte koordinerade.</t>
  </si>
  <si>
    <t>Endast delar av tätorten. Vissa viktiga målpunkter ligger utanför kollektivtrafiknätet.</t>
  </si>
  <si>
    <t>Kollektivtrafiknätet har relativt stora brister.</t>
  </si>
  <si>
    <t>K5</t>
  </si>
  <si>
    <t>Enbart moderna fordon (max 6 år gamla eller motsvarande).</t>
  </si>
  <si>
    <t>Majoriteten är moderna fordon.</t>
  </si>
  <si>
    <t>Blandat mellan äldre och moderna fordon.</t>
  </si>
  <si>
    <t>Majoriteten är äldre fordon.</t>
  </si>
  <si>
    <t>K6</t>
  </si>
  <si>
    <t>30-60-minuterstrafik</t>
  </si>
  <si>
    <t>Mer sällan än 60-minuterstrafik</t>
  </si>
  <si>
    <t>K7</t>
  </si>
  <si>
    <t>Mindre än 500 m</t>
  </si>
  <si>
    <t>500-1000 m</t>
  </si>
  <si>
    <t>1000-1500 m</t>
  </si>
  <si>
    <t>Mer än 1500 m</t>
  </si>
  <si>
    <t>K8</t>
  </si>
  <si>
    <t>K9</t>
  </si>
  <si>
    <t>K10</t>
  </si>
  <si>
    <t>Nästan uteslutande modern flotta.</t>
  </si>
  <si>
    <t>Blandat mellan äldre fordon och moderna fordon.</t>
  </si>
  <si>
    <t>K11</t>
  </si>
  <si>
    <t>På större målpunkter och viktiga bytespunkter.</t>
  </si>
  <si>
    <t>På den viktigaste knutpunkten (t ex busstationen i centrum).</t>
  </si>
  <si>
    <t>Endast på nätet.</t>
  </si>
  <si>
    <t>Det finns ingen realtidsinformation.</t>
  </si>
  <si>
    <t>K12</t>
  </si>
  <si>
    <t>Kollektivtrafiken är alltid utgångspunkten vid planering av t ex nya bostadsområden.</t>
  </si>
  <si>
    <t>Kollektivtrafiken är en viktig faktor vid planering av t ex nya bostadsområden.</t>
  </si>
  <si>
    <t>Anpassningar görs för kollektivtrafiken men ofta i sena planeringsskeden.</t>
  </si>
  <si>
    <t>Kollektivtrafiken anpassas till området och påverkar inte planeringen.</t>
  </si>
  <si>
    <t>K13</t>
  </si>
  <si>
    <t>Kommunen har/kräver översyn regelbundet</t>
  </si>
  <si>
    <t>K14</t>
  </si>
  <si>
    <t>Kommunen har tydliga och offensiva mål med en tydlig handlingsplan. Målen följs upp.</t>
  </si>
  <si>
    <t>Kommunen har tydliga mål och en handlingsplan.</t>
  </si>
  <si>
    <t>Kommunen har inga mål uppsatta för kollektivtrafiken.</t>
  </si>
  <si>
    <t>Frågor om gångtrafik</t>
  </si>
  <si>
    <t>G1</t>
  </si>
  <si>
    <t>0.5-1 km</t>
  </si>
  <si>
    <t>1-2 km</t>
  </si>
  <si>
    <t>Mer än 2 km</t>
  </si>
  <si>
    <t>G2</t>
  </si>
  <si>
    <t>Gångvägnätet är sammanhängande och gent samt uppfyller gåendes önskemål om upplevelserikedom.</t>
  </si>
  <si>
    <t>Trottoarer finns i princip längs alla gator/vägar.</t>
  </si>
  <si>
    <t>Gångvägnätet är inte sammanhängande. Ofta saknas infrastruktur för gående.</t>
  </si>
  <si>
    <t>G3</t>
  </si>
  <si>
    <t>Hela nätet har god standard.</t>
  </si>
  <si>
    <t>Större delen har god standard. Vissa områden har dock brister.</t>
  </si>
  <si>
    <t>Det är vanligt med relativt stora brister i standarden.</t>
  </si>
  <si>
    <t>G4</t>
  </si>
  <si>
    <t>Tryggheten är hög. Det finns i princip inga otrygga områden/passager. Trygghetsvandringar eller liknande bekräftar detta.</t>
  </si>
  <si>
    <t>Tryggheten är på de flesta håll hög. Kommunen arbetar aktivt med att förbättra tryggheten.</t>
  </si>
  <si>
    <t>G5</t>
  </si>
  <si>
    <t>Mer än 60 %</t>
  </si>
  <si>
    <t>50-60 %</t>
  </si>
  <si>
    <t>25-50 %</t>
  </si>
  <si>
    <t>Mindre än 25 %</t>
  </si>
  <si>
    <t>G6</t>
  </si>
  <si>
    <t>Gångtrafiknätet underhålls först.</t>
  </si>
  <si>
    <t>Gångtrafiknätet underhålls samtidigt med biltrafiken.</t>
  </si>
  <si>
    <t>Gångtrafiknätet prioriteras efter t ex biltrafiken.</t>
  </si>
  <si>
    <t>Stora delar av gångtrafiknätet underhålls inte.</t>
  </si>
  <si>
    <t>G7</t>
  </si>
  <si>
    <t>Uppföljning görs tätt och regelbundet.</t>
  </si>
  <si>
    <t>Ingen uppföljning har genomförs.</t>
  </si>
  <si>
    <t>G8</t>
  </si>
  <si>
    <t>Kommunen har inga mål uppsatta för gångtrafiken.</t>
  </si>
  <si>
    <t>Frågor om cykeltrafik</t>
  </si>
  <si>
    <t>C1</t>
  </si>
  <si>
    <t>Mindre än 1 km</t>
  </si>
  <si>
    <t>1-3 km</t>
  </si>
  <si>
    <t>4-5 km</t>
  </si>
  <si>
    <t>Mer än 5 km</t>
  </si>
  <si>
    <t>C2</t>
  </si>
  <si>
    <t>I princip inga lutningar.</t>
  </si>
  <si>
    <t>Lite uppför/nerför men inga kraftiga lutningar.</t>
  </si>
  <si>
    <t>Många lutningar och flera kraftiga backar.</t>
  </si>
  <si>
    <t>C3</t>
  </si>
  <si>
    <t>Cykelvägnätet är sammanhängande och täcker i princip hela tätorten.</t>
  </si>
  <si>
    <t>Cykelvägnätet täcker stora delar av tätorten och alla viktiga målpunkter.</t>
  </si>
  <si>
    <t>Cykelvägnätet täcker endast delar av tätorten. Vissa viktiga målpunkter ligger utanför cykelvägnätet.</t>
  </si>
  <si>
    <t>Cykelvägnätet har relativt stora brister och är inte sammanhängande.</t>
  </si>
  <si>
    <t>C4</t>
  </si>
  <si>
    <t>C5</t>
  </si>
  <si>
    <t>Cykelvägnätet underhålls först. Anslutningar till/från cykelvägnätet inkluderas.</t>
  </si>
  <si>
    <t>Cykelvägnätet underhålls samtidigt med biltrafiken.</t>
  </si>
  <si>
    <t>Cykelvägnätet prioriteras efter t ex biltrafiken.</t>
  </si>
  <si>
    <t>Stora delar av cykelvägnätet underhålls inte.</t>
  </si>
  <si>
    <t>C6</t>
  </si>
  <si>
    <t>C7</t>
  </si>
  <si>
    <t>Kommunen har inga mål uppsatta för cykeltrafiken.</t>
  </si>
  <si>
    <t>Frågor om biltrafik</t>
  </si>
  <si>
    <t>B1</t>
  </si>
  <si>
    <t>Extra åtgärder planeras för att få underskrida minimivärdet i p-normen (ex. mark för bilpool)</t>
  </si>
  <si>
    <t>Enfamiljshus har inte biluppställningsplats på tomten. Flerfamiljshus har parkeringsavgifter som gynnar att bilen står även dagtid.</t>
  </si>
  <si>
    <t>Kommunens parkeringspolicy tillämpas.</t>
  </si>
  <si>
    <t>Parkeringstillgången ska underlätta ägandet av flera bilar per hushåll.</t>
  </si>
  <si>
    <t>B2</t>
  </si>
  <si>
    <t>Extra åtgärder planeras för att få underskrida minivärdet i p-normen. ELLER Endast ett maxvärde används i området.</t>
  </si>
  <si>
    <t>Områdets arbetsplatser får parkeringsplatser enligt minimivärde i p-normen.</t>
  </si>
  <si>
    <t>Områdets arbetsplatser får parkeringsplatser högre än gällande p-norm (minimivärde).</t>
  </si>
  <si>
    <t>Tillgången på p-platser ska alltid vara god vid områdets arbetsplatser.</t>
  </si>
  <si>
    <t>B3</t>
  </si>
  <si>
    <t>Biltrafikens framkomlighet och tillgänglighet prioriteras medvetet lågt för att främja andra transportsätt.</t>
  </si>
  <si>
    <t>B4</t>
  </si>
  <si>
    <t>Det är generellt få p-platser anlagda.</t>
  </si>
  <si>
    <t>Det är generellt ont om lediga p-platser.</t>
  </si>
  <si>
    <t>Det är ont om lediga p-platser vid vissa tidpunkter.</t>
  </si>
  <si>
    <t>Det är inga problem att hitta en ledig p-plats nära besöksmålet.</t>
  </si>
  <si>
    <t>B5</t>
  </si>
  <si>
    <t>Mindre än 300 bilar/1000 inv.</t>
  </si>
  <si>
    <t>300-350 bilar/1000 inv.</t>
  </si>
  <si>
    <t>350-461 bilar/1000 inv.</t>
  </si>
  <si>
    <t>Fler än 461 bilar/1000 inv.</t>
  </si>
  <si>
    <t>B6</t>
  </si>
  <si>
    <t>Mycket restriktiv. När nya vägar byggs satsas det också på konkurrerande färdsätt.</t>
  </si>
  <si>
    <t>Restriktiv. Nya vägar byggs nästan uteslutande vid nybyggen.</t>
  </si>
  <si>
    <t>Generös. Kommunen ser inga problem med att bygga nya vägar om det t ex förbättrar framkomligheten.</t>
  </si>
  <si>
    <t>B7</t>
  </si>
  <si>
    <t>Kommunen har inga mål uppsatta för att minska biltrafiken.</t>
  </si>
  <si>
    <t>Mobility management</t>
  </si>
  <si>
    <t>Arbetar kommunen med Mobility management?</t>
  </si>
  <si>
    <t>Nej</t>
  </si>
  <si>
    <t>Hur arbetar kommunen med…</t>
  </si>
  <si>
    <t>Kontinuitet</t>
  </si>
  <si>
    <t>M2-11</t>
  </si>
  <si>
    <t>Åtgärden ingår som en självklar del i kommunens arbete</t>
  </si>
  <si>
    <t>Kommunen arbetar systematiskt med åtgärden</t>
  </si>
  <si>
    <t>Kommunen har gjort enstaka åtgärder</t>
  </si>
  <si>
    <t>Kommunen arbetar inte med åtgärden</t>
  </si>
  <si>
    <t>M12</t>
  </si>
  <si>
    <t>Längre än 10 år</t>
  </si>
  <si>
    <t>Mellan 5 och 10 år</t>
  </si>
  <si>
    <t>Mellan 2 och 5 år</t>
  </si>
  <si>
    <t>Kortare än 2 år</t>
  </si>
  <si>
    <t>Om nej så kommer hänsyn inte tas till övriga mobility management-frågor</t>
  </si>
  <si>
    <t>MM faktor</t>
  </si>
  <si>
    <t>med bil</t>
  </si>
  <si>
    <t>med kollektivtrafik</t>
  </si>
  <si>
    <t>med cykel</t>
  </si>
  <si>
    <t>till fots</t>
  </si>
  <si>
    <t>med annat</t>
  </si>
  <si>
    <t>Kortfattade resultat</t>
  </si>
  <si>
    <t>varav</t>
  </si>
  <si>
    <t>Låg</t>
  </si>
  <si>
    <t>Medel</t>
  </si>
  <si>
    <t>Hög</t>
  </si>
  <si>
    <t>Koll, medel frågor</t>
  </si>
  <si>
    <t>Gång, medel frågor</t>
  </si>
  <si>
    <t>Cykel, medel frågor</t>
  </si>
  <si>
    <t>Bil, medel frågor</t>
  </si>
  <si>
    <t>MM, medel frågor</t>
  </si>
  <si>
    <t>Elever</t>
  </si>
  <si>
    <t>Besök/dag</t>
  </si>
  <si>
    <t>Påverkansparametrar</t>
  </si>
  <si>
    <t>Lokalisering och markanvändning</t>
  </si>
  <si>
    <t xml:space="preserve">Indata till beräkning     </t>
  </si>
  <si>
    <t>Osäkerhetsberäkning</t>
  </si>
  <si>
    <t>Totalt antal resor</t>
  </si>
  <si>
    <t>Antal resor (totalt, exkl. nyttotrafik)</t>
  </si>
  <si>
    <t>Resultat, totalt</t>
  </si>
  <si>
    <t>Annat</t>
  </si>
  <si>
    <t>Uppskattat antal bilar</t>
  </si>
  <si>
    <t>Uppskattat markbehov för transporter</t>
  </si>
  <si>
    <t>Beräknad markanvändning avser den yta som de genererade resorna använder i samhället, alltså inte enbart i området som studeras.</t>
  </si>
  <si>
    <t>Markanvändning per färdmedel</t>
  </si>
  <si>
    <t>Totalt antal resor/dygn</t>
  </si>
  <si>
    <t>Resor uppdelat efter markanvändning (exkl. nyttotrafik)</t>
  </si>
  <si>
    <t>Skattad färdmedelsfördelning</t>
  </si>
  <si>
    <t>Exkl. nyttotrafik</t>
  </si>
  <si>
    <t>1. Turtäthet under högtrafik i området (sammanlagt för alla linjer)</t>
  </si>
  <si>
    <t>2. Avstånd till hållplats (genomsnitt i området)</t>
  </si>
  <si>
    <t>3. Är tidtabeller i tätorten taktfasta/styva (dvs är det regelbundna minuttal alla timmar)?</t>
  </si>
  <si>
    <t>4. Hur stor del av tätorten täcks av kollektivtrafiknät?</t>
  </si>
  <si>
    <t>5. Vilken standard har de fordon som används för tätortstrafik?</t>
  </si>
  <si>
    <t>6. Turtäthet under högtrafik i området (sammanlagt för alla linjer)</t>
  </si>
  <si>
    <t>7. Avstånd till regional busshållplats (genomsnitt i området)</t>
  </si>
  <si>
    <t>8. Avstånd till station med regional tågtrafik (genomsnitt i området)</t>
  </si>
  <si>
    <t>10. Vilken standard har de fordon som används för regionaltrafik?</t>
  </si>
  <si>
    <t>11. Har resenärerna tillgång till realtidsinformation om kollektivtrafiken?</t>
  </si>
  <si>
    <t>12. Prioriteras kollektivtrafiken i kommunens planering?</t>
  </si>
  <si>
    <t>13. Hur ofta ser kommunen över kollektivtrafiknätet?</t>
  </si>
  <si>
    <t>14. Finns mål och handlingsplan för kollektivtrafiken?</t>
  </si>
  <si>
    <t>1. Avstånd till lokalt centrum (genomsnitt i området)</t>
  </si>
  <si>
    <t>2. Hur är gångvägnätet utformat i tätorten?</t>
  </si>
  <si>
    <t>3. Hur är standarden på gångvägnätet i tätorten?</t>
  </si>
  <si>
    <t>4. Finns problem med otrygghet för fotgängare i tätorten?</t>
  </si>
  <si>
    <t>8. Finns mål och handlingsplan för gångtrafiken?</t>
  </si>
  <si>
    <t>2. Höjdskillnader vid färd till lokalt centrum</t>
  </si>
  <si>
    <t>7. Finns mål och handlingsplan för cykeltrafiken?</t>
  </si>
  <si>
    <t>1. Hur planeras tillgången till bilparkering vid bostäder i området?</t>
  </si>
  <si>
    <t>2. Hur planeras tillgången till bilparkering vid arbetsplatser i området?</t>
  </si>
  <si>
    <t>3. Hur prioriterat är bilvägnätet i tätorten?</t>
  </si>
  <si>
    <t>4. Generell parkeringstillgång i tätorten.</t>
  </si>
  <si>
    <t>6. Hur är inställningen till att bygga nya vägar i kommunen?</t>
  </si>
  <si>
    <t>7. Finns mål och handlingsplan för att minska biltrafiken?</t>
  </si>
  <si>
    <t>1. Grön resplan/mobilitetsplan</t>
  </si>
  <si>
    <t>2. Kampanjer för mer miljövänligt resande</t>
  </si>
  <si>
    <t>3. Samlad reseinformation för flera färdsätt</t>
  </si>
  <si>
    <t>4. Utbildning om hållbart resande</t>
  </si>
  <si>
    <t>5. Distansarbete</t>
  </si>
  <si>
    <t>6. Resfria möten</t>
  </si>
  <si>
    <t>7. Målgruppsanpassade kampanjer t.ex. testresenärer, hälsotrampare</t>
  </si>
  <si>
    <t>8. Bättre cykelfaciliteter (ej infrastruktur)</t>
  </si>
  <si>
    <t>9. Bilpooler</t>
  </si>
  <si>
    <t>10. Sparsam körning/Eco-driving</t>
  </si>
  <si>
    <t>1. Hur länge har kommunen arbetat med mobility management?</t>
  </si>
  <si>
    <t>Nyttotrafik [%]</t>
  </si>
  <si>
    <t>ÅDT-beräkning</t>
  </si>
  <si>
    <t>Arbetsresor</t>
  </si>
  <si>
    <t>Inköp/serviceresor</t>
  </si>
  <si>
    <t>Fritidsresor</t>
  </si>
  <si>
    <t>Bostäders resor, fördelning</t>
  </si>
  <si>
    <t>Övrig markanvändnings resor, fördelning</t>
  </si>
  <si>
    <t>Resor per bil</t>
  </si>
  <si>
    <t>Antal bilresor utan nyttotrafik</t>
  </si>
  <si>
    <t>Antal bilresor med nyttotrafik</t>
  </si>
  <si>
    <t>ÅDT utan nyttotrafik</t>
  </si>
  <si>
    <t>ÅDT med nyttotrafik</t>
  </si>
  <si>
    <t>Summa</t>
  </si>
  <si>
    <t>Inkl. nyttotrafik</t>
  </si>
  <si>
    <t>Antal bilresor [resor/dygn]</t>
  </si>
  <si>
    <t>Uppskattat ÅDT [fordon/dygn]</t>
  </si>
  <si>
    <t>Uppskattat ÅVDT [fordon/dygn]</t>
  </si>
  <si>
    <t>Markbehov för transporter</t>
  </si>
  <si>
    <t>Färdmedelsandelar</t>
  </si>
  <si>
    <t>Färdmedelsfördelning*Justering H-region*Justering läge i kommunen</t>
  </si>
  <si>
    <t>Tryggheten är låg på många håll.</t>
  </si>
  <si>
    <t>[m2/resa]</t>
  </si>
  <si>
    <t>Följande frågor handlar om hur kommunen arbetar med frågor relaterade till kollektivtrafik, gång, cykel, bil och mobility management. Frågorna utgår från genomsnittet i Sverige och om standarden är bättre eller sämre än medel, justerar verktyget den skattade färdmedelsfördelningen. Det totala antalet resor påverkas inte. Normalt krävs relativt omfattande arbete för att färdmedelsfördelningen ska påverkas. Alla frågor inom respektive kategori påverkar resultatet lika mycket.</t>
  </si>
  <si>
    <t>Omvandlingsfaktorer</t>
  </si>
  <si>
    <t>Källa</t>
  </si>
  <si>
    <t>SCB 2010, genomsnitt för Uppsala, Norrköping och Örebro: 69kvm.  
Sthlm, Gtb: 66kvm;  
Malmö, Linköping: 71kvm</t>
  </si>
  <si>
    <t>Enligt SCB 2009, genomsnitt småhus radhus: 95,32 kvm, genomsnitt småhus kedjehus: 102,16 kvm</t>
  </si>
  <si>
    <t xml:space="preserve">Enligt SCB 2009, genomsnitt småhus friliggande: 122,62kvm </t>
  </si>
  <si>
    <t xml:space="preserve">Uppgifter från Borås, Lund, Vel-
linge, Malmö, Landskrona, Oslo samt Parkeringslexikon </t>
  </si>
  <si>
    <t>Uppgifter från Malmö, Vellinge, Borås, Oslo, Lund samt Parkeringslexikon</t>
  </si>
  <si>
    <t>Uppgifter från Malmö, Vellinge, Borås, Lund samt Parkeringslexikon</t>
  </si>
  <si>
    <t>Parkeringslexikon</t>
  </si>
  <si>
    <t xml:space="preserve">Uppgifter från Lunds universitetssjukhus, MAS, samt sjukhus i Helsingborg, Kristianstad och Ystad </t>
  </si>
  <si>
    <t>69 kvm/bostad</t>
  </si>
  <si>
    <t>100 kvm/bostad</t>
  </si>
  <si>
    <t>123 kvm/bostad</t>
  </si>
  <si>
    <t>0,03 anställda/BTA</t>
  </si>
  <si>
    <t>0,025 anställda/BTA</t>
  </si>
  <si>
    <t>0,012 anställda/BTA</t>
  </si>
  <si>
    <t>0,017 anställda/BTA</t>
  </si>
  <si>
    <t>0,015 anställda/BTA</t>
  </si>
  <si>
    <t>0,013 anställda/BTA</t>
  </si>
  <si>
    <t>0,003 vårdplatser/BTA</t>
  </si>
  <si>
    <t>0,06 elever/BTA</t>
  </si>
  <si>
    <t>0,1 elever/BTA</t>
  </si>
  <si>
    <t>0,245 besök/dag</t>
  </si>
  <si>
    <t>Parkeringslexikon, uppgifter om post, bank och apotek</t>
  </si>
  <si>
    <t>Bygger på socialstyrelsens gamla råd samt antagande om 15 barn per avdelning</t>
  </si>
  <si>
    <t>Medelvärde mellan förskola och högstadium/gymnasium</t>
  </si>
  <si>
    <t>Uppgifter från gymnasieskolor i Lund</t>
  </si>
  <si>
    <t>Uppgifter från Friskis och Svettis</t>
  </si>
  <si>
    <t>1,79 pers/bostad</t>
  </si>
  <si>
    <t>2,48 pers/bostad</t>
  </si>
  <si>
    <t xml:space="preserve">Uppgifter om Landskrona, stämmer väl överens med andra uppgifter som dock inte är uppdelade per bostadstyp </t>
  </si>
  <si>
    <t>Omräkningsfaktorer till antal lgh/boende/anställda/elever mm.</t>
  </si>
  <si>
    <t>Källor</t>
  </si>
  <si>
    <t>Alstringstal för olika typer av markanvändning</t>
  </si>
  <si>
    <t>Alstringstal</t>
  </si>
  <si>
    <t>4,44 resor/anställda och dag</t>
  </si>
  <si>
    <t>7,88 resor/anställda och dag</t>
  </si>
  <si>
    <t>3,47 resor/anställda och dag</t>
  </si>
  <si>
    <t>53,79 resor/anställda och dag</t>
  </si>
  <si>
    <t>39,71 resor/anställda och dag</t>
  </si>
  <si>
    <t>26,12 resor/anställda och dag</t>
  </si>
  <si>
    <t>43,63 resor/anställda och dag</t>
  </si>
  <si>
    <t>28,67 resor/vårdplats och dag</t>
  </si>
  <si>
    <t>6,4 resor/elev och dag</t>
  </si>
  <si>
    <t>2,06 resor/BTA och dag</t>
  </si>
  <si>
    <t>RES 05/06, resor till/från bostaden</t>
  </si>
  <si>
    <t xml:space="preserve">Effektkatalogen och aktuell färdmedelsfördelning, exkluderat 10 % av biltrafiken pga nyttotrafik </t>
  </si>
  <si>
    <t>Effektkatalogen och aktuell färdmedelsfördelning, exkluderat 10 % av biltrafiken pga nyttotrafik</t>
  </si>
  <si>
    <t>Bygger på expertskattning av Lars Nilsson, Ramböll, bygger på gamla RVUer. Skattningen är rimlig i jämförelse med erfarenheter från enskilda projekt.</t>
  </si>
  <si>
    <t>Parkeringslexikon tillsammans med aktuell färdmedelsfördelning ger 0,44 besök/BTA. Summering av besökare och sysselsatt samt antagande om 2 resor per person ger alstring/anställd.</t>
  </si>
  <si>
    <t>Parkeringslexikon tillsammans med aktuell färdmedelsfördelning ger 0,31 besök/BTA. Summering av besökare och sysselsatt samt antagande om 2 resor per person ger alstring/anställd.</t>
  </si>
  <si>
    <t>Parkeringslexikon tillsammans med aktuell färdmedelsfördelning ger 0,41 besök/BTA. Summering av besökare och sysselsatt samt antagande om 2 resor per person ger alstring/anställd.</t>
  </si>
  <si>
    <t xml:space="preserve">Bygger på uppgifter från Lunds universitetssjukhus, MAS, samt sjukhus i Helsingborg, Kristianstad och Ystad </t>
  </si>
  <si>
    <t xml:space="preserve">Logik, summering av personalens, barnens och föräldrarnas resor </t>
  </si>
  <si>
    <t xml:space="preserve">Genomsnitt mellan förskola och högstadium/gymnasium </t>
  </si>
  <si>
    <t>RVU Syd 2007 för gymnasieskolor i Lund</t>
  </si>
  <si>
    <t>Färdmedelsfördelning</t>
  </si>
  <si>
    <t xml:space="preserve">Källa </t>
  </si>
  <si>
    <t>bil</t>
  </si>
  <si>
    <t>koll</t>
  </si>
  <si>
    <t>cykel</t>
  </si>
  <si>
    <t>gång</t>
  </si>
  <si>
    <t>övrigt</t>
  </si>
  <si>
    <t>RES 05/06, färdmedelsfördelning för boende i flerfamiljshus</t>
  </si>
  <si>
    <t>RES 05/06, färdmedelsfördelning för boende i en/tvåfamiljshus</t>
  </si>
  <si>
    <t xml:space="preserve">RES 05/06, färdmedelsfördelning som arbetsresor </t>
  </si>
  <si>
    <t>Antar 80 % bil i övrigt samma förhållande som kontor</t>
  </si>
  <si>
    <t>Efter större industrier i Södertälje</t>
  </si>
  <si>
    <t>RES 05/06, färdmedelsfördelning för "inköp dagligvaror" och "inköp övrigt"</t>
  </si>
  <si>
    <t>RES 05/06, färdmedelsfördelning som "inköp dagligvaror"</t>
  </si>
  <si>
    <t>RES 05/06, färdmedelsfördelning som "inköp dagligvaror" för resor &lt; 1 km</t>
  </si>
  <si>
    <t>RES 05/06, färdmedelsfördelning som "restaurang/café"</t>
  </si>
  <si>
    <t>RES, färdmedelsfördelning som "post/bank"</t>
  </si>
  <si>
    <t xml:space="preserve">RVU landstinget Västerbottens län, antar 1/4 vårdresor, 3/4 arbetsresor </t>
  </si>
  <si>
    <t>RES 05/06, 1/4 av resorna antas vara arbetsresor, övriga hämta/lämna barn</t>
  </si>
  <si>
    <t>Genomsnitt av förskola och högstadium/gymnasium</t>
  </si>
  <si>
    <t>RES 05/06, 1/10 av resorna antas vara arbetsresor, övriga utbildning</t>
  </si>
  <si>
    <t>RES 05/06, Motion och friluftsliv, t ex idrott, promenad etc där gång korrigerats till 15 % (från RVU Syd, resor till motion, promenad exkluderat)</t>
  </si>
  <si>
    <t>Färdmedelsfördelning för olika typer av markanvändning</t>
  </si>
  <si>
    <t>Gym</t>
  </si>
  <si>
    <t>Antal bostadsenheter</t>
  </si>
  <si>
    <t>Antal boende</t>
  </si>
  <si>
    <t>2,44 resor/person och dag</t>
  </si>
  <si>
    <t>2,48 resor/person och dag</t>
  </si>
  <si>
    <t>35,19 resor/anställda och dag</t>
  </si>
  <si>
    <t>3,11 resor/elev och dag</t>
  </si>
  <si>
    <t>2,45 resor/elev och dag</t>
  </si>
  <si>
    <t>0,02 elever/BTA</t>
  </si>
  <si>
    <t>Kollektivtrafik*</t>
  </si>
  <si>
    <t>* Totalt antal på- och avstigande</t>
  </si>
  <si>
    <t>Omvandlingsfaktorer [m2 per bostad eller anställd/elever/mm per BTA]</t>
  </si>
  <si>
    <t>Omvandlingsfaktorer [personer per bostad]</t>
  </si>
  <si>
    <t>Alstringstal [resor per boende/anställd/elev/mm och dag]</t>
  </si>
  <si>
    <t xml:space="preserve">9. Är tidtabeller i regionaltrafiken taktfasta/styva (dvs är det regelbundna minuttal </t>
  </si>
  <si>
    <t xml:space="preserve">    alla timmar)?</t>
  </si>
  <si>
    <t xml:space="preserve">5. Hur stor andel av korsningspunkterna mellan kommunens gångpassager och </t>
  </si>
  <si>
    <t xml:space="preserve">     biltrafikens huvudnät är hastighetssäkrade till 30 km/h? (85-percentil)</t>
  </si>
  <si>
    <t xml:space="preserve">     eller resvaneundersökningar)?</t>
  </si>
  <si>
    <t xml:space="preserve">4. Hur stor andel av kosningspunkterna mellan kommunens cykelvägnät och </t>
  </si>
  <si>
    <t xml:space="preserve">    30 km/h-gator)?</t>
  </si>
  <si>
    <t xml:space="preserve">     resvaneundersökningar)?</t>
  </si>
  <si>
    <t>5. Förväntat bilinnehav i området (Medel i Sverige 2009: 461 bilar/1000 invånare.</t>
  </si>
  <si>
    <t xml:space="preserve">     Min 290. Max 694)</t>
  </si>
  <si>
    <t xml:space="preserve">1. Arbetar kommunen med mobility management dvs. mjuka åtgärder för att </t>
  </si>
  <si>
    <t xml:space="preserve">    ändra resbeteende?</t>
  </si>
  <si>
    <t>Välj svar i listorna</t>
  </si>
  <si>
    <t>Välj svar i listorna (inget svar = Sverigemedel)</t>
  </si>
  <si>
    <t>En del linjer har taktfasta tidtabeller, i alla fall under högtrafik.</t>
  </si>
  <si>
    <t>Kommunen har/kräver översyn vid större ut- och ombyggnader, vilket brukar vara relativt regelbundet.</t>
  </si>
  <si>
    <t>Översyn brukar ske när problem uppmärksammas, vilket brukar vara relativt oregelbundet.</t>
  </si>
  <si>
    <t>Det var länge sedan en översyn gjordes, och ingen är planerad inom den närmsta tiden.</t>
  </si>
  <si>
    <t>Kommunen har mål, men de omsätts inte i praktiken. Handlingsplan saknas.</t>
  </si>
  <si>
    <t>Gångvägar m.m. kompletterar systematiskt trottoarer för att förbättra genheten.</t>
  </si>
  <si>
    <t>Vissa delar har god standard, men i större delen finns det brister.</t>
  </si>
  <si>
    <t>Tryggheten är ofta hög, men det finns områden som har problem.</t>
  </si>
  <si>
    <t>Uppföljning görs när kommunen känner det behövs, vilket brukar vara relativt regelbundet.</t>
  </si>
  <si>
    <t>Det var länge sedan en uppföljning gjordes, och ingen är heller planerad inom den närmsta tiden.</t>
  </si>
  <si>
    <t>Lite uppför/nerför, en kraftig backe.</t>
  </si>
  <si>
    <t>Prioritet ges åt kollektivtrafik, cyklister och fotgängare. Biltrafikens framkomlighet och tillgänglighet prioriteras lågt vid målkonflikter.</t>
  </si>
  <si>
    <t>Biltrafiken har samma prioritet som kollektivtrafik, cykel och gång.</t>
  </si>
  <si>
    <t>Biltrafiken prioriteras före kollektiv-, cykel- och gångtrafik.</t>
  </si>
  <si>
    <t>Relativ generös. Nya vägar byggs om det anses nödvändigt. Andra lösningar prövas, men det slutar oftast i vägbyggen.</t>
  </si>
  <si>
    <t>6. Är gångtrafik prioriterat vid drift och underhåll (t.ex. snöröjning)?</t>
  </si>
  <si>
    <t xml:space="preserve">7. Följer kommunen upp mängden gångtrafik (t.ex. genom fotgängarräkningar </t>
  </si>
  <si>
    <t xml:space="preserve">3. Hur stor del av tätorten täcks av cykelvägnät (cykelväg, cykelbana, cykelfält eller </t>
  </si>
  <si>
    <t>5. Är cykeltrafiken prioriterad vid drift och underhåll (t.ex. snöröjning)?</t>
  </si>
  <si>
    <t>6. Följer kommunen upp mängden cykeltrafik (t.ex. genom cykelräkningar eller</t>
  </si>
  <si>
    <t>Projektnamn</t>
  </si>
  <si>
    <t>Projektnamn och eventuella kommentarer</t>
  </si>
  <si>
    <t>Egna kommentarer</t>
  </si>
  <si>
    <t>Kommentarer</t>
  </si>
  <si>
    <t>Fyll i projektets namn och eventuella kommentarer i de gula rutorna nedan.</t>
  </si>
  <si>
    <t>Justering m.a.p. H-region</t>
  </si>
  <si>
    <t>Justering m.a.p. läge i kommunen</t>
  </si>
  <si>
    <t>Korrektionsfaktor m.a.p. H-region</t>
  </si>
  <si>
    <t>Trafikalstringsverktyget</t>
  </si>
  <si>
    <r>
      <t>BTA [m</t>
    </r>
    <r>
      <rPr>
        <vertAlign val="superscript"/>
        <sz val="11"/>
        <color theme="1"/>
        <rFont val="Calibri"/>
        <family val="2"/>
        <scheme val="minor"/>
      </rPr>
      <t>2</t>
    </r>
    <r>
      <rPr>
        <sz val="11"/>
        <color theme="1"/>
        <rFont val="Calibri"/>
        <family val="2"/>
        <scheme val="minor"/>
      </rPr>
      <t>]</t>
    </r>
  </si>
  <si>
    <r>
      <t>Area [m</t>
    </r>
    <r>
      <rPr>
        <vertAlign val="superscript"/>
        <sz val="11"/>
        <color theme="1"/>
        <rFont val="Calibri"/>
        <family val="2"/>
        <scheme val="minor"/>
      </rPr>
      <t>2</t>
    </r>
    <r>
      <rPr>
        <sz val="11"/>
        <color theme="1"/>
        <rFont val="Calibri"/>
        <family val="2"/>
        <scheme val="minor"/>
      </rPr>
      <t>]</t>
    </r>
  </si>
  <si>
    <t>Versionshistorik</t>
  </si>
  <si>
    <t>Version</t>
  </si>
  <si>
    <t>Datum</t>
  </si>
  <si>
    <t>1.1</t>
  </si>
  <si>
    <t>Uppdateringar i korthet</t>
  </si>
  <si>
    <t>Förändring</t>
  </si>
  <si>
    <r>
      <rPr>
        <b/>
        <i/>
        <sz val="11"/>
        <color theme="1"/>
        <rFont val="Calibri"/>
        <family val="2"/>
        <scheme val="minor"/>
      </rPr>
      <t>Version 1.1</t>
    </r>
    <r>
      <rPr>
        <i/>
        <sz val="11"/>
        <color theme="1"/>
        <rFont val="Calibri"/>
        <family val="2"/>
        <scheme val="minor"/>
      </rPr>
      <t xml:space="preserve">
Se till att använda den senaste versionen av Trafikalstringsverktyget och tillhörande användarhandledning, som hämtas på </t>
    </r>
    <r>
      <rPr>
        <i/>
        <u/>
        <sz val="11"/>
        <color theme="1"/>
        <rFont val="Calibri"/>
        <family val="2"/>
        <scheme val="minor"/>
      </rPr>
      <t xml:space="preserve">https://bransch.trafikverket.se/tjanster/system-och-verktyg/Prognos--och-analysverktyg/Trafikalstringsverktyg/  </t>
    </r>
    <r>
      <rPr>
        <i/>
        <sz val="11"/>
        <color theme="1"/>
        <rFont val="Calibri"/>
        <family val="2"/>
        <scheme val="minor"/>
      </rPr>
      <t xml:space="preserve">
Se fliken Snabbstartsguide för instruktioner hur man använder verktyget.
</t>
    </r>
  </si>
  <si>
    <r>
      <rPr>
        <sz val="11"/>
        <color rgb="FF000000"/>
        <rFont val="Calibri"/>
        <family val="2"/>
      </rPr>
      <t xml:space="preserve">– </t>
    </r>
    <r>
      <rPr>
        <sz val="11"/>
        <color rgb="FF000000"/>
        <rFont val="Calibri"/>
        <family val="2"/>
        <scheme val="minor"/>
      </rPr>
      <t>Här fyller du i uppgifter om områdets lokalisering och markanvändning. Alla celler som är gula kan ändras. 
– Uppgifterna om yta (BTA - Bruttoarea) och antal bostadsenheter genererar skattningar av antalet boende, anställda o.s.v., men du kan även välja att fylla i dessa uppgifter direkt. Tänk på att bara en typ av indata kan fyllas i per markanvändningstyp.
– I kolumnen Nyttotrafik kan du fylla i uppskattad andel nyttotrafik för respektive markanvändning. Som utgångspunkt har 15% för bostäder, 10% för småindustri/hantverkare och 5% för övrig markanvändning lagts in. 
– I kolumnen Osäkerhet ges en indikation över osäkerheten i de bakomliggande trafikalstringstalen. Ju högre osäkerhet, desto försiktigare bör du vara när du tolkar resultaten.</t>
    </r>
  </si>
  <si>
    <t xml:space="preserve">Gång </t>
  </si>
  <si>
    <t>Påverkansparametrar, indata</t>
  </si>
  <si>
    <t>Påverkansparametrarnas effekt på färdmedelsandelarna</t>
  </si>
  <si>
    <t>Inkl. påverkansparametrar</t>
  </si>
  <si>
    <t>Exkl. påverkansparametrar</t>
  </si>
  <si>
    <t>Färdmedelsfördelning, ursprunglig</t>
  </si>
  <si>
    <t>Ange projektnamn här</t>
  </si>
  <si>
    <t>Ange eventuella kommentarer här</t>
  </si>
  <si>
    <r>
      <t xml:space="preserve">Nedanstående tabell visar det </t>
    </r>
    <r>
      <rPr>
        <u/>
        <sz val="11"/>
        <color theme="1"/>
        <rFont val="Calibri"/>
        <family val="2"/>
        <scheme val="minor"/>
      </rPr>
      <t>totala</t>
    </r>
    <r>
      <rPr>
        <sz val="11"/>
        <color theme="1"/>
        <rFont val="Calibri"/>
        <family val="2"/>
        <scheme val="minor"/>
      </rPr>
      <t xml:space="preserve"> antalet bilresor och fordon per dygn och inkluderar både tur- och returresor. Bilresor innebär antalet </t>
    </r>
    <r>
      <rPr>
        <u/>
        <sz val="11"/>
        <color theme="1"/>
        <rFont val="Calibri"/>
        <family val="2"/>
        <scheme val="minor"/>
      </rPr>
      <t>personer</t>
    </r>
    <r>
      <rPr>
        <sz val="11"/>
        <color theme="1"/>
        <rFont val="Calibri"/>
        <family val="2"/>
        <scheme val="minor"/>
      </rPr>
      <t xml:space="preserve"> som genomför en resa med bil. ÅDT (årsdygnstrafik) och ÅVDT (årsvardagsdygnstrafik) beräknar antalet </t>
    </r>
    <r>
      <rPr>
        <u/>
        <sz val="11"/>
        <color theme="1"/>
        <rFont val="Calibri"/>
        <family val="2"/>
        <scheme val="minor"/>
      </rPr>
      <t>fordon</t>
    </r>
    <r>
      <rPr>
        <sz val="11"/>
        <color theme="1"/>
        <rFont val="Calibri"/>
        <family val="2"/>
        <scheme val="minor"/>
      </rPr>
      <t xml:space="preserve"> som bilresorna motsvarar per dygn. ÅDT antas vara 90% av ÅVDT.</t>
    </r>
  </si>
  <si>
    <t>Nedanstående tabell visar påverkansparametrarnas effekt på resultatet. Detta är inräknat i samtliga resultattabeller.</t>
  </si>
  <si>
    <t>Justering av färdmedelsandelar m.a.p. påverkansparametrar</t>
  </si>
  <si>
    <t>Verktyget har omarbetats till en Excelversion. Vissa buggrättningar och justeringar av alstringstal har genomförts.</t>
  </si>
  <si>
    <r>
      <rPr>
        <b/>
        <sz val="20"/>
        <color theme="1"/>
        <rFont val="Calibri"/>
        <family val="2"/>
        <scheme val="minor"/>
      </rPr>
      <t xml:space="preserve">Om Trafikalstringsverktyget </t>
    </r>
    <r>
      <rPr>
        <sz val="11"/>
        <color theme="1"/>
        <rFont val="Calibri"/>
        <family val="2"/>
        <scheme val="minor"/>
      </rPr>
      <t xml:space="preserve">
</t>
    </r>
    <r>
      <rPr>
        <b/>
        <sz val="14"/>
        <color theme="1"/>
        <rFont val="Calibri"/>
        <family val="2"/>
        <scheme val="minor"/>
      </rPr>
      <t>Version 1.1</t>
    </r>
    <r>
      <rPr>
        <sz val="11"/>
        <color theme="1"/>
        <rFont val="Calibri"/>
        <family val="2"/>
        <scheme val="minor"/>
      </rPr>
      <t xml:space="preserve">
Detta verktyg är utformat för att underlätta skattning av trafikalstring i samband med planering av nya eller befintliga områden. Trafikalstring för bil, kollektivtrafik, gång och cykel är inkluderat. Trafikalstringsverktyget förvaltas av Trafikverket.
Verktyget bygger på den kunskap vi har idag kring alstring av persontransporter beroende på lokalisering och markanvändning. Utöver det, kan färdmedelsfördelningar justeras baserat på hur kommunen arbetar med kollektivtrafik, gång, cykel, bil och mobility management.
Man ska vara medveten om att Trafikalstringsverkyget bara ger en uppskattning av alstringen och att det finns många osäkerheter i resultaten. Man ska därför alltid göra en rimlighetsbedömning av resultaten och om möjligt jämföra med liknande områden. Om bättre kunskap om alstringen finns bör detta användas framför detta verktyg. Vid osäkerheter i indata eller alstringstal bör känlighetsanalyser genomföras för att få ett spann vad trafikalstringen kan hamna inom. Verktyget kan inte heller beräkna alstring för all typ av markanvändning. I de fall det finns behov av att beräkna alstring för en markanvändningstyp som inte är inkluderad i verktyget så behöver en separat alstringsberäkning genomföras.
En kortfattad instruktion som visar hur man använder verktyget finns i fliken Snabbstartsguide. För mer information om användning och beräkningsgång, se tillhörande användarhandledning.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</si>
</sst>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000"/>
    <numFmt numFmtId="166" formatCode="_-* #,##0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8"/>
      <name val="Calibri"/>
      <family val="2"/>
      <scheme val="minor"/>
    </font>
    <font>
      <sz val="9"/>
      <color rgb="FF000000"/>
      <name val="Arial"/>
      <family val="2"/>
    </font>
    <font>
      <sz val="11"/>
      <color theme="0"/>
      <name val="Calibri"/>
      <family val="2"/>
      <scheme val="minor"/>
    </font>
    <font>
      <b/>
      <sz val="14"/>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u/>
      <sz val="11"/>
      <color theme="1"/>
      <name val="Calibri"/>
      <family val="2"/>
      <scheme val="minor"/>
    </font>
    <font>
      <b/>
      <sz val="11"/>
      <color rgb="FFFFC000"/>
      <name val="Calibri"/>
      <family val="2"/>
      <scheme val="minor"/>
    </font>
    <font>
      <b/>
      <sz val="11"/>
      <color theme="5" tint="-0.249977111117893"/>
      <name val="Calibri"/>
      <family val="2"/>
      <scheme val="minor"/>
    </font>
    <font>
      <i/>
      <u/>
      <sz val="11"/>
      <color theme="1"/>
      <name val="Calibri"/>
      <family val="2"/>
      <scheme val="minor"/>
    </font>
    <font>
      <b/>
      <sz val="11"/>
      <color theme="9"/>
      <name val="Calibri"/>
      <family val="2"/>
    </font>
    <font>
      <b/>
      <sz val="9"/>
      <color theme="1"/>
      <name val="Calibri"/>
      <family val="2"/>
      <scheme val="minor"/>
    </font>
    <font>
      <sz val="9"/>
      <color theme="1"/>
      <name val="Calibri"/>
      <family val="2"/>
      <scheme val="minor"/>
    </font>
    <font>
      <b/>
      <i/>
      <sz val="11"/>
      <color theme="1"/>
      <name val="Calibri"/>
      <family val="2"/>
      <scheme val="minor"/>
    </font>
    <font>
      <vertAlign val="superscript"/>
      <sz val="11"/>
      <color theme="1"/>
      <name val="Calibri"/>
      <family val="2"/>
      <scheme val="minor"/>
    </font>
    <font>
      <b/>
      <sz val="20"/>
      <color theme="1"/>
      <name val="Calibri"/>
      <family val="2"/>
      <scheme val="minor"/>
    </font>
    <font>
      <sz val="11"/>
      <color rgb="FF000000"/>
      <name val="Calibri"/>
      <family val="2"/>
    </font>
    <font>
      <u/>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17">
    <xf numFmtId="0" fontId="0" fillId="0" borderId="0" xfId="0"/>
    <xf numFmtId="0" fontId="0" fillId="0" borderId="1" xfId="0" applyBorder="1"/>
    <xf numFmtId="0" fontId="3" fillId="2" borderId="1" xfId="0" applyFont="1" applyFill="1" applyBorder="1" applyAlignment="1">
      <alignment vertical="center" wrapText="1"/>
    </xf>
    <xf numFmtId="0" fontId="0" fillId="2" borderId="1" xfId="0" applyFont="1" applyFill="1" applyBorder="1"/>
    <xf numFmtId="0" fontId="0" fillId="2" borderId="1" xfId="0" applyFont="1" applyFill="1" applyBorder="1" applyAlignment="1">
      <alignment vertical="center" wrapText="1"/>
    </xf>
    <xf numFmtId="0" fontId="3" fillId="2" borderId="1" xfId="0" applyFont="1" applyFill="1" applyBorder="1" applyAlignment="1">
      <alignment vertical="center"/>
    </xf>
    <xf numFmtId="0" fontId="2" fillId="0" borderId="1" xfId="0" applyFont="1" applyBorder="1"/>
    <xf numFmtId="2" fontId="0" fillId="2" borderId="1" xfId="1" applyNumberFormat="1" applyFont="1" applyFill="1" applyBorder="1"/>
    <xf numFmtId="0" fontId="4" fillId="2" borderId="1" xfId="0" applyFont="1" applyFill="1" applyBorder="1"/>
    <xf numFmtId="0" fontId="4" fillId="2" borderId="2" xfId="0" applyFont="1" applyFill="1" applyBorder="1"/>
    <xf numFmtId="0" fontId="4" fillId="2" borderId="4" xfId="0" applyFont="1" applyFill="1" applyBorder="1"/>
    <xf numFmtId="0" fontId="4" fillId="2" borderId="5" xfId="0" applyFont="1" applyFill="1" applyBorder="1"/>
    <xf numFmtId="0" fontId="4" fillId="0" borderId="0" xfId="0" applyFont="1" applyAlignment="1">
      <alignment horizontal="center"/>
    </xf>
    <xf numFmtId="0" fontId="2" fillId="0" borderId="1" xfId="0" applyFont="1" applyFill="1" applyBorder="1"/>
    <xf numFmtId="0" fontId="0" fillId="0" borderId="1" xfId="0" applyBorder="1" applyAlignment="1">
      <alignment horizontal="left"/>
    </xf>
    <xf numFmtId="0" fontId="2" fillId="0" borderId="3" xfId="0" applyFont="1" applyFill="1" applyBorder="1"/>
    <xf numFmtId="0" fontId="2" fillId="0" borderId="4" xfId="0" applyFont="1" applyFill="1" applyBorder="1"/>
    <xf numFmtId="2" fontId="0" fillId="0" borderId="0" xfId="0" applyNumberFormat="1"/>
    <xf numFmtId="0" fontId="6" fillId="0" borderId="0" xfId="0" applyFont="1"/>
    <xf numFmtId="9" fontId="0" fillId="0" borderId="0" xfId="1" applyFont="1"/>
    <xf numFmtId="0" fontId="0" fillId="2" borderId="0" xfId="0" applyFill="1" applyBorder="1"/>
    <xf numFmtId="1" fontId="7" fillId="4" borderId="0" xfId="0" applyNumberFormat="1" applyFont="1" applyFill="1" applyBorder="1"/>
    <xf numFmtId="0" fontId="0" fillId="2" borderId="6" xfId="0" applyFill="1" applyBorder="1"/>
    <xf numFmtId="1" fontId="7" fillId="5" borderId="0" xfId="0" applyNumberFormat="1" applyFont="1" applyFill="1" applyBorder="1"/>
    <xf numFmtId="1" fontId="4" fillId="6" borderId="0" xfId="0" applyNumberFormat="1" applyFont="1" applyFill="1" applyBorder="1"/>
    <xf numFmtId="1" fontId="7" fillId="7" borderId="0" xfId="0" applyNumberFormat="1" applyFont="1" applyFill="1" applyBorder="1"/>
    <xf numFmtId="1" fontId="7" fillId="8" borderId="0" xfId="0" applyNumberFormat="1" applyFont="1" applyFill="1" applyBorder="1"/>
    <xf numFmtId="0" fontId="8" fillId="2" borderId="6" xfId="0" applyFont="1" applyFill="1" applyBorder="1"/>
    <xf numFmtId="0" fontId="2" fillId="2" borderId="0" xfId="0" applyFont="1" applyFill="1" applyBorder="1"/>
    <xf numFmtId="0" fontId="9" fillId="2" borderId="0" xfId="0" applyFont="1" applyFill="1" applyBorder="1"/>
    <xf numFmtId="1" fontId="9" fillId="2" borderId="0" xfId="0" applyNumberFormat="1" applyFont="1" applyFill="1" applyBorder="1" applyAlignment="1">
      <alignment horizontal="right"/>
    </xf>
    <xf numFmtId="1" fontId="9" fillId="2" borderId="0" xfId="0" applyNumberFormat="1" applyFont="1" applyFill="1" applyBorder="1" applyAlignment="1">
      <alignment horizontal="left"/>
    </xf>
    <xf numFmtId="0" fontId="9" fillId="2" borderId="0" xfId="0" applyFont="1" applyFill="1" applyBorder="1" applyAlignment="1">
      <alignment horizontal="left"/>
    </xf>
    <xf numFmtId="0" fontId="0" fillId="0" borderId="0" xfId="0" applyBorder="1"/>
    <xf numFmtId="0" fontId="8" fillId="2" borderId="0" xfId="0" applyFont="1" applyFill="1" applyBorder="1"/>
    <xf numFmtId="0" fontId="0" fillId="2" borderId="0" xfId="0" applyFill="1"/>
    <xf numFmtId="0" fontId="10" fillId="2" borderId="5" xfId="0" applyFont="1" applyFill="1" applyBorder="1"/>
    <xf numFmtId="0" fontId="10" fillId="2" borderId="4" xfId="0" applyFont="1" applyFill="1" applyBorder="1"/>
    <xf numFmtId="0" fontId="10" fillId="2" borderId="8" xfId="0" applyFont="1" applyFill="1" applyBorder="1"/>
    <xf numFmtId="0" fontId="10" fillId="2" borderId="10" xfId="0" applyFont="1" applyFill="1" applyBorder="1"/>
    <xf numFmtId="0" fontId="10" fillId="2" borderId="11" xfId="0" applyFont="1" applyFill="1" applyBorder="1"/>
    <xf numFmtId="0" fontId="4" fillId="2" borderId="12" xfId="0" applyFont="1" applyFill="1" applyBorder="1"/>
    <xf numFmtId="0" fontId="4" fillId="2" borderId="5" xfId="0" applyNumberFormat="1" applyFont="1" applyFill="1" applyBorder="1"/>
    <xf numFmtId="0" fontId="4" fillId="2" borderId="13" xfId="0" applyFont="1" applyFill="1" applyBorder="1"/>
    <xf numFmtId="0" fontId="4" fillId="2" borderId="14" xfId="0" applyFont="1" applyFill="1" applyBorder="1"/>
    <xf numFmtId="0" fontId="4" fillId="2" borderId="15" xfId="0" applyFont="1" applyFill="1" applyBorder="1"/>
    <xf numFmtId="0" fontId="4" fillId="2" borderId="15" xfId="0" applyNumberFormat="1" applyFont="1" applyFill="1" applyBorder="1"/>
    <xf numFmtId="0" fontId="4" fillId="2" borderId="9" xfId="0" applyFont="1" applyFill="1" applyBorder="1"/>
    <xf numFmtId="0" fontId="7" fillId="2" borderId="0" xfId="0" applyFont="1" applyFill="1" applyBorder="1"/>
    <xf numFmtId="0" fontId="0" fillId="2" borderId="0" xfId="0" applyFont="1" applyFill="1" applyBorder="1"/>
    <xf numFmtId="0" fontId="0" fillId="2" borderId="0" xfId="0" applyFont="1" applyFill="1" applyBorder="1" applyAlignment="1">
      <alignment horizontal="right"/>
    </xf>
    <xf numFmtId="0" fontId="2" fillId="2" borderId="0" xfId="0" applyFont="1" applyFill="1"/>
    <xf numFmtId="0" fontId="0" fillId="8" borderId="0" xfId="0" applyFill="1"/>
    <xf numFmtId="0" fontId="0" fillId="4" borderId="0" xfId="0" applyFill="1"/>
    <xf numFmtId="0" fontId="0" fillId="7" borderId="0" xfId="0" applyFill="1"/>
    <xf numFmtId="0" fontId="0" fillId="6" borderId="0" xfId="0" applyFill="1"/>
    <xf numFmtId="0" fontId="0" fillId="5" borderId="0" xfId="0" applyFill="1"/>
    <xf numFmtId="9" fontId="0" fillId="2" borderId="0" xfId="1" applyFont="1" applyFill="1" applyAlignment="1">
      <alignment horizontal="left"/>
    </xf>
    <xf numFmtId="166" fontId="0" fillId="0" borderId="1" xfId="2" applyNumberFormat="1" applyFont="1" applyBorder="1"/>
    <xf numFmtId="166" fontId="0" fillId="2" borderId="0" xfId="0" applyNumberFormat="1" applyFill="1" applyAlignment="1">
      <alignment horizontal="left" vertical="top"/>
    </xf>
    <xf numFmtId="0" fontId="0" fillId="3" borderId="1" xfId="0" applyFill="1" applyBorder="1"/>
    <xf numFmtId="0" fontId="0" fillId="3" borderId="1" xfId="0" applyFont="1" applyFill="1" applyBorder="1"/>
    <xf numFmtId="166" fontId="0" fillId="2" borderId="1" xfId="0" applyNumberFormat="1" applyFont="1" applyFill="1" applyBorder="1"/>
    <xf numFmtId="0" fontId="0" fillId="2" borderId="1" xfId="0" applyFont="1" applyFill="1" applyBorder="1" applyAlignment="1">
      <alignment horizontal="center"/>
    </xf>
    <xf numFmtId="9" fontId="9" fillId="2" borderId="0" xfId="1" applyFont="1" applyFill="1" applyBorder="1" applyAlignment="1">
      <alignment horizontal="left"/>
    </xf>
    <xf numFmtId="0" fontId="0" fillId="9" borderId="0" xfId="0" applyFill="1" applyBorder="1"/>
    <xf numFmtId="1" fontId="0" fillId="9" borderId="0" xfId="0" applyNumberFormat="1" applyFill="1" applyBorder="1"/>
    <xf numFmtId="0" fontId="0" fillId="9" borderId="7" xfId="0" applyFill="1" applyBorder="1"/>
    <xf numFmtId="0" fontId="0" fillId="0" borderId="0" xfId="0" applyFill="1" applyBorder="1"/>
    <xf numFmtId="0" fontId="0" fillId="0" borderId="1" xfId="0" applyFill="1" applyBorder="1"/>
    <xf numFmtId="166" fontId="2" fillId="0" borderId="1" xfId="2" applyNumberFormat="1" applyFont="1" applyBorder="1"/>
    <xf numFmtId="164" fontId="0" fillId="2" borderId="1" xfId="0" applyNumberFormat="1" applyFont="1" applyFill="1" applyBorder="1"/>
    <xf numFmtId="0" fontId="0" fillId="0" borderId="0" xfId="0" applyBorder="1" applyAlignment="1">
      <alignment horizontal="center"/>
    </xf>
    <xf numFmtId="0" fontId="2" fillId="3" borderId="0" xfId="0" applyFont="1" applyFill="1" applyBorder="1"/>
    <xf numFmtId="0" fontId="0" fillId="3" borderId="0" xfId="0" applyFill="1" applyBorder="1"/>
    <xf numFmtId="0" fontId="11" fillId="9" borderId="17" xfId="0" applyFont="1" applyFill="1" applyBorder="1"/>
    <xf numFmtId="0" fontId="0" fillId="9" borderId="18" xfId="0" applyFill="1" applyBorder="1"/>
    <xf numFmtId="0" fontId="8" fillId="9" borderId="18" xfId="0" applyFont="1" applyFill="1" applyBorder="1"/>
    <xf numFmtId="0" fontId="0" fillId="9" borderId="19" xfId="0" applyFill="1" applyBorder="1"/>
    <xf numFmtId="0" fontId="0" fillId="9" borderId="21" xfId="0" applyFill="1" applyBorder="1"/>
    <xf numFmtId="0" fontId="0" fillId="9" borderId="22" xfId="0" applyFill="1" applyBorder="1"/>
    <xf numFmtId="0" fontId="0" fillId="9" borderId="23" xfId="0" applyFill="1" applyBorder="1"/>
    <xf numFmtId="0" fontId="8" fillId="2" borderId="24" xfId="0" applyFont="1" applyFill="1" applyBorder="1"/>
    <xf numFmtId="0" fontId="0" fillId="2" borderId="25" xfId="0" applyFill="1" applyBorder="1"/>
    <xf numFmtId="0" fontId="0" fillId="2" borderId="21" xfId="0" applyFill="1" applyBorder="1"/>
    <xf numFmtId="0" fontId="0" fillId="2" borderId="20" xfId="0" applyFill="1" applyBorder="1"/>
    <xf numFmtId="0" fontId="2" fillId="3" borderId="20" xfId="0" applyFont="1" applyFill="1" applyBorder="1"/>
    <xf numFmtId="0" fontId="2" fillId="2" borderId="20" xfId="0" applyFont="1" applyFill="1" applyBorder="1"/>
    <xf numFmtId="0" fontId="7" fillId="2" borderId="20" xfId="0" applyFont="1" applyFill="1" applyBorder="1"/>
    <xf numFmtId="0" fontId="8" fillId="2" borderId="20" xfId="0" applyFont="1" applyFill="1" applyBorder="1"/>
    <xf numFmtId="0" fontId="0" fillId="2" borderId="21" xfId="0" applyFill="1" applyBorder="1" applyAlignment="1">
      <alignment wrapText="1"/>
    </xf>
    <xf numFmtId="0" fontId="0" fillId="2" borderId="26" xfId="0" applyFill="1" applyBorder="1"/>
    <xf numFmtId="0" fontId="0" fillId="2" borderId="27" xfId="0" applyFill="1" applyBorder="1"/>
    <xf numFmtId="0" fontId="0" fillId="2" borderId="28" xfId="0" applyFill="1" applyBorder="1"/>
    <xf numFmtId="0" fontId="2" fillId="0" borderId="1" xfId="0" applyFont="1" applyBorder="1" applyAlignment="1">
      <alignment horizontal="right"/>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vertical="center"/>
    </xf>
    <xf numFmtId="0" fontId="8" fillId="0" borderId="0" xfId="0" applyFont="1"/>
    <xf numFmtId="0" fontId="11" fillId="0" borderId="0" xfId="0" applyFont="1"/>
    <xf numFmtId="0" fontId="0" fillId="0" borderId="1" xfId="0" applyBorder="1"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horizontal="left" vertical="center"/>
    </xf>
    <xf numFmtId="0" fontId="0" fillId="0" borderId="1" xfId="0" applyFill="1" applyBorder="1" applyAlignment="1">
      <alignment vertical="center"/>
    </xf>
    <xf numFmtId="0" fontId="0" fillId="0" borderId="1" xfId="0" applyFill="1" applyBorder="1" applyAlignment="1">
      <alignment horizontal="left" vertical="center"/>
    </xf>
    <xf numFmtId="0" fontId="0" fillId="2" borderId="0" xfId="0" applyFont="1" applyFill="1" applyBorder="1" applyAlignment="1">
      <alignment horizontal="left" vertical="top" wrapText="1"/>
    </xf>
    <xf numFmtId="0" fontId="0" fillId="10" borderId="1" xfId="0" applyFill="1" applyBorder="1"/>
    <xf numFmtId="9" fontId="9" fillId="10" borderId="1" xfId="1"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center"/>
    </xf>
    <xf numFmtId="0" fontId="0" fillId="2" borderId="0" xfId="0" applyFill="1" applyBorder="1" applyAlignment="1">
      <alignment horizontal="center" vertical="center"/>
    </xf>
    <xf numFmtId="1" fontId="16" fillId="2" borderId="0" xfId="0" applyNumberFormat="1" applyFont="1" applyFill="1" applyBorder="1" applyAlignment="1">
      <alignment horizontal="center"/>
    </xf>
    <xf numFmtId="0" fontId="9" fillId="2" borderId="0" xfId="0" applyFont="1" applyFill="1" applyBorder="1" applyAlignment="1"/>
    <xf numFmtId="0" fontId="0" fillId="2" borderId="0" xfId="0" applyFill="1" applyBorder="1" applyAlignment="1">
      <alignment horizontal="left"/>
    </xf>
    <xf numFmtId="0" fontId="0" fillId="2" borderId="0" xfId="0" applyFont="1" applyFill="1" applyBorder="1" applyAlignment="1">
      <alignment horizontal="left" vertical="top" wrapText="1"/>
    </xf>
    <xf numFmtId="0" fontId="17" fillId="2" borderId="0" xfId="0" applyFont="1" applyFill="1"/>
    <xf numFmtId="0" fontId="0" fillId="2" borderId="31" xfId="0" applyFill="1" applyBorder="1" applyAlignment="1"/>
    <xf numFmtId="164" fontId="4" fillId="2" borderId="1" xfId="0" applyNumberFormat="1" applyFont="1" applyFill="1" applyBorder="1"/>
    <xf numFmtId="0" fontId="0" fillId="2" borderId="20" xfId="0" applyFont="1" applyFill="1" applyBorder="1"/>
    <xf numFmtId="0" fontId="9" fillId="2" borderId="0" xfId="0" applyFont="1" applyFill="1" applyBorder="1" applyAlignment="1">
      <alignment horizontal="left" vertical="top"/>
    </xf>
    <xf numFmtId="0" fontId="0" fillId="2" borderId="21" xfId="0" applyFont="1" applyFill="1" applyBorder="1"/>
    <xf numFmtId="0" fontId="0" fillId="0" borderId="0" xfId="0" applyFont="1"/>
    <xf numFmtId="0" fontId="18" fillId="2" borderId="0" xfId="0" applyFont="1" applyFill="1" applyBorder="1" applyAlignment="1">
      <alignment horizontal="left"/>
    </xf>
    <xf numFmtId="0" fontId="17" fillId="2" borderId="0" xfId="0" applyFont="1" applyFill="1" applyBorder="1" applyAlignment="1">
      <alignment horizontal="left"/>
    </xf>
    <xf numFmtId="166" fontId="17" fillId="2" borderId="0" xfId="2" applyNumberFormat="1" applyFont="1" applyFill="1" applyBorder="1"/>
    <xf numFmtId="0" fontId="18" fillId="0" borderId="0" xfId="0" applyFont="1"/>
    <xf numFmtId="0" fontId="2" fillId="0" borderId="0" xfId="0" applyFont="1" applyAlignment="1"/>
    <xf numFmtId="164" fontId="0" fillId="0" borderId="1" xfId="0" applyNumberFormat="1" applyBorder="1"/>
    <xf numFmtId="2" fontId="0" fillId="0" borderId="1" xfId="0" applyNumberFormat="1" applyBorder="1"/>
    <xf numFmtId="165" fontId="0" fillId="0" borderId="1" xfId="0" applyNumberFormat="1" applyBorder="1"/>
    <xf numFmtId="0" fontId="10" fillId="0" borderId="1" xfId="0" applyFont="1" applyBorder="1"/>
    <xf numFmtId="1" fontId="4" fillId="0" borderId="1" xfId="0" applyNumberFormat="1" applyFont="1" applyBorder="1"/>
    <xf numFmtId="1" fontId="0" fillId="0" borderId="1" xfId="0" applyNumberFormat="1" applyBorder="1"/>
    <xf numFmtId="0" fontId="2" fillId="3" borderId="1" xfId="0" applyFont="1" applyFill="1" applyBorder="1"/>
    <xf numFmtId="0" fontId="10" fillId="3" borderId="1" xfId="0" applyFont="1" applyFill="1" applyBorder="1" applyAlignment="1">
      <alignment horizontal="center"/>
    </xf>
    <xf numFmtId="0" fontId="2" fillId="3" borderId="1" xfId="0" applyFont="1" applyFill="1" applyBorder="1" applyAlignment="1">
      <alignment horizontal="center"/>
    </xf>
    <xf numFmtId="0" fontId="2" fillId="0" borderId="30" xfId="0" applyFont="1" applyBorder="1"/>
    <xf numFmtId="0" fontId="2" fillId="2" borderId="0" xfId="0" applyFont="1" applyFill="1" applyAlignment="1">
      <alignment horizontal="left" vertical="top"/>
    </xf>
    <xf numFmtId="0" fontId="0" fillId="2" borderId="1" xfId="0" applyFill="1" applyBorder="1" applyAlignment="1">
      <alignment vertical="center"/>
    </xf>
    <xf numFmtId="0" fontId="0" fillId="2" borderId="1" xfId="0" applyFill="1" applyBorder="1" applyAlignment="1">
      <alignment horizontal="left" vertical="center"/>
    </xf>
    <xf numFmtId="0" fontId="8" fillId="2" borderId="32" xfId="0" applyFont="1" applyFill="1" applyBorder="1"/>
    <xf numFmtId="0" fontId="0" fillId="2" borderId="33" xfId="0" applyFill="1" applyBorder="1"/>
    <xf numFmtId="0" fontId="0" fillId="2" borderId="32" xfId="0" applyFill="1" applyBorder="1"/>
    <xf numFmtId="0" fontId="2" fillId="2" borderId="32" xfId="0" applyFont="1" applyFill="1" applyBorder="1"/>
    <xf numFmtId="14" fontId="0" fillId="2" borderId="0" xfId="0" applyNumberFormat="1" applyFill="1" applyBorder="1" applyAlignment="1">
      <alignment horizontal="left" vertical="top"/>
    </xf>
    <xf numFmtId="0" fontId="0" fillId="2" borderId="34" xfId="0" applyFill="1" applyBorder="1"/>
    <xf numFmtId="0" fontId="0" fillId="2" borderId="7" xfId="0" applyFill="1" applyBorder="1"/>
    <xf numFmtId="0" fontId="0" fillId="2" borderId="35" xfId="0" applyFill="1" applyBorder="1"/>
    <xf numFmtId="46" fontId="0" fillId="2" borderId="32" xfId="0" applyNumberFormat="1" applyFill="1" applyBorder="1" applyAlignment="1">
      <alignment horizontal="left" vertical="top"/>
    </xf>
    <xf numFmtId="0" fontId="0" fillId="2" borderId="0" xfId="0" applyFont="1" applyFill="1" applyBorder="1" applyAlignment="1">
      <alignment horizontal="left"/>
    </xf>
    <xf numFmtId="0" fontId="2" fillId="2" borderId="0" xfId="0" applyFont="1" applyFill="1" applyBorder="1" applyAlignment="1">
      <alignment horizontal="left"/>
    </xf>
    <xf numFmtId="166" fontId="2" fillId="2" borderId="0" xfId="2" applyNumberFormat="1" applyFont="1" applyFill="1" applyBorder="1"/>
    <xf numFmtId="0" fontId="10" fillId="3" borderId="1" xfId="0" applyFont="1" applyFill="1" applyBorder="1"/>
    <xf numFmtId="0" fontId="4" fillId="3" borderId="1" xfId="0" applyFont="1" applyFill="1" applyBorder="1"/>
    <xf numFmtId="0" fontId="0" fillId="2" borderId="0" xfId="0" applyFill="1" applyBorder="1" applyAlignment="1">
      <alignment horizontal="left" vertical="top"/>
    </xf>
    <xf numFmtId="166" fontId="0" fillId="2" borderId="0" xfId="0" applyNumberFormat="1" applyFill="1" applyBorder="1" applyAlignment="1">
      <alignment horizontal="center"/>
    </xf>
    <xf numFmtId="0" fontId="0" fillId="2" borderId="0" xfId="0" applyFill="1" applyBorder="1" applyAlignment="1">
      <alignment horizontal="center"/>
    </xf>
    <xf numFmtId="9" fontId="0" fillId="2" borderId="1" xfId="1" applyFont="1" applyFill="1" applyBorder="1" applyAlignment="1">
      <alignment horizontal="center"/>
    </xf>
    <xf numFmtId="0" fontId="18" fillId="2" borderId="0" xfId="0" applyFont="1" applyFill="1"/>
    <xf numFmtId="0" fontId="23" fillId="2" borderId="0" xfId="0" applyFont="1" applyFill="1"/>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2" borderId="0" xfId="0" applyFill="1" applyBorder="1" applyAlignment="1">
      <alignment horizontal="left" wrapText="1"/>
    </xf>
    <xf numFmtId="0" fontId="0" fillId="2" borderId="33" xfId="0" applyFill="1" applyBorder="1" applyAlignment="1">
      <alignment horizontal="left" wrapText="1"/>
    </xf>
    <xf numFmtId="0" fontId="0" fillId="10" borderId="1" xfId="0" applyFill="1" applyBorder="1" applyAlignment="1">
      <alignment horizontal="left"/>
    </xf>
    <xf numFmtId="0" fontId="0" fillId="10" borderId="1" xfId="0" applyFont="1" applyFill="1" applyBorder="1" applyAlignment="1">
      <alignment horizontal="left"/>
    </xf>
    <xf numFmtId="0" fontId="0" fillId="2" borderId="20" xfId="0" applyFill="1" applyBorder="1" applyAlignment="1">
      <alignment horizontal="left" vertical="top" wrapText="1"/>
    </xf>
    <xf numFmtId="0" fontId="0" fillId="2" borderId="0" xfId="0" applyFill="1" applyBorder="1" applyAlignment="1">
      <alignment horizontal="left" vertical="top" wrapText="1"/>
    </xf>
    <xf numFmtId="0" fontId="9" fillId="9" borderId="20" xfId="0" applyFont="1" applyFill="1" applyBorder="1" applyAlignment="1">
      <alignment horizontal="left" vertical="top" wrapText="1"/>
    </xf>
    <xf numFmtId="0" fontId="9" fillId="9" borderId="0" xfId="0" applyFont="1" applyFill="1" applyBorder="1" applyAlignment="1">
      <alignment horizontal="left" vertical="top" wrapText="1"/>
    </xf>
    <xf numFmtId="0" fontId="0" fillId="2" borderId="0" xfId="0" applyFont="1" applyFill="1" applyBorder="1" applyAlignment="1">
      <alignment horizontal="right"/>
    </xf>
    <xf numFmtId="0" fontId="9" fillId="10" borderId="5" xfId="0" applyFont="1" applyFill="1" applyBorder="1" applyAlignment="1">
      <alignment horizontal="left" vertical="top" wrapText="1"/>
    </xf>
    <xf numFmtId="0" fontId="9" fillId="10" borderId="6" xfId="0" applyFont="1" applyFill="1" applyBorder="1" applyAlignment="1">
      <alignment horizontal="left" vertical="top" wrapText="1"/>
    </xf>
    <xf numFmtId="0" fontId="9" fillId="10" borderId="3" xfId="0" applyFont="1" applyFill="1" applyBorder="1" applyAlignment="1">
      <alignment horizontal="left" vertical="top" wrapText="1"/>
    </xf>
    <xf numFmtId="0" fontId="9" fillId="10" borderId="32" xfId="0" applyFont="1" applyFill="1" applyBorder="1" applyAlignment="1">
      <alignment horizontal="left" vertical="top" wrapText="1"/>
    </xf>
    <xf numFmtId="0" fontId="9" fillId="10" borderId="0" xfId="0" applyFont="1" applyFill="1" applyBorder="1" applyAlignment="1">
      <alignment horizontal="left" vertical="top" wrapText="1"/>
    </xf>
    <xf numFmtId="0" fontId="9" fillId="10" borderId="33" xfId="0" applyFont="1" applyFill="1" applyBorder="1" applyAlignment="1">
      <alignment horizontal="left" vertical="top" wrapText="1"/>
    </xf>
    <xf numFmtId="0" fontId="9" fillId="10" borderId="34" xfId="0" applyFont="1" applyFill="1" applyBorder="1" applyAlignment="1">
      <alignment horizontal="left" vertical="top" wrapText="1"/>
    </xf>
    <xf numFmtId="0" fontId="9" fillId="10" borderId="7" xfId="0" applyFont="1" applyFill="1" applyBorder="1" applyAlignment="1">
      <alignment horizontal="left" vertical="top" wrapText="1"/>
    </xf>
    <xf numFmtId="0" fontId="9" fillId="10" borderId="35"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9" fillId="10" borderId="2" xfId="0" applyFont="1" applyFill="1" applyBorder="1" applyAlignment="1">
      <alignment horizontal="left" vertical="top"/>
    </xf>
    <xf numFmtId="0" fontId="9" fillId="10" borderId="31" xfId="0" applyFont="1" applyFill="1" applyBorder="1" applyAlignment="1">
      <alignment horizontal="left" vertical="top"/>
    </xf>
    <xf numFmtId="0" fontId="9" fillId="10" borderId="16" xfId="0" applyFont="1" applyFill="1" applyBorder="1" applyAlignment="1">
      <alignment horizontal="left" vertical="top"/>
    </xf>
    <xf numFmtId="0" fontId="0" fillId="2" borderId="2" xfId="0" applyFont="1" applyFill="1" applyBorder="1" applyAlignment="1">
      <alignment horizontal="left"/>
    </xf>
    <xf numFmtId="0" fontId="0" fillId="2" borderId="16" xfId="0" applyFont="1" applyFill="1" applyBorder="1" applyAlignment="1">
      <alignment horizontal="left"/>
    </xf>
    <xf numFmtId="166" fontId="0" fillId="2" borderId="1" xfId="0" applyNumberForma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left" vertical="top"/>
    </xf>
    <xf numFmtId="0" fontId="0" fillId="2" borderId="16" xfId="0" applyFill="1" applyBorder="1" applyAlignment="1">
      <alignment horizontal="left" vertical="top"/>
    </xf>
    <xf numFmtId="0" fontId="0" fillId="2" borderId="0" xfId="0"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2" borderId="2" xfId="0" applyFill="1" applyBorder="1" applyAlignment="1">
      <alignment horizontal="left"/>
    </xf>
    <xf numFmtId="0" fontId="0" fillId="2" borderId="16" xfId="0" applyFill="1" applyBorder="1" applyAlignment="1">
      <alignment horizontal="left"/>
    </xf>
    <xf numFmtId="0" fontId="0" fillId="3" borderId="2" xfId="0" applyFont="1" applyFill="1" applyBorder="1" applyAlignment="1">
      <alignment horizontal="center"/>
    </xf>
    <xf numFmtId="0" fontId="0" fillId="3" borderId="16"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16" xfId="0" applyFill="1" applyBorder="1" applyAlignment="1">
      <alignment horizontal="center"/>
    </xf>
    <xf numFmtId="0" fontId="2" fillId="2" borderId="2" xfId="0" applyFont="1" applyFill="1" applyBorder="1" applyAlignment="1">
      <alignment horizontal="left"/>
    </xf>
    <xf numFmtId="0" fontId="2" fillId="2" borderId="16" xfId="0" applyFont="1" applyFill="1" applyBorder="1" applyAlignment="1">
      <alignment horizontal="left"/>
    </xf>
    <xf numFmtId="0" fontId="0" fillId="3" borderId="2" xfId="0" applyFont="1" applyFill="1" applyBorder="1"/>
    <xf numFmtId="0" fontId="0" fillId="3" borderId="16" xfId="0" applyFont="1" applyFill="1" applyBorder="1"/>
    <xf numFmtId="0" fontId="0" fillId="2" borderId="2" xfId="0" applyFill="1" applyBorder="1"/>
    <xf numFmtId="0" fontId="0" fillId="2" borderId="16" xfId="0" applyFill="1" applyBorder="1"/>
    <xf numFmtId="0" fontId="2" fillId="0" borderId="1" xfId="0" applyFont="1" applyBorder="1" applyAlignment="1">
      <alignment horizontal="center"/>
    </xf>
    <xf numFmtId="0" fontId="0" fillId="0" borderId="4" xfId="0" applyBorder="1" applyAlignment="1">
      <alignment vertical="top" wrapText="1"/>
    </xf>
    <xf numFmtId="0" fontId="0" fillId="0" borderId="29" xfId="0" applyBorder="1" applyAlignment="1">
      <alignment vertical="top"/>
    </xf>
    <xf numFmtId="0" fontId="0" fillId="0" borderId="30" xfId="0" applyBorder="1" applyAlignment="1">
      <alignment vertical="top"/>
    </xf>
    <xf numFmtId="0" fontId="0" fillId="3" borderId="31" xfId="0" applyFont="1" applyFill="1" applyBorder="1" applyAlignment="1">
      <alignment horizontal="center"/>
    </xf>
    <xf numFmtId="0" fontId="0" fillId="0" borderId="1"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2" fillId="3" borderId="1" xfId="0" applyFont="1" applyFill="1" applyBorder="1" applyAlignment="1">
      <alignment horizontal="center"/>
    </xf>
  </cellXfs>
  <cellStyles count="3">
    <cellStyle name="Normal" xfId="0" builtinId="0"/>
    <cellStyle name="Procent" xfId="1" builtinId="5"/>
    <cellStyle name="Tusental" xfId="2" builtinId="3"/>
  </cellStyles>
  <dxfs count="5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3999450666829432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patternFill>
      </fill>
    </dxf>
  </dxfs>
  <tableStyles count="0" defaultTableStyle="TableStyleMedium2" defaultPivotStyle="PivotStyleLight16"/>
  <colors>
    <mruColors>
      <color rgb="FFFF4A01"/>
      <color rgb="FFFF6201"/>
      <color rgb="FFFF6600"/>
      <color rgb="FFF19A65"/>
      <color rgb="FFE8E5C2"/>
      <color rgb="FFFB987D"/>
      <color rgb="FFF87A52"/>
      <color rgb="FFE1DC9F"/>
      <color rgb="FFD8EAB8"/>
      <color rgb="FFDEE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E9-46E8-B315-F4983100D9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E9-46E8-B315-F4983100D9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E9-46E8-B315-F4983100D9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E9-46E8-B315-F4983100D9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E9-46E8-B315-F4983100D958}"/>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Indata!$F$4:$F$8</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CategoryTitle>
                <c15:cat>
                  <c:multiLvlStrRef>
                    <c:extLst>
                      <c:ext uri="{02D57815-91ED-43cb-92C2-25804820EDAC}">
                        <c15:formulaRef>
                          <c15:sqref>Indata!#REF!</c15:sqref>
                        </c15:formulaRef>
                      </c:ext>
                    </c:extLst>
                  </c:multiLvlStrRef>
                </c15:cat>
              </c15:filteredCategoryTitle>
            </c:ext>
            <c:ext xmlns:c16="http://schemas.microsoft.com/office/drawing/2014/chart" uri="{C3380CC4-5D6E-409C-BE32-E72D297353CC}">
              <c16:uniqueId val="{0000000A-CBE9-46E8-B315-F4983100D95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06-4379-A39A-3DC5EA984C7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06-4379-A39A-3DC5EA984C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06-4379-A39A-3DC5EA984C7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06-4379-A39A-3DC5EA984C7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06-4379-A39A-3DC5EA984C77}"/>
              </c:ext>
            </c:extLst>
          </c:dPt>
          <c:cat>
            <c:strRef>
              <c:f>Resultat!$C$18:$G$18</c:f>
              <c:strCache>
                <c:ptCount val="5"/>
                <c:pt idx="0">
                  <c:v>Bil</c:v>
                </c:pt>
                <c:pt idx="1">
                  <c:v>Kollektivtrafik*</c:v>
                </c:pt>
                <c:pt idx="2">
                  <c:v>Cykel</c:v>
                </c:pt>
                <c:pt idx="3">
                  <c:v>Gång</c:v>
                </c:pt>
                <c:pt idx="4">
                  <c:v>Annat</c:v>
                </c:pt>
              </c:strCache>
            </c:strRef>
          </c:cat>
          <c:val>
            <c:numRef>
              <c:f>Resultat!$C$32:$G$32</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0-EF58-46C0-9EB9-CA83DFA8A20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B1ED-4917-80C8-B7108A7B658A}"/>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B1ED-4917-80C8-B7108A7B658A}"/>
              </c:ext>
            </c:extLst>
          </c:dPt>
          <c:dPt>
            <c:idx val="2"/>
            <c:bubble3D val="0"/>
            <c:spPr>
              <a:solidFill>
                <a:srgbClr val="FF4A01"/>
              </a:solidFill>
              <a:ln w="19050">
                <a:solidFill>
                  <a:schemeClr val="lt1"/>
                </a:solidFill>
              </a:ln>
              <a:effectLst/>
            </c:spPr>
            <c:extLst>
              <c:ext xmlns:c16="http://schemas.microsoft.com/office/drawing/2014/chart" uri="{C3380CC4-5D6E-409C-BE32-E72D297353CC}">
                <c16:uniqueId val="{00000005-B1ED-4917-80C8-B7108A7B658A}"/>
              </c:ext>
            </c:extLst>
          </c:dPt>
          <c:cat>
            <c:strRef>
              <c:f>Stödberäkningar!$H$2:$H$4</c:f>
              <c:strCache>
                <c:ptCount val="3"/>
                <c:pt idx="0">
                  <c:v>Låg</c:v>
                </c:pt>
                <c:pt idx="1">
                  <c:v>Medel</c:v>
                </c:pt>
                <c:pt idx="2">
                  <c:v>Hög</c:v>
                </c:pt>
              </c:strCache>
            </c:strRef>
          </c:cat>
          <c:val>
            <c:numRef>
              <c:f>Stödberäkningar!$I$2:$I$4</c:f>
              <c:numCache>
                <c:formatCode>0</c:formatCode>
                <c:ptCount val="3"/>
                <c:pt idx="0">
                  <c:v>0</c:v>
                </c:pt>
                <c:pt idx="1">
                  <c:v>0</c:v>
                </c:pt>
                <c:pt idx="2">
                  <c:v>0</c:v>
                </c:pt>
              </c:numCache>
            </c:numRef>
          </c:val>
          <c:extLst>
            <c:ext xmlns:c16="http://schemas.microsoft.com/office/drawing/2014/chart" uri="{C3380CC4-5D6E-409C-BE32-E72D297353CC}">
              <c16:uniqueId val="{00000006-B1ED-4917-80C8-B7108A7B65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0</xdr:colOff>
      <xdr:row>181</xdr:row>
      <xdr:rowOff>0</xdr:rowOff>
    </xdr:to>
    <xdr:sp macro="" textlink="">
      <xdr:nvSpPr>
        <xdr:cNvPr id="6" name="textruta 5">
          <a:extLst>
            <a:ext uri="{FF2B5EF4-FFF2-40B4-BE49-F238E27FC236}">
              <a16:creationId xmlns:a16="http://schemas.microsoft.com/office/drawing/2014/main" id="{56B31E06-0785-4826-AD07-DF07D6D296C5}"/>
            </a:ext>
          </a:extLst>
        </xdr:cNvPr>
        <xdr:cNvSpPr txBox="1"/>
      </xdr:nvSpPr>
      <xdr:spPr>
        <a:xfrm>
          <a:off x="0" y="1"/>
          <a:ext cx="8534400" cy="3448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Trafikalstringsverktyget, Snabbstartsguide</a:t>
          </a:r>
        </a:p>
        <a:p>
          <a:endParaRPr lang="sv-SE" sz="1100"/>
        </a:p>
        <a:p>
          <a:r>
            <a:rPr lang="sv-SE" sz="1400" b="1"/>
            <a:t>1. Indatafliken</a:t>
          </a:r>
        </a:p>
        <a:p>
          <a:r>
            <a:rPr lang="sv-SE" sz="1200"/>
            <a:t>I indatafliken matar du in uppgifter om exploateringens lokalisering och markanvändningstyp. Alla celler som är gula kan ändras.</a:t>
          </a:r>
        </a:p>
        <a:p>
          <a:endParaRPr lang="sv-SE" sz="1200"/>
        </a:p>
        <a:p>
          <a:r>
            <a:rPr lang="sv-SE" sz="1200" b="1"/>
            <a:t>1.1</a:t>
          </a:r>
          <a:r>
            <a:rPr lang="sv-SE" sz="1200" b="1" baseline="0"/>
            <a:t> Projektnamn och eventuella kommentarer</a:t>
          </a:r>
          <a:endParaRPr lang="sv-SE" sz="1200" b="1"/>
        </a:p>
        <a:p>
          <a:r>
            <a:rPr lang="sv-SE" sz="1200"/>
            <a:t>Under rubriken Projektnamn och eventuella kommentarer kan du fylla i projektets namn och kommentarer i de gula rutorna. Dessa</a:t>
          </a:r>
          <a:r>
            <a:rPr lang="sv-SE" sz="1200" baseline="0"/>
            <a:t> återfinns sedan även i Resultatfliken.</a:t>
          </a:r>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b="1"/>
        </a:p>
        <a:p>
          <a:endParaRPr lang="sv-SE" sz="1200" b="1"/>
        </a:p>
        <a:p>
          <a:r>
            <a:rPr lang="sv-SE" sz="1200" b="1"/>
            <a:t>1.2 Lokalisering </a:t>
          </a:r>
        </a:p>
        <a:p>
          <a:r>
            <a:rPr lang="sv-SE" sz="1200"/>
            <a:t>Under rubriken Lokalisering använder du rullgardinsmenyerna för att välja vilken kommun och var i kommunen exploateringen är lokaliserad.</a:t>
          </a:r>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r>
            <a:rPr lang="sv-SE" sz="1200" b="1"/>
            <a:t>1.3 Markanvändning</a:t>
          </a:r>
        </a:p>
        <a:p>
          <a:r>
            <a:rPr lang="sv-SE" sz="1200"/>
            <a:t>Under rubriken Markanvändning anger du hur många BTA (bruttoarea) eller antal bostadsenheter/boende/anställda mm som exploateringen omfattar i de gula rutorna i kolumn C-E. Tänk på att bara en typ av indata kan fyllas i per markanvändningstyp. </a:t>
          </a:r>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pPr marL="0" marR="0" lvl="0" indent="0" defTabSz="914400" eaLnBrk="1" fontAlgn="auto" latinLnBrk="0" hangingPunct="1">
            <a:lnSpc>
              <a:spcPct val="100000"/>
            </a:lnSpc>
            <a:spcBef>
              <a:spcPts val="0"/>
            </a:spcBef>
            <a:spcAft>
              <a:spcPts val="0"/>
            </a:spcAft>
            <a:buClrTx/>
            <a:buSzTx/>
            <a:buFontTx/>
            <a:buNone/>
            <a:tabLst/>
            <a:defRPr/>
          </a:pPr>
          <a:r>
            <a:rPr lang="sv-SE" sz="1200">
              <a:solidFill>
                <a:schemeClr val="dk1"/>
              </a:solidFill>
              <a:effectLst/>
              <a:latin typeface="+mn-lt"/>
              <a:ea typeface="+mn-ea"/>
              <a:cs typeface="+mn-cs"/>
            </a:rPr>
            <a:t>I kolumn G och H, </a:t>
          </a:r>
          <a:r>
            <a:rPr lang="sv-SE" sz="1200" u="sng">
              <a:solidFill>
                <a:schemeClr val="dk1"/>
              </a:solidFill>
              <a:effectLst/>
              <a:latin typeface="+mn-lt"/>
              <a:ea typeface="+mn-ea"/>
              <a:cs typeface="+mn-cs"/>
            </a:rPr>
            <a:t>Indata till beräkning</a:t>
          </a:r>
          <a:r>
            <a:rPr lang="sv-SE" sz="1200">
              <a:solidFill>
                <a:schemeClr val="dk1"/>
              </a:solidFill>
              <a:effectLst/>
              <a:latin typeface="+mn-lt"/>
              <a:ea typeface="+mn-ea"/>
              <a:cs typeface="+mn-cs"/>
            </a:rPr>
            <a:t>, räknas</a:t>
          </a:r>
          <a:r>
            <a:rPr lang="sv-SE" sz="1200" baseline="0">
              <a:solidFill>
                <a:schemeClr val="dk1"/>
              </a:solidFill>
              <a:effectLst/>
              <a:latin typeface="+mn-lt"/>
              <a:ea typeface="+mn-ea"/>
              <a:cs typeface="+mn-cs"/>
            </a:rPr>
            <a:t> indatat om till</a:t>
          </a:r>
          <a:r>
            <a:rPr lang="sv-SE" sz="1200">
              <a:solidFill>
                <a:schemeClr val="dk1"/>
              </a:solidFill>
              <a:effectLst/>
              <a:latin typeface="+mn-lt"/>
              <a:ea typeface="+mn-ea"/>
              <a:cs typeface="+mn-cs"/>
            </a:rPr>
            <a:t> vad som används av verktyget i alstringsberäkningarna. Detta kan inte ändras utan visas bara som</a:t>
          </a:r>
          <a:r>
            <a:rPr lang="sv-SE" sz="1200" baseline="0">
              <a:solidFill>
                <a:schemeClr val="dk1"/>
              </a:solidFill>
              <a:effectLst/>
              <a:latin typeface="+mn-lt"/>
              <a:ea typeface="+mn-ea"/>
              <a:cs typeface="+mn-cs"/>
            </a:rPr>
            <a:t> information för användaren.</a:t>
          </a:r>
          <a:endParaRPr lang="sv-SE" sz="1200"/>
        </a:p>
        <a:p>
          <a:endParaRPr lang="sv-SE" sz="1200"/>
        </a:p>
        <a:p>
          <a:r>
            <a:rPr lang="sv-SE" sz="1200"/>
            <a:t>I kolumn I,</a:t>
          </a:r>
          <a:r>
            <a:rPr lang="sv-SE" sz="1200" baseline="0"/>
            <a:t> </a:t>
          </a:r>
          <a:r>
            <a:rPr lang="sv-SE" sz="1200" u="sng" baseline="0"/>
            <a:t>Nyttotrafik</a:t>
          </a:r>
          <a:r>
            <a:rPr lang="sv-SE" sz="1200" baseline="0"/>
            <a:t>, anges hur stor andel nyttotrafik (leveranser, distributionstrafik, besökstrafik till bostäder m.m.) som respektive markanvändningstyp genererar</a:t>
          </a:r>
          <a:r>
            <a:rPr lang="sv-SE" sz="1200"/>
            <a:t>. Som utgångspunkt har 15% för bostäder, 10% för småindustri/hantverkare och 5% för övrig markanvändning lagts in, men det är möjligt att redigera</a:t>
          </a:r>
          <a:r>
            <a:rPr lang="sv-SE" sz="1200" baseline="0"/>
            <a:t> andelen i de gula rutorna </a:t>
          </a:r>
          <a:r>
            <a:rPr lang="sv-SE" sz="1200"/>
            <a:t>om bättre kunskap finns.</a:t>
          </a:r>
        </a:p>
        <a:p>
          <a:endParaRPr lang="sv-SE" sz="1200"/>
        </a:p>
        <a:p>
          <a:r>
            <a:rPr lang="sv-SE" sz="1200"/>
            <a:t>I kolumn K, </a:t>
          </a:r>
          <a:r>
            <a:rPr lang="sv-SE" sz="1200" u="sng"/>
            <a:t>Osäkerhet</a:t>
          </a:r>
          <a:r>
            <a:rPr lang="sv-SE" sz="1200"/>
            <a:t>, visas en indikation på</a:t>
          </a:r>
          <a:r>
            <a:rPr lang="sv-SE" sz="1200" baseline="0"/>
            <a:t> hur stora</a:t>
          </a:r>
          <a:r>
            <a:rPr lang="sv-SE" sz="1200" u="none" baseline="0"/>
            <a:t> osäkerheter </a:t>
          </a:r>
          <a:r>
            <a:rPr lang="sv-SE" sz="1200" baseline="0"/>
            <a:t>som bedöms föreligga, baserat på de värden som verktyget använder som underlag för beräkningarna. Röd färg indikerar relativt sett större osäkerhet medan grön färg indikerar relativt mindre osäkerhet. Gul färg indikerar medelstor osäkerhet.</a:t>
          </a:r>
        </a:p>
        <a:p>
          <a:endParaRPr lang="sv-SE" sz="1200" baseline="0"/>
        </a:p>
        <a:p>
          <a:endParaRPr lang="sv-SE" sz="1200" baseline="0"/>
        </a:p>
        <a:p>
          <a:r>
            <a:rPr lang="sv-SE" sz="1200" b="1" baseline="0"/>
            <a:t>1.4 Påverkansparametrar</a:t>
          </a:r>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Under rubriken Påverkansparametrar använder du rullgardinsmenyerna för att välja svar på respektive fråga. </a:t>
          </a:r>
          <a:r>
            <a:rPr lang="sv-SE" sz="1200" b="0" baseline="0"/>
            <a:t>Det är inte nödvändigt att svara på frågorna. Anges inget svar så kommer verktyget anta Sverigemedel för den/de frågor som är obesvarade. För mer information om hur påverkansparametrarna påverkar resultatet, se användarhandledningen.</a:t>
          </a:r>
          <a:br>
            <a:rPr lang="sv-SE" sz="1200" b="0" baseline="0"/>
          </a:br>
          <a:br>
            <a:rPr lang="sv-SE" sz="1200" b="0" baseline="0"/>
          </a:br>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r>
            <a:rPr lang="sv-SE" sz="1200" b="1" baseline="0"/>
            <a:t>1.5 Kortfattade resultat</a:t>
          </a:r>
        </a:p>
        <a:p>
          <a:r>
            <a:rPr lang="sv-SE" sz="1200" b="0" baseline="0"/>
            <a:t>Högst upp i bladet finns en kortfattad sammanställning över resultaten. Denna ändras successivt i takt med att användaren fyller i indata. </a:t>
          </a:r>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Den översta delen av Excelbladet som bl.a. innehåller kortfattade resultat är låst och följer med när användaren skrollar i bladet. Om man inte vill att dessa rader vara låsta, t.ex. om man har begränsat utrymme på skärmen, går detta att stänga av genom att gå till </a:t>
          </a:r>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Visa -&gt; Lås fönsterrutor -&gt; Lås upp fönsterrutor.</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endParaRPr lang="sv-SE" sz="1200" b="0" baseline="0"/>
        </a:p>
        <a:p>
          <a:endParaRPr lang="sv-SE" sz="1200" b="0" baseline="0"/>
        </a:p>
        <a:p>
          <a:r>
            <a:rPr lang="sv-SE" sz="1400" b="1">
              <a:solidFill>
                <a:schemeClr val="dk1"/>
              </a:solidFill>
              <a:latin typeface="+mn-lt"/>
              <a:ea typeface="+mn-ea"/>
              <a:cs typeface="+mn-cs"/>
            </a:rPr>
            <a:t>2. Resultat</a:t>
          </a:r>
        </a:p>
        <a:p>
          <a:r>
            <a:rPr lang="sv-SE" sz="1200" b="0">
              <a:solidFill>
                <a:schemeClr val="dk1"/>
              </a:solidFill>
              <a:latin typeface="+mn-lt"/>
              <a:ea typeface="+mn-ea"/>
              <a:cs typeface="+mn-cs"/>
            </a:rPr>
            <a:t>I</a:t>
          </a:r>
          <a:r>
            <a:rPr lang="sv-SE" sz="1200" b="0" baseline="0">
              <a:solidFill>
                <a:schemeClr val="dk1"/>
              </a:solidFill>
              <a:latin typeface="+mn-lt"/>
              <a:ea typeface="+mn-ea"/>
              <a:cs typeface="+mn-cs"/>
            </a:rPr>
            <a:t> fliken </a:t>
          </a:r>
          <a:r>
            <a:rPr lang="sv-SE" sz="1200" b="0" u="sng" baseline="0">
              <a:solidFill>
                <a:schemeClr val="dk1"/>
              </a:solidFill>
              <a:latin typeface="+mn-lt"/>
              <a:ea typeface="+mn-ea"/>
              <a:cs typeface="+mn-cs"/>
            </a:rPr>
            <a:t>Resultat</a:t>
          </a:r>
          <a:r>
            <a:rPr lang="sv-SE" sz="1200" b="0" baseline="0">
              <a:solidFill>
                <a:schemeClr val="dk1"/>
              </a:solidFill>
              <a:latin typeface="+mn-lt"/>
              <a:ea typeface="+mn-ea"/>
              <a:cs typeface="+mn-cs"/>
            </a:rPr>
            <a:t> finns en detaljerad sammanställning över alla resultat. Om något ändrats i </a:t>
          </a:r>
          <a:r>
            <a:rPr lang="sv-SE" sz="1100" b="0" baseline="0">
              <a:solidFill>
                <a:schemeClr val="dk1"/>
              </a:solidFill>
              <a:effectLst/>
              <a:latin typeface="+mn-lt"/>
              <a:ea typeface="+mn-ea"/>
              <a:cs typeface="+mn-cs"/>
            </a:rPr>
            <a:t>fliken </a:t>
          </a:r>
          <a:r>
            <a:rPr lang="sv-SE" sz="1200" b="0" baseline="0">
              <a:solidFill>
                <a:schemeClr val="dk1"/>
              </a:solidFill>
              <a:latin typeface="+mn-lt"/>
              <a:ea typeface="+mn-ea"/>
              <a:cs typeface="+mn-cs"/>
            </a:rPr>
            <a:t>Underlagsdata kommer även en notering visas under rubriken Osäkerhet i det övre högra hörnet.</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Under den detaljerade sammanställningen finns även en tabell som visar hur stor påverkan eventuella svar på påverkansparametrarna har på resultatet. Dessa är redan medräknade i alla resultattabeller och visas bara som information för användaren.</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Verktyget räknar även om antalet bilresor till antalet personer som genomför en resa med bil och fordon per dygn (ÅDT och ÅVDT), med och utan nyttotrafik. </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Den sista resultattabellen visar det uppskattade markbehovet för transporter.</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I resultatfliken finns även en sammanställning med vilka svar som angetts under delen Påverkansparametrar.</a:t>
          </a:r>
        </a:p>
        <a:p>
          <a:endParaRPr lang="sv-SE" sz="1200" b="0">
            <a:solidFill>
              <a:schemeClr val="dk1"/>
            </a:solidFill>
            <a:latin typeface="+mn-lt"/>
            <a:ea typeface="+mn-ea"/>
            <a:cs typeface="+mn-cs"/>
          </a:endParaRPr>
        </a:p>
        <a:p>
          <a:endParaRPr lang="sv-SE" sz="1200" b="0">
            <a:solidFill>
              <a:schemeClr val="dk1"/>
            </a:solidFill>
            <a:latin typeface="+mn-lt"/>
            <a:ea typeface="+mn-ea"/>
            <a:cs typeface="+mn-cs"/>
          </a:endParaRPr>
        </a:p>
        <a:p>
          <a:r>
            <a:rPr lang="sv-SE" sz="1400" b="1">
              <a:solidFill>
                <a:schemeClr val="dk1"/>
              </a:solidFill>
              <a:latin typeface="+mn-lt"/>
              <a:ea typeface="+mn-ea"/>
              <a:cs typeface="+mn-cs"/>
            </a:rPr>
            <a:t>3. Underlagsdata</a:t>
          </a:r>
        </a:p>
        <a:p>
          <a:r>
            <a:rPr lang="sv-SE" sz="1200" b="0" baseline="0">
              <a:solidFill>
                <a:schemeClr val="dk1"/>
              </a:solidFill>
              <a:latin typeface="+mn-lt"/>
              <a:ea typeface="+mn-ea"/>
              <a:cs typeface="+mn-cs"/>
            </a:rPr>
            <a:t>All underlagsdata som används i alstringsberäkningarna finns sammanställd i fliken </a:t>
          </a:r>
          <a:r>
            <a:rPr lang="sv-SE" sz="1200" b="0" u="sng" baseline="0">
              <a:solidFill>
                <a:schemeClr val="dk1"/>
              </a:solidFill>
              <a:latin typeface="+mn-lt"/>
              <a:ea typeface="+mn-ea"/>
              <a:cs typeface="+mn-cs"/>
            </a:rPr>
            <a:t>Underlagsdata</a:t>
          </a:r>
          <a:r>
            <a:rPr lang="sv-SE" sz="1200" b="0" baseline="0">
              <a:solidFill>
                <a:schemeClr val="dk1"/>
              </a:solidFill>
              <a:latin typeface="+mn-lt"/>
              <a:ea typeface="+mn-ea"/>
              <a:cs typeface="+mn-cs"/>
            </a:rPr>
            <a:t>. Det är möjligt att ändra i datat vid behov men användaren bör i så fall vara medveten om hur beräkningarna fungerar och kunna motivera de ändringar som görs. Ändrade celler blir gula och en notering om </a:t>
          </a:r>
          <a:r>
            <a:rPr lang="sv-SE" sz="1100" b="0" baseline="0">
              <a:solidFill>
                <a:schemeClr val="dk1"/>
              </a:solidFill>
              <a:effectLst/>
              <a:latin typeface="+mn-lt"/>
              <a:ea typeface="+mn-ea"/>
              <a:cs typeface="+mn-cs"/>
            </a:rPr>
            <a:t>att en ändring skett</a:t>
          </a:r>
          <a:r>
            <a:rPr lang="sv-SE" sz="1200" b="0" baseline="0">
              <a:solidFill>
                <a:schemeClr val="dk1"/>
              </a:solidFill>
              <a:latin typeface="+mn-lt"/>
              <a:ea typeface="+mn-ea"/>
              <a:cs typeface="+mn-cs"/>
            </a:rPr>
            <a:t> läggs till i Resultatfliken.</a:t>
          </a:r>
        </a:p>
      </xdr:txBody>
    </xdr:sp>
    <xdr:clientData/>
  </xdr:twoCellAnchor>
  <xdr:twoCellAnchor editAs="oneCell">
    <xdr:from>
      <xdr:col>0</xdr:col>
      <xdr:colOff>190501</xdr:colOff>
      <xdr:row>37</xdr:row>
      <xdr:rowOff>76200</xdr:rowOff>
    </xdr:from>
    <xdr:to>
      <xdr:col>13</xdr:col>
      <xdr:colOff>323851</xdr:colOff>
      <xdr:row>42</xdr:row>
      <xdr:rowOff>48943</xdr:rowOff>
    </xdr:to>
    <xdr:pic>
      <xdr:nvPicPr>
        <xdr:cNvPr id="7" name="Bildobjekt 6">
          <a:extLst>
            <a:ext uri="{FF2B5EF4-FFF2-40B4-BE49-F238E27FC236}">
              <a16:creationId xmlns:a16="http://schemas.microsoft.com/office/drawing/2014/main" id="{A963498E-F1B4-4228-9CD3-64503B4D428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0501" y="7124700"/>
          <a:ext cx="8058150" cy="925243"/>
        </a:xfrm>
        <a:prstGeom prst="rect">
          <a:avLst/>
        </a:prstGeom>
        <a:ln>
          <a:solidFill>
            <a:schemeClr val="bg2">
              <a:lumMod val="75000"/>
            </a:schemeClr>
          </a:solidFill>
        </a:ln>
      </xdr:spPr>
    </xdr:pic>
    <xdr:clientData/>
  </xdr:twoCellAnchor>
  <xdr:twoCellAnchor editAs="oneCell">
    <xdr:from>
      <xdr:col>0</xdr:col>
      <xdr:colOff>276225</xdr:colOff>
      <xdr:row>73</xdr:row>
      <xdr:rowOff>47625</xdr:rowOff>
    </xdr:from>
    <xdr:to>
      <xdr:col>8</xdr:col>
      <xdr:colOff>73678</xdr:colOff>
      <xdr:row>82</xdr:row>
      <xdr:rowOff>28812</xdr:rowOff>
    </xdr:to>
    <xdr:pic>
      <xdr:nvPicPr>
        <xdr:cNvPr id="12" name="Bildobjekt 11">
          <a:extLst>
            <a:ext uri="{FF2B5EF4-FFF2-40B4-BE49-F238E27FC236}">
              <a16:creationId xmlns:a16="http://schemas.microsoft.com/office/drawing/2014/main" id="{AB8EDD8F-FF2B-4BC6-81EA-752C4EADE373}"/>
            </a:ext>
          </a:extLst>
        </xdr:cNvPr>
        <xdr:cNvPicPr>
          <a:picLocks noChangeAspect="1"/>
        </xdr:cNvPicPr>
      </xdr:nvPicPr>
      <xdr:blipFill>
        <a:blip xmlns:r="http://schemas.openxmlformats.org/officeDocument/2006/relationships" r:embed="rId2"/>
        <a:stretch>
          <a:fillRect/>
        </a:stretch>
      </xdr:blipFill>
      <xdr:spPr>
        <a:xfrm>
          <a:off x="276225" y="13916025"/>
          <a:ext cx="4674253" cy="1609962"/>
        </a:xfrm>
        <a:prstGeom prst="rect">
          <a:avLst/>
        </a:prstGeom>
        <a:ln>
          <a:solidFill>
            <a:schemeClr val="bg2">
              <a:lumMod val="75000"/>
            </a:schemeClr>
          </a:solidFill>
        </a:ln>
      </xdr:spPr>
    </xdr:pic>
    <xdr:clientData/>
  </xdr:twoCellAnchor>
  <xdr:twoCellAnchor editAs="oneCell">
    <xdr:from>
      <xdr:col>0</xdr:col>
      <xdr:colOff>200025</xdr:colOff>
      <xdr:row>60</xdr:row>
      <xdr:rowOff>38100</xdr:rowOff>
    </xdr:from>
    <xdr:to>
      <xdr:col>13</xdr:col>
      <xdr:colOff>321444</xdr:colOff>
      <xdr:row>66</xdr:row>
      <xdr:rowOff>142875</xdr:rowOff>
    </xdr:to>
    <xdr:pic>
      <xdr:nvPicPr>
        <xdr:cNvPr id="9" name="Bildobjekt 8">
          <a:extLst>
            <a:ext uri="{FF2B5EF4-FFF2-40B4-BE49-F238E27FC236}">
              <a16:creationId xmlns:a16="http://schemas.microsoft.com/office/drawing/2014/main" id="{B576CE75-C4C6-4A45-A5EC-C9A1E2A2552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00025" y="11468100"/>
          <a:ext cx="8046219" cy="1247775"/>
        </a:xfrm>
        <a:prstGeom prst="rect">
          <a:avLst/>
        </a:prstGeom>
        <a:ln>
          <a:solidFill>
            <a:schemeClr val="bg2">
              <a:lumMod val="75000"/>
            </a:schemeClr>
          </a:solidFill>
        </a:ln>
      </xdr:spPr>
    </xdr:pic>
    <xdr:clientData/>
  </xdr:twoCellAnchor>
  <xdr:twoCellAnchor editAs="oneCell">
    <xdr:from>
      <xdr:col>0</xdr:col>
      <xdr:colOff>263525</xdr:colOff>
      <xdr:row>167</xdr:row>
      <xdr:rowOff>163513</xdr:rowOff>
    </xdr:from>
    <xdr:to>
      <xdr:col>11</xdr:col>
      <xdr:colOff>608012</xdr:colOff>
      <xdr:row>179</xdr:row>
      <xdr:rowOff>54857</xdr:rowOff>
    </xdr:to>
    <xdr:pic>
      <xdr:nvPicPr>
        <xdr:cNvPr id="13" name="Bildobjekt 12">
          <a:extLst>
            <a:ext uri="{FF2B5EF4-FFF2-40B4-BE49-F238E27FC236}">
              <a16:creationId xmlns:a16="http://schemas.microsoft.com/office/drawing/2014/main" id="{E279AEF2-ECDB-4B3E-9A6B-9720B2DB09A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63525" y="31977013"/>
          <a:ext cx="7050087" cy="2177344"/>
        </a:xfrm>
        <a:prstGeom prst="rect">
          <a:avLst/>
        </a:prstGeom>
        <a:ln>
          <a:solidFill>
            <a:schemeClr val="bg2">
              <a:lumMod val="75000"/>
            </a:schemeClr>
          </a:solidFill>
        </a:ln>
      </xdr:spPr>
    </xdr:pic>
    <xdr:clientData/>
  </xdr:twoCellAnchor>
  <xdr:twoCellAnchor editAs="oneCell">
    <xdr:from>
      <xdr:col>0</xdr:col>
      <xdr:colOff>284163</xdr:colOff>
      <xdr:row>87</xdr:row>
      <xdr:rowOff>82550</xdr:rowOff>
    </xdr:from>
    <xdr:to>
      <xdr:col>7</xdr:col>
      <xdr:colOff>15875</xdr:colOff>
      <xdr:row>98</xdr:row>
      <xdr:rowOff>96462</xdr:rowOff>
    </xdr:to>
    <xdr:pic>
      <xdr:nvPicPr>
        <xdr:cNvPr id="3" name="Bildobjekt 2">
          <a:extLst>
            <a:ext uri="{FF2B5EF4-FFF2-40B4-BE49-F238E27FC236}">
              <a16:creationId xmlns:a16="http://schemas.microsoft.com/office/drawing/2014/main" id="{0B50CF9A-1A93-41AC-9DB8-E378E9789909}"/>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84163" y="16484600"/>
          <a:ext cx="3998912" cy="2004637"/>
        </a:xfrm>
        <a:prstGeom prst="rect">
          <a:avLst/>
        </a:prstGeom>
        <a:ln>
          <a:solidFill>
            <a:schemeClr val="bg2">
              <a:lumMod val="75000"/>
            </a:schemeClr>
          </a:solidFill>
        </a:ln>
      </xdr:spPr>
    </xdr:pic>
    <xdr:clientData/>
  </xdr:twoCellAnchor>
  <xdr:twoCellAnchor editAs="oneCell">
    <xdr:from>
      <xdr:col>0</xdr:col>
      <xdr:colOff>276225</xdr:colOff>
      <xdr:row>23</xdr:row>
      <xdr:rowOff>47625</xdr:rowOff>
    </xdr:from>
    <xdr:to>
      <xdr:col>6</xdr:col>
      <xdr:colOff>466725</xdr:colOff>
      <xdr:row>31</xdr:row>
      <xdr:rowOff>12041</xdr:rowOff>
    </xdr:to>
    <xdr:pic>
      <xdr:nvPicPr>
        <xdr:cNvPr id="4" name="Bildobjekt 3">
          <a:extLst>
            <a:ext uri="{FF2B5EF4-FFF2-40B4-BE49-F238E27FC236}">
              <a16:creationId xmlns:a16="http://schemas.microsoft.com/office/drawing/2014/main" id="{C06139BA-1055-4F86-ABFC-65F5B55ADE7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76225" y="4429125"/>
          <a:ext cx="3848100" cy="1488416"/>
        </a:xfrm>
        <a:prstGeom prst="rect">
          <a:avLst/>
        </a:prstGeom>
        <a:ln>
          <a:solidFill>
            <a:schemeClr val="bg2">
              <a:lumMod val="75000"/>
            </a:schemeClr>
          </a:solidFill>
        </a:ln>
      </xdr:spPr>
    </xdr:pic>
    <xdr:clientData/>
  </xdr:twoCellAnchor>
  <xdr:twoCellAnchor editAs="oneCell">
    <xdr:from>
      <xdr:col>0</xdr:col>
      <xdr:colOff>255587</xdr:colOff>
      <xdr:row>103</xdr:row>
      <xdr:rowOff>74612</xdr:rowOff>
    </xdr:from>
    <xdr:to>
      <xdr:col>9</xdr:col>
      <xdr:colOff>322262</xdr:colOff>
      <xdr:row>126</xdr:row>
      <xdr:rowOff>40542</xdr:rowOff>
    </xdr:to>
    <xdr:pic>
      <xdr:nvPicPr>
        <xdr:cNvPr id="8" name="Bildobjekt 7">
          <a:extLst>
            <a:ext uri="{FF2B5EF4-FFF2-40B4-BE49-F238E27FC236}">
              <a16:creationId xmlns:a16="http://schemas.microsoft.com/office/drawing/2014/main" id="{DF03D326-2448-491B-8F0B-8D56C3BE76C4}"/>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55587" y="19696112"/>
          <a:ext cx="5553075" cy="4347430"/>
        </a:xfrm>
        <a:prstGeom prst="rect">
          <a:avLst/>
        </a:prstGeom>
        <a:ln>
          <a:solidFill>
            <a:schemeClr val="bg2">
              <a:lumMod val="75000"/>
            </a:schemeClr>
          </a:solidFill>
        </a:ln>
      </xdr:spPr>
    </xdr:pic>
    <xdr:clientData/>
  </xdr:twoCellAnchor>
  <xdr:twoCellAnchor editAs="oneCell">
    <xdr:from>
      <xdr:col>0</xdr:col>
      <xdr:colOff>304801</xdr:colOff>
      <xdr:row>140</xdr:row>
      <xdr:rowOff>152400</xdr:rowOff>
    </xdr:from>
    <xdr:to>
      <xdr:col>10</xdr:col>
      <xdr:colOff>228601</xdr:colOff>
      <xdr:row>148</xdr:row>
      <xdr:rowOff>184079</xdr:rowOff>
    </xdr:to>
    <xdr:pic>
      <xdr:nvPicPr>
        <xdr:cNvPr id="10" name="Bildobjekt 9">
          <a:extLst>
            <a:ext uri="{FF2B5EF4-FFF2-40B4-BE49-F238E27FC236}">
              <a16:creationId xmlns:a16="http://schemas.microsoft.com/office/drawing/2014/main" id="{CB9A0704-8386-451F-A3C9-13F682174AAF}"/>
            </a:ext>
          </a:extLst>
        </xdr:cNvPr>
        <xdr:cNvPicPr>
          <a:picLocks noChangeAspect="1"/>
        </xdr:cNvPicPr>
      </xdr:nvPicPr>
      <xdr:blipFill>
        <a:blip xmlns:r="http://schemas.openxmlformats.org/officeDocument/2006/relationships" r:embed="rId8"/>
        <a:stretch>
          <a:fillRect/>
        </a:stretch>
      </xdr:blipFill>
      <xdr:spPr>
        <a:xfrm>
          <a:off x="304801" y="26822400"/>
          <a:ext cx="6019800" cy="1555679"/>
        </a:xfrm>
        <a:prstGeom prst="rect">
          <a:avLst/>
        </a:prstGeom>
        <a:ln>
          <a:solidFill>
            <a:schemeClr val="bg2">
              <a:lumMod val="75000"/>
            </a:schemeClr>
          </a:solidFill>
        </a:ln>
      </xdr:spPr>
    </xdr:pic>
    <xdr:clientData/>
  </xdr:twoCellAnchor>
  <xdr:twoCellAnchor editAs="oneCell">
    <xdr:from>
      <xdr:col>0</xdr:col>
      <xdr:colOff>323850</xdr:colOff>
      <xdr:row>152</xdr:row>
      <xdr:rowOff>133350</xdr:rowOff>
    </xdr:from>
    <xdr:to>
      <xdr:col>10</xdr:col>
      <xdr:colOff>228599</xdr:colOff>
      <xdr:row>158</xdr:row>
      <xdr:rowOff>76276</xdr:rowOff>
    </xdr:to>
    <xdr:pic>
      <xdr:nvPicPr>
        <xdr:cNvPr id="14" name="Bildobjekt 13">
          <a:extLst>
            <a:ext uri="{FF2B5EF4-FFF2-40B4-BE49-F238E27FC236}">
              <a16:creationId xmlns:a16="http://schemas.microsoft.com/office/drawing/2014/main" id="{B89AD46C-0667-4F41-AB3D-7E21B7AE56DC}"/>
            </a:ext>
          </a:extLst>
        </xdr:cNvPr>
        <xdr:cNvPicPr>
          <a:picLocks noChangeAspect="1"/>
        </xdr:cNvPicPr>
      </xdr:nvPicPr>
      <xdr:blipFill>
        <a:blip xmlns:r="http://schemas.openxmlformats.org/officeDocument/2006/relationships" r:embed="rId9"/>
        <a:stretch>
          <a:fillRect/>
        </a:stretch>
      </xdr:blipFill>
      <xdr:spPr>
        <a:xfrm>
          <a:off x="323850" y="29089350"/>
          <a:ext cx="6000749" cy="1085926"/>
        </a:xfrm>
        <a:prstGeom prst="rect">
          <a:avLst/>
        </a:prstGeom>
        <a:ln>
          <a:solidFill>
            <a:schemeClr val="bg2">
              <a:lumMod val="75000"/>
            </a:schemeClr>
          </a:solidFill>
        </a:ln>
      </xdr:spPr>
    </xdr:pic>
    <xdr:clientData/>
  </xdr:twoCellAnchor>
  <xdr:twoCellAnchor editAs="oneCell">
    <xdr:from>
      <xdr:col>0</xdr:col>
      <xdr:colOff>314326</xdr:colOff>
      <xdr:row>131</xdr:row>
      <xdr:rowOff>57151</xdr:rowOff>
    </xdr:from>
    <xdr:to>
      <xdr:col>10</xdr:col>
      <xdr:colOff>247650</xdr:colOff>
      <xdr:row>136</xdr:row>
      <xdr:rowOff>4863</xdr:rowOff>
    </xdr:to>
    <xdr:pic>
      <xdr:nvPicPr>
        <xdr:cNvPr id="15" name="Bildobjekt 14">
          <a:extLst>
            <a:ext uri="{FF2B5EF4-FFF2-40B4-BE49-F238E27FC236}">
              <a16:creationId xmlns:a16="http://schemas.microsoft.com/office/drawing/2014/main" id="{0F76FB06-C971-4BA3-BE3D-9640EC19DF59}"/>
            </a:ext>
          </a:extLst>
        </xdr:cNvPr>
        <xdr:cNvPicPr>
          <a:picLocks noChangeAspect="1"/>
        </xdr:cNvPicPr>
      </xdr:nvPicPr>
      <xdr:blipFill>
        <a:blip xmlns:r="http://schemas.openxmlformats.org/officeDocument/2006/relationships" r:embed="rId10"/>
        <a:stretch>
          <a:fillRect/>
        </a:stretch>
      </xdr:blipFill>
      <xdr:spPr>
        <a:xfrm>
          <a:off x="314326" y="25012651"/>
          <a:ext cx="6029324" cy="900212"/>
        </a:xfrm>
        <a:prstGeom prst="rect">
          <a:avLst/>
        </a:prstGeom>
        <a:ln>
          <a:solidFill>
            <a:schemeClr val="bg2">
              <a:lumMod val="75000"/>
            </a:schemeClr>
          </a:solidFill>
        </a:ln>
      </xdr:spPr>
    </xdr:pic>
    <xdr:clientData/>
  </xdr:twoCellAnchor>
  <xdr:twoCellAnchor editAs="oneCell">
    <xdr:from>
      <xdr:col>0</xdr:col>
      <xdr:colOff>314325</xdr:colOff>
      <xdr:row>9</xdr:row>
      <xdr:rowOff>133349</xdr:rowOff>
    </xdr:from>
    <xdr:to>
      <xdr:col>9</xdr:col>
      <xdr:colOff>495945</xdr:colOff>
      <xdr:row>16</xdr:row>
      <xdr:rowOff>142874</xdr:rowOff>
    </xdr:to>
    <xdr:pic>
      <xdr:nvPicPr>
        <xdr:cNvPr id="16" name="Bildobjekt 15">
          <a:extLst>
            <a:ext uri="{FF2B5EF4-FFF2-40B4-BE49-F238E27FC236}">
              <a16:creationId xmlns:a16="http://schemas.microsoft.com/office/drawing/2014/main" id="{847735DE-27B5-46F8-81A3-A2A947EED333}"/>
            </a:ext>
          </a:extLst>
        </xdr:cNvPr>
        <xdr:cNvPicPr>
          <a:picLocks noChangeAspect="1"/>
        </xdr:cNvPicPr>
      </xdr:nvPicPr>
      <xdr:blipFill>
        <a:blip xmlns:r="http://schemas.openxmlformats.org/officeDocument/2006/relationships" r:embed="rId11"/>
        <a:stretch>
          <a:fillRect/>
        </a:stretch>
      </xdr:blipFill>
      <xdr:spPr>
        <a:xfrm>
          <a:off x="314325" y="1847849"/>
          <a:ext cx="5668020" cy="1343025"/>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276224</xdr:colOff>
      <xdr:row>0</xdr:row>
      <xdr:rowOff>9525</xdr:rowOff>
    </xdr:from>
    <xdr:to>
      <xdr:col>10</xdr:col>
      <xdr:colOff>504824</xdr:colOff>
      <xdr:row>9</xdr:row>
      <xdr:rowOff>28575</xdr:rowOff>
    </xdr:to>
    <xdr:graphicFrame macro="">
      <xdr:nvGraphicFramePr>
        <xdr:cNvPr id="5" name="Diagram 4">
          <a:extLst>
            <a:ext uri="{FF2B5EF4-FFF2-40B4-BE49-F238E27FC236}">
              <a16:creationId xmlns:a16="http://schemas.microsoft.com/office/drawing/2014/main" id="{0CC62DFD-C374-4DD3-8328-7557CB84F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163297</xdr:colOff>
      <xdr:row>41</xdr:row>
      <xdr:rowOff>58208</xdr:rowOff>
    </xdr:from>
    <xdr:to>
      <xdr:col>10</xdr:col>
      <xdr:colOff>458572</xdr:colOff>
      <xdr:row>41</xdr:row>
      <xdr:rowOff>138641</xdr:rowOff>
    </xdr:to>
    <xdr:sp macro="" textlink="">
      <xdr:nvSpPr>
        <xdr:cNvPr id="4" name="Flödesschema: Alternativ process 3">
          <a:extLst>
            <a:ext uri="{FF2B5EF4-FFF2-40B4-BE49-F238E27FC236}">
              <a16:creationId xmlns:a16="http://schemas.microsoft.com/office/drawing/2014/main" id="{9E060C23-5279-425F-ABA8-0FF18BE081D1}"/>
            </a:ext>
          </a:extLst>
        </xdr:cNvPr>
        <xdr:cNvSpPr/>
      </xdr:nvSpPr>
      <xdr:spPr>
        <a:xfrm>
          <a:off x="11004988" y="8216090"/>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163561</xdr:colOff>
      <xdr:row>43</xdr:row>
      <xdr:rowOff>55562</xdr:rowOff>
    </xdr:from>
    <xdr:to>
      <xdr:col>10</xdr:col>
      <xdr:colOff>630286</xdr:colOff>
      <xdr:row>43</xdr:row>
      <xdr:rowOff>134762</xdr:rowOff>
    </xdr:to>
    <xdr:sp macro="" textlink="">
      <xdr:nvSpPr>
        <xdr:cNvPr id="6" name="Flödesschema: Alternativ process 5">
          <a:extLst>
            <a:ext uri="{FF2B5EF4-FFF2-40B4-BE49-F238E27FC236}">
              <a16:creationId xmlns:a16="http://schemas.microsoft.com/office/drawing/2014/main" id="{4335059D-156D-42F7-8DF9-F63336D5E588}"/>
            </a:ext>
          </a:extLst>
        </xdr:cNvPr>
        <xdr:cNvSpPr/>
      </xdr:nvSpPr>
      <xdr:spPr>
        <a:xfrm>
          <a:off x="11005252" y="8594444"/>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168388</xdr:colOff>
      <xdr:row>36</xdr:row>
      <xdr:rowOff>60589</xdr:rowOff>
    </xdr:from>
    <xdr:to>
      <xdr:col>10</xdr:col>
      <xdr:colOff>330313</xdr:colOff>
      <xdr:row>36</xdr:row>
      <xdr:rowOff>139789</xdr:rowOff>
    </xdr:to>
    <xdr:sp macro="" textlink="">
      <xdr:nvSpPr>
        <xdr:cNvPr id="13" name="Flödesschema: Alternativ process 12">
          <a:extLst>
            <a:ext uri="{FF2B5EF4-FFF2-40B4-BE49-F238E27FC236}">
              <a16:creationId xmlns:a16="http://schemas.microsoft.com/office/drawing/2014/main" id="{DB646B37-F068-48F5-9633-4819D622557D}"/>
            </a:ext>
          </a:extLst>
        </xdr:cNvPr>
        <xdr:cNvSpPr/>
      </xdr:nvSpPr>
      <xdr:spPr>
        <a:xfrm>
          <a:off x="10988788" y="4365889"/>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175277</xdr:colOff>
      <xdr:row>37</xdr:row>
      <xdr:rowOff>60589</xdr:rowOff>
    </xdr:from>
    <xdr:to>
      <xdr:col>10</xdr:col>
      <xdr:colOff>337202</xdr:colOff>
      <xdr:row>37</xdr:row>
      <xdr:rowOff>139789</xdr:rowOff>
    </xdr:to>
    <xdr:sp macro="" textlink="">
      <xdr:nvSpPr>
        <xdr:cNvPr id="14" name="Flödesschema: Alternativ process 13">
          <a:extLst>
            <a:ext uri="{FF2B5EF4-FFF2-40B4-BE49-F238E27FC236}">
              <a16:creationId xmlns:a16="http://schemas.microsoft.com/office/drawing/2014/main" id="{20444114-ED0D-4A84-90AD-D516891B6032}"/>
            </a:ext>
          </a:extLst>
        </xdr:cNvPr>
        <xdr:cNvSpPr/>
      </xdr:nvSpPr>
      <xdr:spPr>
        <a:xfrm>
          <a:off x="11014727" y="7423414"/>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167887</xdr:colOff>
      <xdr:row>38</xdr:row>
      <xdr:rowOff>61648</xdr:rowOff>
    </xdr:from>
    <xdr:to>
      <xdr:col>10</xdr:col>
      <xdr:colOff>329812</xdr:colOff>
      <xdr:row>38</xdr:row>
      <xdr:rowOff>140848</xdr:rowOff>
    </xdr:to>
    <xdr:sp macro="" textlink="">
      <xdr:nvSpPr>
        <xdr:cNvPr id="15" name="Flödesschema: Alternativ process 14">
          <a:extLst>
            <a:ext uri="{FF2B5EF4-FFF2-40B4-BE49-F238E27FC236}">
              <a16:creationId xmlns:a16="http://schemas.microsoft.com/office/drawing/2014/main" id="{8B33A204-778C-4F65-B5D2-26A1C382D551}"/>
            </a:ext>
          </a:extLst>
        </xdr:cNvPr>
        <xdr:cNvSpPr/>
      </xdr:nvSpPr>
      <xdr:spPr>
        <a:xfrm>
          <a:off x="10988287" y="4747948"/>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160558</xdr:colOff>
      <xdr:row>42</xdr:row>
      <xdr:rowOff>57149</xdr:rowOff>
    </xdr:from>
    <xdr:to>
      <xdr:col>10</xdr:col>
      <xdr:colOff>455833</xdr:colOff>
      <xdr:row>42</xdr:row>
      <xdr:rowOff>137582</xdr:rowOff>
    </xdr:to>
    <xdr:sp macro="" textlink="">
      <xdr:nvSpPr>
        <xdr:cNvPr id="16" name="Flödesschema: Alternativ process 15">
          <a:extLst>
            <a:ext uri="{FF2B5EF4-FFF2-40B4-BE49-F238E27FC236}">
              <a16:creationId xmlns:a16="http://schemas.microsoft.com/office/drawing/2014/main" id="{705FD65E-0DD7-469C-951D-EA8F45F09E6A}"/>
            </a:ext>
          </a:extLst>
        </xdr:cNvPr>
        <xdr:cNvSpPr/>
      </xdr:nvSpPr>
      <xdr:spPr>
        <a:xfrm>
          <a:off x="11002249" y="8405531"/>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160558</xdr:colOff>
      <xdr:row>44</xdr:row>
      <xdr:rowOff>62441</xdr:rowOff>
    </xdr:from>
    <xdr:to>
      <xdr:col>10</xdr:col>
      <xdr:colOff>455833</xdr:colOff>
      <xdr:row>44</xdr:row>
      <xdr:rowOff>142874</xdr:rowOff>
    </xdr:to>
    <xdr:sp macro="" textlink="">
      <xdr:nvSpPr>
        <xdr:cNvPr id="17" name="Flödesschema: Alternativ process 16">
          <a:extLst>
            <a:ext uri="{FF2B5EF4-FFF2-40B4-BE49-F238E27FC236}">
              <a16:creationId xmlns:a16="http://schemas.microsoft.com/office/drawing/2014/main" id="{4302B3CF-62DB-443D-8C04-30101410FB9A}"/>
            </a:ext>
          </a:extLst>
        </xdr:cNvPr>
        <xdr:cNvSpPr/>
      </xdr:nvSpPr>
      <xdr:spPr>
        <a:xfrm>
          <a:off x="11002249" y="8791823"/>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165103</xdr:colOff>
      <xdr:row>45</xdr:row>
      <xdr:rowOff>61382</xdr:rowOff>
    </xdr:from>
    <xdr:to>
      <xdr:col>10</xdr:col>
      <xdr:colOff>460378</xdr:colOff>
      <xdr:row>45</xdr:row>
      <xdr:rowOff>141815</xdr:rowOff>
    </xdr:to>
    <xdr:sp macro="" textlink="">
      <xdr:nvSpPr>
        <xdr:cNvPr id="18" name="Flödesschema: Alternativ process 17">
          <a:extLst>
            <a:ext uri="{FF2B5EF4-FFF2-40B4-BE49-F238E27FC236}">
              <a16:creationId xmlns:a16="http://schemas.microsoft.com/office/drawing/2014/main" id="{E57C9729-E7AE-4BAB-A9EB-B817A5567408}"/>
            </a:ext>
          </a:extLst>
        </xdr:cNvPr>
        <xdr:cNvSpPr/>
      </xdr:nvSpPr>
      <xdr:spPr>
        <a:xfrm>
          <a:off x="10985503" y="6081182"/>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165102</xdr:colOff>
      <xdr:row>46</xdr:row>
      <xdr:rowOff>69056</xdr:rowOff>
    </xdr:from>
    <xdr:to>
      <xdr:col>10</xdr:col>
      <xdr:colOff>631827</xdr:colOff>
      <xdr:row>46</xdr:row>
      <xdr:rowOff>148256</xdr:rowOff>
    </xdr:to>
    <xdr:sp macro="" textlink="">
      <xdr:nvSpPr>
        <xdr:cNvPr id="19" name="Flödesschema: Alternativ process 18">
          <a:extLst>
            <a:ext uri="{FF2B5EF4-FFF2-40B4-BE49-F238E27FC236}">
              <a16:creationId xmlns:a16="http://schemas.microsoft.com/office/drawing/2014/main" id="{EA015E7C-B82D-4426-955F-7E86C6307ABC}"/>
            </a:ext>
          </a:extLst>
        </xdr:cNvPr>
        <xdr:cNvSpPr/>
      </xdr:nvSpPr>
      <xdr:spPr>
        <a:xfrm>
          <a:off x="10985502" y="6279356"/>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48</xdr:row>
      <xdr:rowOff>60325</xdr:rowOff>
    </xdr:from>
    <xdr:to>
      <xdr:col>10</xdr:col>
      <xdr:colOff>628604</xdr:colOff>
      <xdr:row>48</xdr:row>
      <xdr:rowOff>139525</xdr:rowOff>
    </xdr:to>
    <xdr:sp macro="" textlink="">
      <xdr:nvSpPr>
        <xdr:cNvPr id="20" name="Flödesschema: Alternativ process 19">
          <a:extLst>
            <a:ext uri="{FF2B5EF4-FFF2-40B4-BE49-F238E27FC236}">
              <a16:creationId xmlns:a16="http://schemas.microsoft.com/office/drawing/2014/main" id="{E2C8B405-180A-4021-B506-E2FA5AF217A8}"/>
            </a:ext>
          </a:extLst>
        </xdr:cNvPr>
        <xdr:cNvSpPr/>
      </xdr:nvSpPr>
      <xdr:spPr>
        <a:xfrm>
          <a:off x="11003570" y="9551707"/>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49</xdr:row>
      <xdr:rowOff>55563</xdr:rowOff>
    </xdr:from>
    <xdr:to>
      <xdr:col>10</xdr:col>
      <xdr:colOff>628604</xdr:colOff>
      <xdr:row>49</xdr:row>
      <xdr:rowOff>134763</xdr:rowOff>
    </xdr:to>
    <xdr:sp macro="" textlink="">
      <xdr:nvSpPr>
        <xdr:cNvPr id="21" name="Flödesschema: Alternativ process 20">
          <a:extLst>
            <a:ext uri="{FF2B5EF4-FFF2-40B4-BE49-F238E27FC236}">
              <a16:creationId xmlns:a16="http://schemas.microsoft.com/office/drawing/2014/main" id="{19A1B157-AF9A-469C-9DAA-A503F66556F8}"/>
            </a:ext>
          </a:extLst>
        </xdr:cNvPr>
        <xdr:cNvSpPr/>
      </xdr:nvSpPr>
      <xdr:spPr>
        <a:xfrm>
          <a:off x="11003570" y="9737445"/>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50</xdr:row>
      <xdr:rowOff>55562</xdr:rowOff>
    </xdr:from>
    <xdr:to>
      <xdr:col>10</xdr:col>
      <xdr:colOff>628604</xdr:colOff>
      <xdr:row>50</xdr:row>
      <xdr:rowOff>134762</xdr:rowOff>
    </xdr:to>
    <xdr:sp macro="" textlink="">
      <xdr:nvSpPr>
        <xdr:cNvPr id="22" name="Flödesschema: Alternativ process 21">
          <a:extLst>
            <a:ext uri="{FF2B5EF4-FFF2-40B4-BE49-F238E27FC236}">
              <a16:creationId xmlns:a16="http://schemas.microsoft.com/office/drawing/2014/main" id="{16043266-A2AB-4377-A241-79A8C700FB1B}"/>
            </a:ext>
          </a:extLst>
        </xdr:cNvPr>
        <xdr:cNvSpPr/>
      </xdr:nvSpPr>
      <xdr:spPr>
        <a:xfrm>
          <a:off x="11003570" y="9927944"/>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164479</xdr:colOff>
      <xdr:row>47</xdr:row>
      <xdr:rowOff>58208</xdr:rowOff>
    </xdr:from>
    <xdr:to>
      <xdr:col>10</xdr:col>
      <xdr:colOff>459754</xdr:colOff>
      <xdr:row>47</xdr:row>
      <xdr:rowOff>138641</xdr:rowOff>
    </xdr:to>
    <xdr:sp macro="" textlink="">
      <xdr:nvSpPr>
        <xdr:cNvPr id="23" name="Flödesschema: Alternativ process 22">
          <a:extLst>
            <a:ext uri="{FF2B5EF4-FFF2-40B4-BE49-F238E27FC236}">
              <a16:creationId xmlns:a16="http://schemas.microsoft.com/office/drawing/2014/main" id="{7398AB23-71FD-44D9-9DEE-3A4DC4C91B8B}"/>
            </a:ext>
          </a:extLst>
        </xdr:cNvPr>
        <xdr:cNvSpPr/>
      </xdr:nvSpPr>
      <xdr:spPr>
        <a:xfrm>
          <a:off x="11006170" y="9359090"/>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7</xdr:row>
      <xdr:rowOff>104775</xdr:rowOff>
    </xdr:from>
    <xdr:to>
      <xdr:col>0</xdr:col>
      <xdr:colOff>1627909</xdr:colOff>
      <xdr:row>15</xdr:row>
      <xdr:rowOff>164523</xdr:rowOff>
    </xdr:to>
    <xdr:graphicFrame macro="">
      <xdr:nvGraphicFramePr>
        <xdr:cNvPr id="3" name="Diagram 2">
          <a:extLst>
            <a:ext uri="{FF2B5EF4-FFF2-40B4-BE49-F238E27FC236}">
              <a16:creationId xmlns:a16="http://schemas.microsoft.com/office/drawing/2014/main" id="{A5AB3297-5822-4DB7-9065-03DDB66C07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34639</xdr:colOff>
      <xdr:row>4</xdr:row>
      <xdr:rowOff>8660</xdr:rowOff>
    </xdr:from>
    <xdr:to>
      <xdr:col>7</xdr:col>
      <xdr:colOff>780186</xdr:colOff>
      <xdr:row>9</xdr:row>
      <xdr:rowOff>34533</xdr:rowOff>
    </xdr:to>
    <xdr:grpSp>
      <xdr:nvGrpSpPr>
        <xdr:cNvPr id="5" name="Grupp 4">
          <a:extLst>
            <a:ext uri="{FF2B5EF4-FFF2-40B4-BE49-F238E27FC236}">
              <a16:creationId xmlns:a16="http://schemas.microsoft.com/office/drawing/2014/main" id="{5011A143-1F21-4C64-B19A-7BCC31EF42FF}"/>
            </a:ext>
          </a:extLst>
        </xdr:cNvPr>
        <xdr:cNvGrpSpPr/>
      </xdr:nvGrpSpPr>
      <xdr:grpSpPr>
        <a:xfrm>
          <a:off x="4101814" y="770660"/>
          <a:ext cx="2898197" cy="978373"/>
          <a:chOff x="3882212" y="1"/>
          <a:chExt cx="2853323" cy="703622"/>
        </a:xfrm>
      </xdr:grpSpPr>
      <xdr:graphicFrame macro="">
        <xdr:nvGraphicFramePr>
          <xdr:cNvPr id="6" name="Diagram 5">
            <a:extLst>
              <a:ext uri="{FF2B5EF4-FFF2-40B4-BE49-F238E27FC236}">
                <a16:creationId xmlns:a16="http://schemas.microsoft.com/office/drawing/2014/main" id="{5E206A05-46C6-42CF-9288-95B561DAFE2C}"/>
              </a:ext>
            </a:extLst>
          </xdr:cNvPr>
          <xdr:cNvGraphicFramePr>
            <a:graphicFrameLocks/>
          </xdr:cNvGraphicFramePr>
        </xdr:nvGraphicFramePr>
        <xdr:xfrm>
          <a:off x="3882212" y="1"/>
          <a:ext cx="819056" cy="65761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ruta 3">
            <a:extLst>
              <a:ext uri="{FF2B5EF4-FFF2-40B4-BE49-F238E27FC236}">
                <a16:creationId xmlns:a16="http://schemas.microsoft.com/office/drawing/2014/main" id="{4322D7C1-9B25-4805-9BE9-4793103CA5E5}"/>
              </a:ext>
            </a:extLst>
          </xdr:cNvPr>
          <xdr:cNvSpPr txBox="1"/>
        </xdr:nvSpPr>
        <xdr:spPr>
          <a:xfrm>
            <a:off x="4599212" y="6800"/>
            <a:ext cx="2136323" cy="69682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sv-SE" sz="1100" b="1" i="0">
                <a:solidFill>
                  <a:schemeClr val="tx1"/>
                </a:solidFill>
                <a:effectLst/>
                <a:latin typeface="+mn-lt"/>
                <a:ea typeface="+mn-ea"/>
                <a:cs typeface="+mn-cs"/>
              </a:rPr>
              <a:t>Osäkerhet</a:t>
            </a:r>
          </a:p>
          <a:p>
            <a:r>
              <a:rPr lang="sv-SE" sz="900" b="0" i="0">
                <a:solidFill>
                  <a:schemeClr val="tx1"/>
                </a:solidFill>
                <a:effectLst/>
                <a:latin typeface="+mn-lt"/>
                <a:ea typeface="+mn-ea"/>
                <a:cs typeface="+mn-cs"/>
              </a:rPr>
              <a:t>Andelen av resorna som är baserade på trafikalstringstal</a:t>
            </a:r>
            <a:r>
              <a:rPr lang="sv-SE" sz="900" b="0" i="0" baseline="0">
                <a:solidFill>
                  <a:schemeClr val="tx1"/>
                </a:solidFill>
                <a:effectLst/>
                <a:latin typeface="+mn-lt"/>
                <a:ea typeface="+mn-ea"/>
                <a:cs typeface="+mn-cs"/>
              </a:rPr>
              <a:t> </a:t>
            </a:r>
            <a:r>
              <a:rPr lang="sv-SE" sz="900" b="0" i="0">
                <a:solidFill>
                  <a:schemeClr val="tx1"/>
                </a:solidFill>
                <a:effectLst/>
                <a:latin typeface="+mn-lt"/>
                <a:ea typeface="+mn-ea"/>
                <a:cs typeface="+mn-cs"/>
              </a:rPr>
              <a:t>med </a:t>
            </a:r>
            <a:r>
              <a:rPr lang="sv-SE" sz="900" b="1" i="0">
                <a:solidFill>
                  <a:schemeClr val="accent6"/>
                </a:solidFill>
                <a:effectLst/>
                <a:latin typeface="+mn-lt"/>
                <a:ea typeface="+mn-ea"/>
                <a:cs typeface="+mn-cs"/>
              </a:rPr>
              <a:t>låg</a:t>
            </a:r>
            <a:r>
              <a:rPr lang="sv-SE" sz="900" b="0" i="0">
                <a:solidFill>
                  <a:schemeClr val="tx1"/>
                </a:solidFill>
                <a:effectLst/>
                <a:latin typeface="+mn-lt"/>
                <a:ea typeface="+mn-ea"/>
                <a:cs typeface="+mn-cs"/>
              </a:rPr>
              <a:t> / </a:t>
            </a:r>
            <a:r>
              <a:rPr lang="sv-SE" sz="900" b="1" i="0">
                <a:solidFill>
                  <a:srgbClr val="FFC000"/>
                </a:solidFill>
                <a:effectLst/>
                <a:latin typeface="+mn-lt"/>
                <a:ea typeface="+mn-ea"/>
                <a:cs typeface="+mn-cs"/>
              </a:rPr>
              <a:t>medel</a:t>
            </a:r>
            <a:r>
              <a:rPr lang="sv-SE" sz="900" b="0" i="0">
                <a:solidFill>
                  <a:schemeClr val="tx1"/>
                </a:solidFill>
                <a:effectLst/>
                <a:latin typeface="+mn-lt"/>
                <a:ea typeface="+mn-ea"/>
                <a:cs typeface="+mn-cs"/>
              </a:rPr>
              <a:t> /</a:t>
            </a:r>
            <a:r>
              <a:rPr lang="sv-SE" sz="900" b="1" i="0">
                <a:solidFill>
                  <a:schemeClr val="accent2">
                    <a:lumMod val="60000"/>
                    <a:lumOff val="40000"/>
                  </a:schemeClr>
                </a:solidFill>
                <a:effectLst/>
                <a:latin typeface="+mn-lt"/>
                <a:ea typeface="+mn-ea"/>
                <a:cs typeface="+mn-cs"/>
              </a:rPr>
              <a:t> </a:t>
            </a:r>
            <a:r>
              <a:rPr lang="sv-SE" sz="900" b="1" i="0">
                <a:solidFill>
                  <a:srgbClr val="FF4A01"/>
                </a:solidFill>
                <a:effectLst/>
                <a:latin typeface="+mn-lt"/>
                <a:ea typeface="+mn-ea"/>
                <a:cs typeface="+mn-cs"/>
              </a:rPr>
              <a:t>hög</a:t>
            </a:r>
            <a:r>
              <a:rPr lang="sv-SE" sz="900" b="1" i="0">
                <a:solidFill>
                  <a:schemeClr val="accent2">
                    <a:lumMod val="60000"/>
                    <a:lumOff val="40000"/>
                  </a:schemeClr>
                </a:solidFill>
                <a:effectLst/>
                <a:latin typeface="+mn-lt"/>
                <a:ea typeface="+mn-ea"/>
                <a:cs typeface="+mn-cs"/>
              </a:rPr>
              <a:t> </a:t>
            </a:r>
            <a:r>
              <a:rPr lang="sv-SE" sz="900" b="0" i="0">
                <a:solidFill>
                  <a:schemeClr val="tx1"/>
                </a:solidFill>
                <a:effectLst/>
                <a:latin typeface="+mn-lt"/>
                <a:ea typeface="+mn-ea"/>
                <a:cs typeface="+mn-cs"/>
              </a:rPr>
              <a:t>osäkerhet. Ju högre osäkerhet, desto försiktigare bör du vara när du tolkar resultaten.</a:t>
            </a:r>
            <a:endParaRPr lang="sv-SE" sz="900"/>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4247-B68B-49C6-B5A7-6ADA53862D1E}">
  <sheetPr>
    <tabColor theme="4" tint="0.59999389629810485"/>
    <pageSetUpPr autoPageBreaks="0"/>
  </sheetPr>
  <dimension ref="A1:N32"/>
  <sheetViews>
    <sheetView tabSelected="1" zoomScaleNormal="100" workbookViewId="0">
      <selection sqref="A1:N21"/>
    </sheetView>
  </sheetViews>
  <sheetFormatPr defaultRowHeight="15" x14ac:dyDescent="0.25"/>
  <cols>
    <col min="1" max="1" width="10.85546875" customWidth="1"/>
    <col min="3" max="3" width="11" customWidth="1"/>
  </cols>
  <sheetData>
    <row r="1" spans="1:14" ht="15" customHeight="1" x14ac:dyDescent="0.25">
      <c r="A1" s="160" t="s">
        <v>752</v>
      </c>
      <c r="B1" s="161"/>
      <c r="C1" s="161"/>
      <c r="D1" s="161"/>
      <c r="E1" s="161"/>
      <c r="F1" s="161"/>
      <c r="G1" s="161"/>
      <c r="H1" s="161"/>
      <c r="I1" s="161"/>
      <c r="J1" s="161"/>
      <c r="K1" s="161"/>
      <c r="L1" s="161"/>
      <c r="M1" s="161"/>
      <c r="N1" s="162"/>
    </row>
    <row r="2" spans="1:14" x14ac:dyDescent="0.25">
      <c r="A2" s="160"/>
      <c r="B2" s="161"/>
      <c r="C2" s="161"/>
      <c r="D2" s="161"/>
      <c r="E2" s="161"/>
      <c r="F2" s="161"/>
      <c r="G2" s="161"/>
      <c r="H2" s="161"/>
      <c r="I2" s="161"/>
      <c r="J2" s="161"/>
      <c r="K2" s="161"/>
      <c r="L2" s="161"/>
      <c r="M2" s="161"/>
      <c r="N2" s="162"/>
    </row>
    <row r="3" spans="1:14" x14ac:dyDescent="0.25">
      <c r="A3" s="160"/>
      <c r="B3" s="161"/>
      <c r="C3" s="161"/>
      <c r="D3" s="161"/>
      <c r="E3" s="161"/>
      <c r="F3" s="161"/>
      <c r="G3" s="161"/>
      <c r="H3" s="161"/>
      <c r="I3" s="161"/>
      <c r="J3" s="161"/>
      <c r="K3" s="161"/>
      <c r="L3" s="161"/>
      <c r="M3" s="161"/>
      <c r="N3" s="162"/>
    </row>
    <row r="4" spans="1:14" x14ac:dyDescent="0.25">
      <c r="A4" s="160"/>
      <c r="B4" s="161"/>
      <c r="C4" s="161"/>
      <c r="D4" s="161"/>
      <c r="E4" s="161"/>
      <c r="F4" s="161"/>
      <c r="G4" s="161"/>
      <c r="H4" s="161"/>
      <c r="I4" s="161"/>
      <c r="J4" s="161"/>
      <c r="K4" s="161"/>
      <c r="L4" s="161"/>
      <c r="M4" s="161"/>
      <c r="N4" s="162"/>
    </row>
    <row r="5" spans="1:14" x14ac:dyDescent="0.25">
      <c r="A5" s="160"/>
      <c r="B5" s="161"/>
      <c r="C5" s="161"/>
      <c r="D5" s="161"/>
      <c r="E5" s="161"/>
      <c r="F5" s="161"/>
      <c r="G5" s="161"/>
      <c r="H5" s="161"/>
      <c r="I5" s="161"/>
      <c r="J5" s="161"/>
      <c r="K5" s="161"/>
      <c r="L5" s="161"/>
      <c r="M5" s="161"/>
      <c r="N5" s="162"/>
    </row>
    <row r="6" spans="1:14" x14ac:dyDescent="0.25">
      <c r="A6" s="160"/>
      <c r="B6" s="161"/>
      <c r="C6" s="161"/>
      <c r="D6" s="161"/>
      <c r="E6" s="161"/>
      <c r="F6" s="161"/>
      <c r="G6" s="161"/>
      <c r="H6" s="161"/>
      <c r="I6" s="161"/>
      <c r="J6" s="161"/>
      <c r="K6" s="161"/>
      <c r="L6" s="161"/>
      <c r="M6" s="161"/>
      <c r="N6" s="162"/>
    </row>
    <row r="7" spans="1:14" x14ac:dyDescent="0.25">
      <c r="A7" s="160"/>
      <c r="B7" s="161"/>
      <c r="C7" s="161"/>
      <c r="D7" s="161"/>
      <c r="E7" s="161"/>
      <c r="F7" s="161"/>
      <c r="G7" s="161"/>
      <c r="H7" s="161"/>
      <c r="I7" s="161"/>
      <c r="J7" s="161"/>
      <c r="K7" s="161"/>
      <c r="L7" s="161"/>
      <c r="M7" s="161"/>
      <c r="N7" s="162"/>
    </row>
    <row r="8" spans="1:14" x14ac:dyDescent="0.25">
      <c r="A8" s="160"/>
      <c r="B8" s="161"/>
      <c r="C8" s="161"/>
      <c r="D8" s="161"/>
      <c r="E8" s="161"/>
      <c r="F8" s="161"/>
      <c r="G8" s="161"/>
      <c r="H8" s="161"/>
      <c r="I8" s="161"/>
      <c r="J8" s="161"/>
      <c r="K8" s="161"/>
      <c r="L8" s="161"/>
      <c r="M8" s="161"/>
      <c r="N8" s="162"/>
    </row>
    <row r="9" spans="1:14" x14ac:dyDescent="0.25">
      <c r="A9" s="160"/>
      <c r="B9" s="161"/>
      <c r="C9" s="161"/>
      <c r="D9" s="161"/>
      <c r="E9" s="161"/>
      <c r="F9" s="161"/>
      <c r="G9" s="161"/>
      <c r="H9" s="161"/>
      <c r="I9" s="161"/>
      <c r="J9" s="161"/>
      <c r="K9" s="161"/>
      <c r="L9" s="161"/>
      <c r="M9" s="161"/>
      <c r="N9" s="162"/>
    </row>
    <row r="10" spans="1:14" x14ac:dyDescent="0.25">
      <c r="A10" s="160"/>
      <c r="B10" s="161"/>
      <c r="C10" s="161"/>
      <c r="D10" s="161"/>
      <c r="E10" s="161"/>
      <c r="F10" s="161"/>
      <c r="G10" s="161"/>
      <c r="H10" s="161"/>
      <c r="I10" s="161"/>
      <c r="J10" s="161"/>
      <c r="K10" s="161"/>
      <c r="L10" s="161"/>
      <c r="M10" s="161"/>
      <c r="N10" s="162"/>
    </row>
    <row r="11" spans="1:14" x14ac:dyDescent="0.25">
      <c r="A11" s="160"/>
      <c r="B11" s="161"/>
      <c r="C11" s="161"/>
      <c r="D11" s="161"/>
      <c r="E11" s="161"/>
      <c r="F11" s="161"/>
      <c r="G11" s="161"/>
      <c r="H11" s="161"/>
      <c r="I11" s="161"/>
      <c r="J11" s="161"/>
      <c r="K11" s="161"/>
      <c r="L11" s="161"/>
      <c r="M11" s="161"/>
      <c r="N11" s="162"/>
    </row>
    <row r="12" spans="1:14" x14ac:dyDescent="0.25">
      <c r="A12" s="160"/>
      <c r="B12" s="161"/>
      <c r="C12" s="161"/>
      <c r="D12" s="161"/>
      <c r="E12" s="161"/>
      <c r="F12" s="161"/>
      <c r="G12" s="161"/>
      <c r="H12" s="161"/>
      <c r="I12" s="161"/>
      <c r="J12" s="161"/>
      <c r="K12" s="161"/>
      <c r="L12" s="161"/>
      <c r="M12" s="161"/>
      <c r="N12" s="162"/>
    </row>
    <row r="13" spans="1:14" x14ac:dyDescent="0.25">
      <c r="A13" s="160"/>
      <c r="B13" s="161"/>
      <c r="C13" s="161"/>
      <c r="D13" s="161"/>
      <c r="E13" s="161"/>
      <c r="F13" s="161"/>
      <c r="G13" s="161"/>
      <c r="H13" s="161"/>
      <c r="I13" s="161"/>
      <c r="J13" s="161"/>
      <c r="K13" s="161"/>
      <c r="L13" s="161"/>
      <c r="M13" s="161"/>
      <c r="N13" s="162"/>
    </row>
    <row r="14" spans="1:14" x14ac:dyDescent="0.25">
      <c r="A14" s="160"/>
      <c r="B14" s="161"/>
      <c r="C14" s="161"/>
      <c r="D14" s="161"/>
      <c r="E14" s="161"/>
      <c r="F14" s="161"/>
      <c r="G14" s="161"/>
      <c r="H14" s="161"/>
      <c r="I14" s="161"/>
      <c r="J14" s="161"/>
      <c r="K14" s="161"/>
      <c r="L14" s="161"/>
      <c r="M14" s="161"/>
      <c r="N14" s="162"/>
    </row>
    <row r="15" spans="1:14" x14ac:dyDescent="0.25">
      <c r="A15" s="160"/>
      <c r="B15" s="161"/>
      <c r="C15" s="161"/>
      <c r="D15" s="161"/>
      <c r="E15" s="161"/>
      <c r="F15" s="161"/>
      <c r="G15" s="161"/>
      <c r="H15" s="161"/>
      <c r="I15" s="161"/>
      <c r="J15" s="161"/>
      <c r="K15" s="161"/>
      <c r="L15" s="161"/>
      <c r="M15" s="161"/>
      <c r="N15" s="162"/>
    </row>
    <row r="16" spans="1:14" x14ac:dyDescent="0.25">
      <c r="A16" s="160"/>
      <c r="B16" s="161"/>
      <c r="C16" s="161"/>
      <c r="D16" s="161"/>
      <c r="E16" s="161"/>
      <c r="F16" s="161"/>
      <c r="G16" s="161"/>
      <c r="H16" s="161"/>
      <c r="I16" s="161"/>
      <c r="J16" s="161"/>
      <c r="K16" s="161"/>
      <c r="L16" s="161"/>
      <c r="M16" s="161"/>
      <c r="N16" s="162"/>
    </row>
    <row r="17" spans="1:14" x14ac:dyDescent="0.25">
      <c r="A17" s="160"/>
      <c r="B17" s="161"/>
      <c r="C17" s="161"/>
      <c r="D17" s="161"/>
      <c r="E17" s="161"/>
      <c r="F17" s="161"/>
      <c r="G17" s="161"/>
      <c r="H17" s="161"/>
      <c r="I17" s="161"/>
      <c r="J17" s="161"/>
      <c r="K17" s="161"/>
      <c r="L17" s="161"/>
      <c r="M17" s="161"/>
      <c r="N17" s="162"/>
    </row>
    <row r="18" spans="1:14" x14ac:dyDescent="0.25">
      <c r="A18" s="160"/>
      <c r="B18" s="161"/>
      <c r="C18" s="161"/>
      <c r="D18" s="161"/>
      <c r="E18" s="161"/>
      <c r="F18" s="161"/>
      <c r="G18" s="161"/>
      <c r="H18" s="161"/>
      <c r="I18" s="161"/>
      <c r="J18" s="161"/>
      <c r="K18" s="161"/>
      <c r="L18" s="161"/>
      <c r="M18" s="161"/>
      <c r="N18" s="162"/>
    </row>
    <row r="19" spans="1:14" x14ac:dyDescent="0.25">
      <c r="A19" s="160"/>
      <c r="B19" s="161"/>
      <c r="C19" s="161"/>
      <c r="D19" s="161"/>
      <c r="E19" s="161"/>
      <c r="F19" s="161"/>
      <c r="G19" s="161"/>
      <c r="H19" s="161"/>
      <c r="I19" s="161"/>
      <c r="J19" s="161"/>
      <c r="K19" s="161"/>
      <c r="L19" s="161"/>
      <c r="M19" s="161"/>
      <c r="N19" s="162"/>
    </row>
    <row r="20" spans="1:14" x14ac:dyDescent="0.25">
      <c r="A20" s="160"/>
      <c r="B20" s="161"/>
      <c r="C20" s="161"/>
      <c r="D20" s="161"/>
      <c r="E20" s="161"/>
      <c r="F20" s="161"/>
      <c r="G20" s="161"/>
      <c r="H20" s="161"/>
      <c r="I20" s="161"/>
      <c r="J20" s="161"/>
      <c r="K20" s="161"/>
      <c r="L20" s="161"/>
      <c r="M20" s="161"/>
      <c r="N20" s="162"/>
    </row>
    <row r="21" spans="1:14" x14ac:dyDescent="0.25">
      <c r="A21" s="160"/>
      <c r="B21" s="161"/>
      <c r="C21" s="161"/>
      <c r="D21" s="161"/>
      <c r="E21" s="161"/>
      <c r="F21" s="161"/>
      <c r="G21" s="161"/>
      <c r="H21" s="161"/>
      <c r="I21" s="161"/>
      <c r="J21" s="161"/>
      <c r="K21" s="161"/>
      <c r="L21" s="161"/>
      <c r="M21" s="161"/>
      <c r="N21" s="162"/>
    </row>
    <row r="22" spans="1:14" ht="18.75" x14ac:dyDescent="0.3">
      <c r="A22" s="140" t="s">
        <v>732</v>
      </c>
      <c r="B22" s="20"/>
      <c r="C22" s="20"/>
      <c r="D22" s="20"/>
      <c r="E22" s="20"/>
      <c r="F22" s="20"/>
      <c r="G22" s="20"/>
      <c r="H22" s="20"/>
      <c r="I22" s="20"/>
      <c r="J22" s="20"/>
      <c r="K22" s="20"/>
      <c r="L22" s="20"/>
      <c r="M22" s="35"/>
      <c r="N22" s="141"/>
    </row>
    <row r="23" spans="1:14" x14ac:dyDescent="0.25">
      <c r="A23" s="142"/>
      <c r="B23" s="20"/>
      <c r="C23" s="20"/>
      <c r="D23" s="20"/>
      <c r="E23" s="20"/>
      <c r="F23" s="20"/>
      <c r="G23" s="20"/>
      <c r="H23" s="20"/>
      <c r="I23" s="20"/>
      <c r="J23" s="20"/>
      <c r="K23" s="20"/>
      <c r="L23" s="20"/>
      <c r="M23" s="35"/>
      <c r="N23" s="141"/>
    </row>
    <row r="24" spans="1:14" x14ac:dyDescent="0.25">
      <c r="A24" s="143" t="s">
        <v>733</v>
      </c>
      <c r="B24" s="28"/>
      <c r="C24" s="28" t="s">
        <v>734</v>
      </c>
      <c r="D24" s="28"/>
      <c r="E24" s="28" t="s">
        <v>736</v>
      </c>
      <c r="F24" s="28"/>
      <c r="G24" s="20"/>
      <c r="H24" s="20"/>
      <c r="I24" s="20"/>
      <c r="J24" s="20"/>
      <c r="K24" s="20"/>
      <c r="L24" s="20"/>
      <c r="M24" s="35"/>
      <c r="N24" s="141"/>
    </row>
    <row r="25" spans="1:14" x14ac:dyDescent="0.25">
      <c r="A25" s="148" t="s">
        <v>735</v>
      </c>
      <c r="B25" s="20"/>
      <c r="C25" s="144">
        <v>45665</v>
      </c>
      <c r="D25" s="20"/>
      <c r="E25" s="163" t="s">
        <v>751</v>
      </c>
      <c r="F25" s="163"/>
      <c r="G25" s="163"/>
      <c r="H25" s="163"/>
      <c r="I25" s="163"/>
      <c r="J25" s="163"/>
      <c r="K25" s="163"/>
      <c r="L25" s="163"/>
      <c r="M25" s="163"/>
      <c r="N25" s="164"/>
    </row>
    <row r="26" spans="1:14" x14ac:dyDescent="0.25">
      <c r="A26" s="142"/>
      <c r="B26" s="20"/>
      <c r="C26" s="20"/>
      <c r="D26" s="20"/>
      <c r="E26" s="163"/>
      <c r="F26" s="163"/>
      <c r="G26" s="163"/>
      <c r="H26" s="163"/>
      <c r="I26" s="163"/>
      <c r="J26" s="163"/>
      <c r="K26" s="163"/>
      <c r="L26" s="163"/>
      <c r="M26" s="163"/>
      <c r="N26" s="164"/>
    </row>
    <row r="27" spans="1:14" x14ac:dyDescent="0.25">
      <c r="A27" s="142"/>
      <c r="B27" s="20"/>
      <c r="C27" s="20"/>
      <c r="D27" s="20"/>
      <c r="E27" s="20"/>
      <c r="F27" s="20"/>
      <c r="G27" s="20"/>
      <c r="H27" s="20"/>
      <c r="I27" s="20"/>
      <c r="J27" s="20"/>
      <c r="K27" s="20"/>
      <c r="L27" s="20"/>
      <c r="M27" s="35"/>
      <c r="N27" s="141"/>
    </row>
    <row r="28" spans="1:14" x14ac:dyDescent="0.25">
      <c r="A28" s="142"/>
      <c r="B28" s="20"/>
      <c r="C28" s="20"/>
      <c r="D28" s="20"/>
      <c r="E28" s="20"/>
      <c r="F28" s="20"/>
      <c r="G28" s="20"/>
      <c r="H28" s="20"/>
      <c r="I28" s="20"/>
      <c r="J28" s="20"/>
      <c r="K28" s="20"/>
      <c r="L28" s="20"/>
      <c r="M28" s="35"/>
      <c r="N28" s="141"/>
    </row>
    <row r="29" spans="1:14" x14ac:dyDescent="0.25">
      <c r="A29" s="142"/>
      <c r="B29" s="20"/>
      <c r="C29" s="20"/>
      <c r="D29" s="20"/>
      <c r="E29" s="20"/>
      <c r="F29" s="20"/>
      <c r="G29" s="20"/>
      <c r="H29" s="20"/>
      <c r="I29" s="20"/>
      <c r="J29" s="20"/>
      <c r="K29" s="20"/>
      <c r="L29" s="20"/>
      <c r="M29" s="35"/>
      <c r="N29" s="141"/>
    </row>
    <row r="30" spans="1:14" x14ac:dyDescent="0.25">
      <c r="A30" s="142"/>
      <c r="B30" s="20"/>
      <c r="C30" s="20"/>
      <c r="D30" s="20"/>
      <c r="E30" s="20"/>
      <c r="F30" s="20"/>
      <c r="G30" s="20"/>
      <c r="H30" s="20"/>
      <c r="I30" s="20"/>
      <c r="J30" s="20"/>
      <c r="K30" s="20"/>
      <c r="L30" s="20"/>
      <c r="M30" s="35"/>
      <c r="N30" s="141"/>
    </row>
    <row r="31" spans="1:14" x14ac:dyDescent="0.25">
      <c r="A31" s="142"/>
      <c r="B31" s="20"/>
      <c r="C31" s="20"/>
      <c r="D31" s="20"/>
      <c r="E31" s="20"/>
      <c r="F31" s="20"/>
      <c r="G31" s="20"/>
      <c r="H31" s="20"/>
      <c r="I31" s="20"/>
      <c r="J31" s="20"/>
      <c r="K31" s="20"/>
      <c r="L31" s="20"/>
      <c r="M31" s="35"/>
      <c r="N31" s="141"/>
    </row>
    <row r="32" spans="1:14" x14ac:dyDescent="0.25">
      <c r="A32" s="145"/>
      <c r="B32" s="146"/>
      <c r="C32" s="146"/>
      <c r="D32" s="146"/>
      <c r="E32" s="146"/>
      <c r="F32" s="146"/>
      <c r="G32" s="146"/>
      <c r="H32" s="146"/>
      <c r="I32" s="146"/>
      <c r="J32" s="146"/>
      <c r="K32" s="146"/>
      <c r="L32" s="146"/>
      <c r="M32" s="146"/>
      <c r="N32" s="147"/>
    </row>
  </sheetData>
  <mergeCells count="2">
    <mergeCell ref="A1:N21"/>
    <mergeCell ref="E25:N26"/>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98DF-F03B-449A-B8F7-E3AD9C72F5C1}">
  <sheetPr>
    <tabColor theme="4" tint="0.59999389629810485"/>
  </sheetPr>
  <dimension ref="A1:A69"/>
  <sheetViews>
    <sheetView zoomScaleNormal="100" workbookViewId="0"/>
  </sheetViews>
  <sheetFormatPr defaultRowHeight="1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sheetData>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C5C5-B3B2-4F23-A2C0-65968AFD67DC}">
  <sheetPr>
    <tabColor rgb="FF92D050"/>
    <pageSetUpPr autoPageBreaks="0"/>
  </sheetPr>
  <dimension ref="A1:Q147"/>
  <sheetViews>
    <sheetView zoomScaleNormal="100" workbookViewId="0">
      <pane ySplit="9" topLeftCell="A10" activePane="bottomLeft" state="frozen"/>
      <selection pane="bottomLeft" activeCell="C13" sqref="C13:E13"/>
    </sheetView>
  </sheetViews>
  <sheetFormatPr defaultRowHeight="15" x14ac:dyDescent="0.25"/>
  <cols>
    <col min="1" max="1" width="23.5703125" bestFit="1" customWidth="1"/>
    <col min="2" max="2" width="6.28515625" customWidth="1"/>
    <col min="3" max="3" width="25.7109375" customWidth="1"/>
    <col min="4" max="4" width="24" customWidth="1"/>
    <col min="5" max="5" width="24.140625" customWidth="1"/>
    <col min="6" max="6" width="5.7109375" customWidth="1"/>
    <col min="7" max="7" width="22.42578125" customWidth="1"/>
    <col min="8" max="8" width="13.140625" customWidth="1"/>
    <col min="9" max="9" width="13.85546875" customWidth="1"/>
    <col min="10" max="10" width="3.7109375" customWidth="1"/>
    <col min="11" max="11" width="14.140625" customWidth="1"/>
    <col min="12" max="12" width="3.42578125" customWidth="1"/>
    <col min="13" max="13" width="5" hidden="1" customWidth="1"/>
    <col min="14" max="14" width="9.7109375" customWidth="1"/>
    <col min="15" max="15" width="9.85546875" customWidth="1"/>
    <col min="16" max="16" width="8.5703125" customWidth="1"/>
  </cols>
  <sheetData>
    <row r="1" spans="1:12" ht="21" x14ac:dyDescent="0.35">
      <c r="A1" s="75" t="s">
        <v>729</v>
      </c>
      <c r="B1" s="76"/>
      <c r="C1" s="76"/>
      <c r="D1" s="76"/>
      <c r="E1" s="76"/>
      <c r="F1" s="77" t="s">
        <v>506</v>
      </c>
      <c r="G1" s="76"/>
      <c r="H1" s="76"/>
      <c r="I1" s="76"/>
      <c r="J1" s="76"/>
      <c r="K1" s="76"/>
      <c r="L1" s="78"/>
    </row>
    <row r="2" spans="1:12" x14ac:dyDescent="0.25">
      <c r="A2" s="169" t="s">
        <v>738</v>
      </c>
      <c r="B2" s="170"/>
      <c r="C2" s="170"/>
      <c r="D2" s="170"/>
      <c r="E2" s="65"/>
      <c r="F2" s="66" t="str">
        <f>ROUND(Stödberäkningar!E7,0)&amp;" resor totalt, exkl. nyttotrafik"</f>
        <v>0 resor totalt, exkl. nyttotrafik</v>
      </c>
      <c r="G2" s="65"/>
      <c r="H2" s="65"/>
      <c r="I2" s="65"/>
      <c r="J2" s="65"/>
      <c r="K2" s="65"/>
      <c r="L2" s="79"/>
    </row>
    <row r="3" spans="1:12" x14ac:dyDescent="0.25">
      <c r="A3" s="169"/>
      <c r="B3" s="170"/>
      <c r="C3" s="170"/>
      <c r="D3" s="170"/>
      <c r="E3" s="65"/>
      <c r="F3" s="65" t="s">
        <v>507</v>
      </c>
      <c r="G3" s="65"/>
      <c r="H3" s="65"/>
      <c r="I3" s="65"/>
      <c r="J3" s="65"/>
      <c r="K3" s="65"/>
      <c r="L3" s="79"/>
    </row>
    <row r="4" spans="1:12" x14ac:dyDescent="0.25">
      <c r="A4" s="169"/>
      <c r="B4" s="170"/>
      <c r="C4" s="170"/>
      <c r="D4" s="170"/>
      <c r="E4" s="65"/>
      <c r="F4" s="26">
        <f>Stödberäkningar!E2</f>
        <v>0</v>
      </c>
      <c r="G4" s="65" t="s">
        <v>501</v>
      </c>
      <c r="H4" s="65"/>
      <c r="I4" s="65"/>
      <c r="J4" s="65"/>
      <c r="K4" s="65"/>
      <c r="L4" s="79"/>
    </row>
    <row r="5" spans="1:12" x14ac:dyDescent="0.25">
      <c r="A5" s="169"/>
      <c r="B5" s="170"/>
      <c r="C5" s="170"/>
      <c r="D5" s="170"/>
      <c r="E5" s="65"/>
      <c r="F5" s="21">
        <f>Stödberäkningar!E3</f>
        <v>0</v>
      </c>
      <c r="G5" s="65" t="s">
        <v>502</v>
      </c>
      <c r="H5" s="65"/>
      <c r="I5" s="65"/>
      <c r="J5" s="65"/>
      <c r="K5" s="65"/>
      <c r="L5" s="79"/>
    </row>
    <row r="6" spans="1:12" x14ac:dyDescent="0.25">
      <c r="A6" s="169"/>
      <c r="B6" s="170"/>
      <c r="C6" s="170"/>
      <c r="D6" s="170"/>
      <c r="E6" s="65"/>
      <c r="F6" s="25">
        <f>Stödberäkningar!E4</f>
        <v>0</v>
      </c>
      <c r="G6" s="65" t="s">
        <v>503</v>
      </c>
      <c r="H6" s="65"/>
      <c r="I6" s="65"/>
      <c r="J6" s="65"/>
      <c r="K6" s="65"/>
      <c r="L6" s="79"/>
    </row>
    <row r="7" spans="1:12" x14ac:dyDescent="0.25">
      <c r="A7" s="169"/>
      <c r="B7" s="170"/>
      <c r="C7" s="170"/>
      <c r="D7" s="170"/>
      <c r="E7" s="65"/>
      <c r="F7" s="24">
        <f>Stödberäkningar!E5</f>
        <v>0</v>
      </c>
      <c r="G7" s="65" t="s">
        <v>504</v>
      </c>
      <c r="H7" s="65"/>
      <c r="I7" s="65"/>
      <c r="J7" s="65"/>
      <c r="K7" s="65"/>
      <c r="L7" s="79"/>
    </row>
    <row r="8" spans="1:12" x14ac:dyDescent="0.25">
      <c r="A8" s="169"/>
      <c r="B8" s="170"/>
      <c r="C8" s="170"/>
      <c r="D8" s="170"/>
      <c r="E8" s="65"/>
      <c r="F8" s="23">
        <f>Stödberäkningar!E6</f>
        <v>0</v>
      </c>
      <c r="G8" s="65" t="s">
        <v>505</v>
      </c>
      <c r="H8" s="65"/>
      <c r="I8" s="65"/>
      <c r="J8" s="65"/>
      <c r="K8" s="65"/>
      <c r="L8" s="79"/>
    </row>
    <row r="9" spans="1:12" x14ac:dyDescent="0.25">
      <c r="A9" s="80"/>
      <c r="B9" s="67"/>
      <c r="C9" s="67"/>
      <c r="D9" s="67"/>
      <c r="E9" s="67"/>
      <c r="F9" s="67"/>
      <c r="G9" s="67"/>
      <c r="H9" s="67"/>
      <c r="I9" s="67"/>
      <c r="J9" s="67"/>
      <c r="K9" s="67"/>
      <c r="L9" s="81"/>
    </row>
    <row r="10" spans="1:12" ht="27.75" customHeight="1" x14ac:dyDescent="0.3">
      <c r="A10" s="82" t="s">
        <v>722</v>
      </c>
      <c r="B10" s="27"/>
      <c r="C10" s="22"/>
      <c r="D10" s="22"/>
      <c r="E10" s="22"/>
      <c r="F10" s="22"/>
      <c r="G10" s="22"/>
      <c r="H10" s="22"/>
      <c r="I10" s="22"/>
      <c r="J10" s="22"/>
      <c r="K10" s="22"/>
      <c r="L10" s="83"/>
    </row>
    <row r="11" spans="1:12" s="121" customFormat="1" x14ac:dyDescent="0.25">
      <c r="A11" s="118" t="s">
        <v>725</v>
      </c>
      <c r="B11" s="28"/>
      <c r="C11" s="49"/>
      <c r="D11" s="49"/>
      <c r="E11" s="49"/>
      <c r="F11" s="49"/>
      <c r="G11" s="49"/>
      <c r="H11" s="49"/>
      <c r="I11" s="49"/>
      <c r="J11" s="49"/>
      <c r="K11" s="49"/>
      <c r="L11" s="120"/>
    </row>
    <row r="12" spans="1:12" x14ac:dyDescent="0.25">
      <c r="A12" s="85"/>
      <c r="B12" s="20"/>
      <c r="C12" s="29"/>
      <c r="D12" s="20"/>
      <c r="E12" s="20"/>
      <c r="F12" s="20"/>
      <c r="G12" s="20"/>
      <c r="H12" s="20"/>
      <c r="I12" s="20"/>
      <c r="J12" s="20"/>
      <c r="K12" s="20"/>
      <c r="L12" s="84"/>
    </row>
    <row r="13" spans="1:12" x14ac:dyDescent="0.25">
      <c r="A13" s="118" t="s">
        <v>721</v>
      </c>
      <c r="B13" s="20"/>
      <c r="C13" s="183" t="s">
        <v>746</v>
      </c>
      <c r="D13" s="184"/>
      <c r="E13" s="185"/>
      <c r="F13" s="20"/>
      <c r="G13" s="20"/>
      <c r="H13" s="20"/>
      <c r="I13" s="20"/>
      <c r="J13" s="20"/>
      <c r="K13" s="20"/>
      <c r="L13" s="84"/>
    </row>
    <row r="14" spans="1:12" x14ac:dyDescent="0.25">
      <c r="A14" s="118"/>
      <c r="B14" s="20"/>
      <c r="C14" s="20"/>
      <c r="D14" s="20"/>
      <c r="E14" s="20"/>
      <c r="F14" s="20"/>
      <c r="G14" s="20"/>
      <c r="H14" s="20"/>
      <c r="I14" s="20"/>
      <c r="J14" s="20"/>
      <c r="K14" s="20"/>
      <c r="L14" s="84"/>
    </row>
    <row r="15" spans="1:12" x14ac:dyDescent="0.25">
      <c r="A15" s="85" t="s">
        <v>723</v>
      </c>
      <c r="B15" s="20"/>
      <c r="C15" s="172" t="s">
        <v>747</v>
      </c>
      <c r="D15" s="173"/>
      <c r="E15" s="174"/>
      <c r="F15" s="20"/>
      <c r="G15" s="20"/>
      <c r="H15" s="20"/>
      <c r="I15" s="20"/>
      <c r="J15" s="20"/>
      <c r="K15" s="20"/>
      <c r="L15" s="84"/>
    </row>
    <row r="16" spans="1:12" x14ac:dyDescent="0.25">
      <c r="A16" s="85"/>
      <c r="B16" s="20"/>
      <c r="C16" s="175"/>
      <c r="D16" s="176"/>
      <c r="E16" s="177"/>
      <c r="F16" s="20"/>
      <c r="G16" s="20"/>
      <c r="H16" s="20"/>
      <c r="I16" s="20"/>
      <c r="J16" s="20"/>
      <c r="K16" s="20"/>
      <c r="L16" s="84"/>
    </row>
    <row r="17" spans="1:12" x14ac:dyDescent="0.25">
      <c r="A17" s="85"/>
      <c r="B17" s="20"/>
      <c r="C17" s="178"/>
      <c r="D17" s="179"/>
      <c r="E17" s="180"/>
      <c r="F17" s="20"/>
      <c r="G17" s="20"/>
      <c r="H17" s="20"/>
      <c r="I17" s="20"/>
      <c r="J17" s="20"/>
      <c r="K17" s="20"/>
      <c r="L17" s="84"/>
    </row>
    <row r="18" spans="1:12" x14ac:dyDescent="0.25">
      <c r="A18" s="20"/>
      <c r="B18" s="20"/>
      <c r="C18" s="119"/>
      <c r="D18" s="119"/>
      <c r="E18" s="119"/>
      <c r="F18" s="119"/>
      <c r="G18" s="20"/>
      <c r="H18" s="20"/>
      <c r="I18" s="20"/>
      <c r="J18" s="20"/>
      <c r="K18" s="20"/>
      <c r="L18" s="84"/>
    </row>
    <row r="19" spans="1:12" x14ac:dyDescent="0.25">
      <c r="A19" s="20"/>
      <c r="B19" s="20"/>
      <c r="C19" s="29"/>
      <c r="D19" s="20"/>
      <c r="E19" s="20"/>
      <c r="F19" s="20"/>
      <c r="G19" s="20"/>
      <c r="H19" s="20"/>
      <c r="I19" s="20"/>
      <c r="J19" s="20"/>
      <c r="K19" s="20"/>
      <c r="L19" s="84"/>
    </row>
    <row r="20" spans="1:12" ht="18.75" x14ac:dyDescent="0.3">
      <c r="A20" s="89" t="s">
        <v>519</v>
      </c>
      <c r="B20" s="34"/>
      <c r="C20" s="20"/>
      <c r="D20" s="20"/>
      <c r="E20" s="20"/>
      <c r="F20" s="20"/>
      <c r="G20" s="20"/>
      <c r="H20" s="20"/>
      <c r="I20" s="20"/>
      <c r="J20" s="20"/>
      <c r="K20" s="20"/>
      <c r="L20" s="84"/>
    </row>
    <row r="21" spans="1:12" ht="15" customHeight="1" x14ac:dyDescent="0.25">
      <c r="A21" s="181" t="s">
        <v>739</v>
      </c>
      <c r="B21" s="182"/>
      <c r="C21" s="182"/>
      <c r="D21" s="182"/>
      <c r="E21" s="182"/>
      <c r="F21" s="182"/>
      <c r="G21" s="182"/>
      <c r="H21" s="182"/>
      <c r="I21" s="182"/>
      <c r="J21" s="182"/>
      <c r="K21" s="182"/>
      <c r="L21" s="84"/>
    </row>
    <row r="22" spans="1:12" ht="15" customHeight="1" x14ac:dyDescent="0.25">
      <c r="A22" s="181"/>
      <c r="B22" s="182"/>
      <c r="C22" s="182"/>
      <c r="D22" s="182"/>
      <c r="E22" s="182"/>
      <c r="F22" s="182"/>
      <c r="G22" s="182"/>
      <c r="H22" s="182"/>
      <c r="I22" s="182"/>
      <c r="J22" s="182"/>
      <c r="K22" s="182"/>
      <c r="L22" s="84"/>
    </row>
    <row r="23" spans="1:12" ht="15" customHeight="1" x14ac:dyDescent="0.25">
      <c r="A23" s="181"/>
      <c r="B23" s="182"/>
      <c r="C23" s="182"/>
      <c r="D23" s="182"/>
      <c r="E23" s="182"/>
      <c r="F23" s="182"/>
      <c r="G23" s="182"/>
      <c r="H23" s="182"/>
      <c r="I23" s="182"/>
      <c r="J23" s="182"/>
      <c r="K23" s="182"/>
      <c r="L23" s="84"/>
    </row>
    <row r="24" spans="1:12" ht="15" customHeight="1" x14ac:dyDescent="0.25">
      <c r="A24" s="181"/>
      <c r="B24" s="182"/>
      <c r="C24" s="182"/>
      <c r="D24" s="182"/>
      <c r="E24" s="182"/>
      <c r="F24" s="182"/>
      <c r="G24" s="182"/>
      <c r="H24" s="182"/>
      <c r="I24" s="182"/>
      <c r="J24" s="182"/>
      <c r="K24" s="182"/>
      <c r="L24" s="84"/>
    </row>
    <row r="25" spans="1:12" ht="15" customHeight="1" x14ac:dyDescent="0.25">
      <c r="A25" s="181"/>
      <c r="B25" s="182"/>
      <c r="C25" s="182"/>
      <c r="D25" s="182"/>
      <c r="E25" s="182"/>
      <c r="F25" s="182"/>
      <c r="G25" s="182"/>
      <c r="H25" s="182"/>
      <c r="I25" s="182"/>
      <c r="J25" s="182"/>
      <c r="K25" s="182"/>
      <c r="L25" s="84"/>
    </row>
    <row r="26" spans="1:12" ht="15" customHeight="1" x14ac:dyDescent="0.25">
      <c r="A26" s="181"/>
      <c r="B26" s="182"/>
      <c r="C26" s="182"/>
      <c r="D26" s="182"/>
      <c r="E26" s="182"/>
      <c r="F26" s="182"/>
      <c r="G26" s="182"/>
      <c r="H26" s="182"/>
      <c r="I26" s="182"/>
      <c r="J26" s="182"/>
      <c r="K26" s="182"/>
      <c r="L26" s="84"/>
    </row>
    <row r="27" spans="1:12" x14ac:dyDescent="0.25">
      <c r="A27" s="85"/>
      <c r="B27" s="20"/>
      <c r="C27" s="20"/>
      <c r="D27" s="20"/>
      <c r="E27" s="20"/>
      <c r="F27" s="20"/>
      <c r="G27" s="20"/>
      <c r="H27" s="20"/>
      <c r="I27" s="20"/>
      <c r="J27" s="20"/>
      <c r="K27" s="20"/>
      <c r="L27" s="84"/>
    </row>
    <row r="28" spans="1:12" x14ac:dyDescent="0.25">
      <c r="A28" s="86" t="s">
        <v>0</v>
      </c>
      <c r="B28" s="73"/>
      <c r="C28" s="74"/>
      <c r="D28" s="74"/>
      <c r="E28" s="73"/>
      <c r="F28" s="73"/>
      <c r="G28" s="74"/>
      <c r="H28" s="74"/>
      <c r="I28" s="74"/>
      <c r="J28" s="74"/>
      <c r="K28" s="74"/>
      <c r="L28" s="84"/>
    </row>
    <row r="29" spans="1:12" x14ac:dyDescent="0.25">
      <c r="A29" s="85"/>
      <c r="B29" s="20"/>
      <c r="C29" s="20"/>
      <c r="D29" s="20"/>
      <c r="E29" s="20"/>
      <c r="F29" s="20"/>
      <c r="G29" s="20"/>
      <c r="H29" s="20"/>
      <c r="I29" s="20"/>
      <c r="J29" s="20"/>
      <c r="K29" s="20"/>
      <c r="L29" s="84"/>
    </row>
    <row r="30" spans="1:12" x14ac:dyDescent="0.25">
      <c r="A30" s="85"/>
      <c r="B30" s="20"/>
      <c r="C30" s="29" t="s">
        <v>699</v>
      </c>
      <c r="D30" s="20"/>
      <c r="E30" s="20"/>
      <c r="F30" s="20"/>
      <c r="G30" s="20"/>
      <c r="H30" s="20"/>
      <c r="I30" s="20"/>
      <c r="J30" s="20"/>
      <c r="K30" s="20"/>
      <c r="L30" s="84"/>
    </row>
    <row r="31" spans="1:12" x14ac:dyDescent="0.25">
      <c r="A31" s="85" t="s">
        <v>1</v>
      </c>
      <c r="B31" s="20"/>
      <c r="C31" s="106" t="s">
        <v>24</v>
      </c>
      <c r="D31" s="20"/>
      <c r="E31" s="20"/>
      <c r="F31" s="20"/>
      <c r="G31" s="20"/>
      <c r="H31" s="20"/>
      <c r="I31" s="20"/>
      <c r="J31" s="20"/>
      <c r="K31" s="20"/>
      <c r="L31" s="84"/>
    </row>
    <row r="32" spans="1:12" x14ac:dyDescent="0.25">
      <c r="A32" s="85" t="s">
        <v>2</v>
      </c>
      <c r="B32" s="20"/>
      <c r="C32" s="106" t="s">
        <v>318</v>
      </c>
      <c r="D32" s="20"/>
      <c r="E32" s="20"/>
      <c r="F32" s="20"/>
      <c r="G32" s="20"/>
      <c r="H32" s="20"/>
      <c r="I32" s="20"/>
      <c r="J32" s="20"/>
      <c r="K32" s="20"/>
      <c r="L32" s="84"/>
    </row>
    <row r="33" spans="1:12" x14ac:dyDescent="0.25">
      <c r="A33" s="85"/>
      <c r="B33" s="20"/>
      <c r="C33" s="20"/>
      <c r="D33" s="20"/>
      <c r="E33" s="20"/>
      <c r="F33" s="20"/>
      <c r="G33" s="20"/>
      <c r="H33" s="20"/>
      <c r="I33" s="20"/>
      <c r="J33" s="20"/>
      <c r="K33" s="20"/>
      <c r="L33" s="84"/>
    </row>
    <row r="34" spans="1:12" x14ac:dyDescent="0.25">
      <c r="A34" s="86" t="s">
        <v>3</v>
      </c>
      <c r="B34" s="73"/>
      <c r="C34" s="74"/>
      <c r="D34" s="74"/>
      <c r="E34" s="74"/>
      <c r="F34" s="74"/>
      <c r="G34" s="74"/>
      <c r="H34" s="74"/>
      <c r="I34" s="74"/>
      <c r="J34" s="74"/>
      <c r="K34" s="74"/>
      <c r="L34" s="84"/>
    </row>
    <row r="35" spans="1:12" x14ac:dyDescent="0.25">
      <c r="A35" s="85"/>
      <c r="B35" s="20"/>
      <c r="C35" s="20"/>
      <c r="D35" s="20"/>
      <c r="E35" s="20"/>
      <c r="F35" s="20"/>
      <c r="G35" s="20"/>
      <c r="H35" s="20"/>
      <c r="I35" s="20"/>
      <c r="J35" s="20"/>
      <c r="K35" s="20"/>
      <c r="L35" s="84"/>
    </row>
    <row r="36" spans="1:12" ht="17.25" x14ac:dyDescent="0.25">
      <c r="A36" s="87" t="s">
        <v>4</v>
      </c>
      <c r="B36" s="28"/>
      <c r="C36" s="20" t="s">
        <v>730</v>
      </c>
      <c r="D36" s="20" t="s">
        <v>674</v>
      </c>
      <c r="E36" s="20" t="s">
        <v>675</v>
      </c>
      <c r="F36" s="20"/>
      <c r="G36" s="171" t="s">
        <v>520</v>
      </c>
      <c r="H36" s="171"/>
      <c r="I36" s="50" t="s">
        <v>571</v>
      </c>
      <c r="J36" s="50"/>
      <c r="K36" s="110" t="s">
        <v>322</v>
      </c>
      <c r="L36" s="84"/>
    </row>
    <row r="37" spans="1:12" x14ac:dyDescent="0.25">
      <c r="A37" s="85" t="s">
        <v>5</v>
      </c>
      <c r="B37" s="20"/>
      <c r="C37" s="106"/>
      <c r="D37" s="106"/>
      <c r="E37" s="106"/>
      <c r="F37" s="33"/>
      <c r="G37" s="30">
        <f>IF(OR(AND(C37&gt;0,D37&gt;0),AND(C37&gt;0,E37&gt;0),AND(D37&gt;0,E37&gt;0)),"Fyll endast i en indatatyp",IF(C37&gt;0,Indata!C37/Underlagsdata!G3*Underlagsdata!H3,IF(Indata!D37&gt;0,Indata!D37*Underlagsdata!H3,IF(E37&gt;0,E37,0))))</f>
        <v>0</v>
      </c>
      <c r="H37" s="31" t="s">
        <v>10</v>
      </c>
      <c r="I37" s="107">
        <v>0.15</v>
      </c>
      <c r="J37" s="64"/>
      <c r="K37" s="111"/>
      <c r="L37" s="84"/>
    </row>
    <row r="38" spans="1:12" x14ac:dyDescent="0.25">
      <c r="A38" s="85" t="s">
        <v>6</v>
      </c>
      <c r="B38" s="20"/>
      <c r="C38" s="106"/>
      <c r="D38" s="106"/>
      <c r="E38" s="106"/>
      <c r="F38" s="20"/>
      <c r="G38" s="30">
        <f>IF(OR(AND(C38&gt;0,D38&gt;0),AND(C38&gt;0,E38&gt;0),AND(D38&gt;0,E38&gt;0)),"Fyll endast i en indatatyp",IF(C38&gt;0,Indata!C38/Underlagsdata!G4*Underlagsdata!H4,IF(Indata!D38&gt;0,Indata!D38*Underlagsdata!H4,IF(E38&gt;0,E38,0))))</f>
        <v>0</v>
      </c>
      <c r="H38" s="31" t="s">
        <v>10</v>
      </c>
      <c r="I38" s="107">
        <v>0.15</v>
      </c>
      <c r="J38" s="31"/>
      <c r="K38" s="111"/>
      <c r="L38" s="84"/>
    </row>
    <row r="39" spans="1:12" x14ac:dyDescent="0.25">
      <c r="A39" s="85" t="s">
        <v>7</v>
      </c>
      <c r="B39" s="20"/>
      <c r="C39" s="106"/>
      <c r="D39" s="106"/>
      <c r="E39" s="106"/>
      <c r="F39" s="33"/>
      <c r="G39" s="30">
        <f>IF(OR(AND(C39&gt;0,D39&gt;0),AND(C39&gt;0,E39&gt;0),AND(D39&gt;0,E39&gt;0)),"Fyll endast i en indatatyp",IF(C39&gt;0,Indata!C39/Underlagsdata!G5*Underlagsdata!H5,IF(Indata!D39&gt;0,Indata!D39*Underlagsdata!H5,IF(E39&gt;0,E39,0))))</f>
        <v>0</v>
      </c>
      <c r="H39" s="31" t="s">
        <v>10</v>
      </c>
      <c r="I39" s="107">
        <v>0.15</v>
      </c>
      <c r="J39" s="31"/>
      <c r="K39" s="111"/>
      <c r="L39" s="84"/>
    </row>
    <row r="40" spans="1:12" x14ac:dyDescent="0.25">
      <c r="A40" s="85"/>
      <c r="B40" s="20"/>
      <c r="C40" s="20"/>
      <c r="D40" s="20"/>
      <c r="E40" s="20"/>
      <c r="F40" s="20"/>
      <c r="G40" s="29"/>
      <c r="H40" s="32"/>
      <c r="I40" s="32"/>
      <c r="J40" s="32"/>
      <c r="K40" s="20"/>
      <c r="L40" s="84"/>
    </row>
    <row r="41" spans="1:12" ht="17.25" x14ac:dyDescent="0.25">
      <c r="A41" s="87" t="s">
        <v>8</v>
      </c>
      <c r="B41" s="28"/>
      <c r="C41" s="20" t="s">
        <v>730</v>
      </c>
      <c r="D41" s="20" t="s">
        <v>23</v>
      </c>
      <c r="E41" s="20"/>
      <c r="F41" s="20"/>
      <c r="G41" s="29"/>
      <c r="H41" s="32"/>
      <c r="I41" s="32"/>
      <c r="J41" s="32"/>
      <c r="K41" s="20"/>
      <c r="L41" s="84"/>
    </row>
    <row r="42" spans="1:12" x14ac:dyDescent="0.25">
      <c r="A42" s="85" t="s">
        <v>9</v>
      </c>
      <c r="B42" s="20"/>
      <c r="C42" s="106"/>
      <c r="D42" s="106"/>
      <c r="E42" s="31" t="s">
        <v>11</v>
      </c>
      <c r="F42" s="20"/>
      <c r="G42" s="30">
        <f>IF(AND(Indata!C42&gt;0,Indata!D42&gt;0),"Fyll endast i en indatatyp",IF(C42&gt;0,C42*Underlagsdata!G6,IF(D42&gt;0,D42,0)))</f>
        <v>0</v>
      </c>
      <c r="H42" s="31" t="s">
        <v>11</v>
      </c>
      <c r="I42" s="107">
        <v>0.05</v>
      </c>
      <c r="J42" s="31"/>
      <c r="K42" s="108"/>
      <c r="L42" s="84"/>
    </row>
    <row r="43" spans="1:12" x14ac:dyDescent="0.25">
      <c r="A43" s="85" t="s">
        <v>12</v>
      </c>
      <c r="B43" s="20"/>
      <c r="C43" s="106"/>
      <c r="D43" s="106"/>
      <c r="E43" s="31" t="s">
        <v>11</v>
      </c>
      <c r="F43" s="20"/>
      <c r="G43" s="30">
        <f>IF(AND(Indata!C43&gt;0,Indata!D43&gt;0),"Fyll endast i en indatatyp",IF(C43&gt;0,C43*Underlagsdata!G7,IF(D43&gt;0,D43,0)))</f>
        <v>0</v>
      </c>
      <c r="H43" s="31" t="s">
        <v>11</v>
      </c>
      <c r="I43" s="107">
        <v>0.1</v>
      </c>
      <c r="J43" s="31"/>
      <c r="K43" s="108"/>
      <c r="L43" s="84"/>
    </row>
    <row r="44" spans="1:12" x14ac:dyDescent="0.25">
      <c r="A44" s="85" t="s">
        <v>14</v>
      </c>
      <c r="B44" s="20"/>
      <c r="C44" s="106"/>
      <c r="D44" s="106"/>
      <c r="E44" s="31" t="s">
        <v>11</v>
      </c>
      <c r="F44" s="20"/>
      <c r="G44" s="30">
        <f>IF(AND(Indata!C44&gt;0,Indata!D44&gt;0),"Fyll endast i en indatatyp",IF(C44&gt;0,C44*Underlagsdata!G8,IF(D44&gt;0,D44,0)))</f>
        <v>0</v>
      </c>
      <c r="H44" s="31" t="s">
        <v>11</v>
      </c>
      <c r="I44" s="107">
        <v>0.05</v>
      </c>
      <c r="J44" s="31"/>
      <c r="K44" s="109"/>
      <c r="L44" s="84"/>
    </row>
    <row r="45" spans="1:12" x14ac:dyDescent="0.25">
      <c r="A45" s="85" t="s">
        <v>15</v>
      </c>
      <c r="B45" s="20"/>
      <c r="C45" s="106"/>
      <c r="D45" s="106"/>
      <c r="E45" s="31" t="s">
        <v>11</v>
      </c>
      <c r="F45" s="20"/>
      <c r="G45" s="30">
        <f>IF(AND(Indata!C45&gt;0,Indata!D45&gt;0),"Fyll endast i en indatatyp",IF(C45&gt;0,C45*Underlagsdata!G9,IF(D45&gt;0,D45,0)))</f>
        <v>0</v>
      </c>
      <c r="H45" s="31" t="s">
        <v>11</v>
      </c>
      <c r="I45" s="107">
        <v>0.05</v>
      </c>
      <c r="J45" s="31"/>
      <c r="K45" s="108"/>
      <c r="L45" s="84"/>
    </row>
    <row r="46" spans="1:12" x14ac:dyDescent="0.25">
      <c r="A46" s="85" t="s">
        <v>16</v>
      </c>
      <c r="B46" s="20"/>
      <c r="C46" s="106"/>
      <c r="D46" s="106"/>
      <c r="E46" s="31" t="s">
        <v>11</v>
      </c>
      <c r="F46" s="20"/>
      <c r="G46" s="30">
        <f>IF(AND(Indata!C46&gt;0,Indata!D46&gt;0),"Fyll endast i en indatatyp",IF(C46&gt;0,C46*Underlagsdata!G10,IF(D46&gt;0,D46,0)))</f>
        <v>0</v>
      </c>
      <c r="H46" s="31" t="s">
        <v>11</v>
      </c>
      <c r="I46" s="107">
        <v>0.05</v>
      </c>
      <c r="J46" s="31"/>
      <c r="K46" s="108"/>
      <c r="L46" s="84"/>
    </row>
    <row r="47" spans="1:12" x14ac:dyDescent="0.25">
      <c r="A47" s="85" t="s">
        <v>17</v>
      </c>
      <c r="B47" s="20"/>
      <c r="C47" s="106"/>
      <c r="D47" s="106"/>
      <c r="E47" s="31" t="s">
        <v>11</v>
      </c>
      <c r="F47" s="20"/>
      <c r="G47" s="30">
        <f>IF(AND(Indata!C47&gt;0,Indata!D47&gt;0),"Fyll endast i en indatatyp",IF(C47&gt;0,C47*Underlagsdata!G11,IF(D47&gt;0,D47,0)))</f>
        <v>0</v>
      </c>
      <c r="H47" s="31" t="s">
        <v>11</v>
      </c>
      <c r="I47" s="107">
        <v>0.05</v>
      </c>
      <c r="J47" s="31"/>
      <c r="K47" s="109"/>
      <c r="L47" s="84"/>
    </row>
    <row r="48" spans="1:12" x14ac:dyDescent="0.25">
      <c r="A48" s="85" t="s">
        <v>19</v>
      </c>
      <c r="B48" s="20"/>
      <c r="C48" s="106"/>
      <c r="D48" s="106"/>
      <c r="E48" s="29" t="s">
        <v>516</v>
      </c>
      <c r="F48" s="29"/>
      <c r="G48" s="30">
        <f>IF(AND(Indata!C48&gt;0,Indata!D48&gt;0),"Fyll endast i en indatatyp",IF(C48&gt;0,C48*Underlagsdata!G12,IF(D48&gt;0,D48,0)))</f>
        <v>0</v>
      </c>
      <c r="H48" s="32" t="s">
        <v>516</v>
      </c>
      <c r="I48" s="107">
        <v>0.05</v>
      </c>
      <c r="J48" s="32"/>
      <c r="K48" s="108"/>
      <c r="L48" s="84"/>
    </row>
    <row r="49" spans="1:17" x14ac:dyDescent="0.25">
      <c r="A49" s="85" t="s">
        <v>20</v>
      </c>
      <c r="B49" s="20"/>
      <c r="C49" s="106"/>
      <c r="D49" s="106"/>
      <c r="E49" s="29" t="s">
        <v>516</v>
      </c>
      <c r="F49" s="29"/>
      <c r="G49" s="30">
        <f>IF(AND(Indata!C49&gt;0,Indata!D49&gt;0),"Fyll endast i en indatatyp",IF(C49&gt;0,C49*Underlagsdata!G13,IF(D49&gt;0,D49,0)))</f>
        <v>0</v>
      </c>
      <c r="H49" s="32" t="s">
        <v>516</v>
      </c>
      <c r="I49" s="107">
        <v>0.05</v>
      </c>
      <c r="J49" s="32"/>
      <c r="K49" s="109"/>
      <c r="L49" s="84"/>
    </row>
    <row r="50" spans="1:17" x14ac:dyDescent="0.25">
      <c r="A50" s="85" t="s">
        <v>21</v>
      </c>
      <c r="B50" s="20"/>
      <c r="C50" s="106"/>
      <c r="D50" s="106"/>
      <c r="E50" s="29" t="s">
        <v>516</v>
      </c>
      <c r="F50" s="29"/>
      <c r="G50" s="30">
        <f>IF(AND(Indata!C50&gt;0,Indata!D50&gt;0),"Fyll endast i en indatatyp",IF(C50&gt;0,C50*Underlagsdata!G14,IF(D50&gt;0,D50,0)))</f>
        <v>0</v>
      </c>
      <c r="H50" s="32" t="s">
        <v>516</v>
      </c>
      <c r="I50" s="107">
        <v>0.05</v>
      </c>
      <c r="J50" s="32"/>
      <c r="K50" s="109"/>
      <c r="L50" s="84"/>
    </row>
    <row r="51" spans="1:17" x14ac:dyDescent="0.25">
      <c r="A51" s="85" t="s">
        <v>673</v>
      </c>
      <c r="B51" s="20"/>
      <c r="C51" s="106"/>
      <c r="D51" s="106"/>
      <c r="E51" s="29" t="s">
        <v>517</v>
      </c>
      <c r="F51" s="29"/>
      <c r="G51" s="30">
        <f>IF(AND(Indata!C51&gt;0,Indata!D51&gt;0),"Fyll endast i en indatatyp",IF(C51&gt;0,C51*Underlagsdata!G15,IF(D51&gt;0,D51,0)))</f>
        <v>0</v>
      </c>
      <c r="H51" s="32" t="s">
        <v>517</v>
      </c>
      <c r="I51" s="107">
        <v>0.05</v>
      </c>
      <c r="J51" s="32"/>
      <c r="K51" s="109"/>
      <c r="L51" s="84"/>
    </row>
    <row r="52" spans="1:17" x14ac:dyDescent="0.25">
      <c r="A52" s="88"/>
      <c r="B52" s="48"/>
      <c r="C52" s="48"/>
      <c r="D52" s="48"/>
      <c r="E52" s="48"/>
      <c r="F52" s="48"/>
      <c r="G52" s="48"/>
      <c r="H52" s="48"/>
      <c r="I52" s="48"/>
      <c r="J52" s="48"/>
      <c r="K52" s="48"/>
      <c r="L52" s="84"/>
    </row>
    <row r="53" spans="1:17" x14ac:dyDescent="0.25">
      <c r="A53" s="88"/>
      <c r="B53" s="48"/>
      <c r="C53" s="48"/>
      <c r="D53" s="48"/>
      <c r="E53" s="48"/>
      <c r="F53" s="48"/>
      <c r="G53" s="48"/>
      <c r="H53" s="48"/>
      <c r="I53" s="48"/>
      <c r="J53" s="48"/>
      <c r="K53" s="48"/>
      <c r="L53" s="84"/>
    </row>
    <row r="54" spans="1:17" x14ac:dyDescent="0.25">
      <c r="A54" s="85"/>
      <c r="B54" s="20"/>
      <c r="C54" s="20"/>
      <c r="D54" s="20"/>
      <c r="E54" s="20"/>
      <c r="F54" s="20"/>
      <c r="G54" s="20"/>
      <c r="H54" s="20"/>
      <c r="I54" s="20"/>
      <c r="J54" s="20"/>
      <c r="K54" s="20"/>
      <c r="L54" s="84"/>
      <c r="Q54" s="33"/>
    </row>
    <row r="55" spans="1:17" ht="18.75" x14ac:dyDescent="0.3">
      <c r="A55" s="89" t="s">
        <v>518</v>
      </c>
      <c r="B55" s="34"/>
      <c r="C55" s="20"/>
      <c r="D55" s="20"/>
      <c r="E55" s="20"/>
      <c r="F55" s="20"/>
      <c r="G55" s="20"/>
      <c r="H55" s="20"/>
      <c r="I55" s="20"/>
      <c r="J55" s="20"/>
      <c r="K55" s="20"/>
      <c r="L55" s="84"/>
    </row>
    <row r="56" spans="1:17" x14ac:dyDescent="0.25">
      <c r="A56" s="167" t="s">
        <v>593</v>
      </c>
      <c r="B56" s="168"/>
      <c r="C56" s="168"/>
      <c r="D56" s="168"/>
      <c r="E56" s="168"/>
      <c r="F56" s="168"/>
      <c r="G56" s="168"/>
      <c r="H56" s="168"/>
      <c r="I56" s="168"/>
      <c r="J56" s="168"/>
      <c r="K56" s="168"/>
      <c r="L56" s="90"/>
    </row>
    <row r="57" spans="1:17" x14ac:dyDescent="0.25">
      <c r="A57" s="167"/>
      <c r="B57" s="168"/>
      <c r="C57" s="168"/>
      <c r="D57" s="168"/>
      <c r="E57" s="168"/>
      <c r="F57" s="168"/>
      <c r="G57" s="168"/>
      <c r="H57" s="168"/>
      <c r="I57" s="168"/>
      <c r="J57" s="168"/>
      <c r="K57" s="168"/>
      <c r="L57" s="90"/>
    </row>
    <row r="58" spans="1:17" x14ac:dyDescent="0.25">
      <c r="A58" s="167"/>
      <c r="B58" s="168"/>
      <c r="C58" s="168"/>
      <c r="D58" s="168"/>
      <c r="E58" s="168"/>
      <c r="F58" s="168"/>
      <c r="G58" s="168"/>
      <c r="H58" s="168"/>
      <c r="I58" s="168"/>
      <c r="J58" s="168"/>
      <c r="K58" s="168"/>
      <c r="L58" s="90"/>
    </row>
    <row r="59" spans="1:17" x14ac:dyDescent="0.25">
      <c r="A59" s="85"/>
      <c r="B59" s="20"/>
      <c r="C59" s="20"/>
      <c r="D59" s="20"/>
      <c r="E59" s="20"/>
      <c r="F59" s="20"/>
      <c r="G59" s="20"/>
      <c r="H59" s="20"/>
      <c r="I59" s="20"/>
      <c r="J59" s="20"/>
      <c r="K59" s="20"/>
      <c r="L59" s="84"/>
    </row>
    <row r="60" spans="1:17" x14ac:dyDescent="0.25">
      <c r="A60" s="86" t="s">
        <v>342</v>
      </c>
      <c r="B60" s="73"/>
      <c r="C60" s="74"/>
      <c r="D60" s="74"/>
      <c r="E60" s="74"/>
      <c r="F60" s="74"/>
      <c r="G60" s="74"/>
      <c r="H60" s="74"/>
      <c r="I60" s="74"/>
      <c r="J60" s="74"/>
      <c r="K60" s="74"/>
      <c r="L60" s="84"/>
    </row>
    <row r="61" spans="1:17" x14ac:dyDescent="0.25">
      <c r="A61" s="85"/>
      <c r="B61" s="20"/>
      <c r="C61" s="20"/>
      <c r="D61" s="20"/>
      <c r="E61" s="20"/>
      <c r="F61" s="20"/>
      <c r="G61" s="20"/>
      <c r="H61" s="20"/>
      <c r="I61" s="20"/>
      <c r="J61" s="20"/>
      <c r="K61" s="20"/>
      <c r="L61" s="84"/>
    </row>
    <row r="62" spans="1:17" x14ac:dyDescent="0.25">
      <c r="A62" s="87" t="s">
        <v>343</v>
      </c>
      <c r="B62" s="28"/>
      <c r="C62" s="20"/>
      <c r="D62" s="20"/>
      <c r="E62" s="29" t="s">
        <v>700</v>
      </c>
      <c r="F62" s="112"/>
      <c r="G62" s="112"/>
      <c r="H62" s="112"/>
      <c r="I62" s="112"/>
      <c r="J62" s="112"/>
      <c r="K62" s="112"/>
      <c r="L62" s="84"/>
    </row>
    <row r="63" spans="1:17" x14ac:dyDescent="0.25">
      <c r="A63" s="85" t="s">
        <v>534</v>
      </c>
      <c r="B63" s="20"/>
      <c r="C63" s="20"/>
      <c r="D63" s="20"/>
      <c r="E63" s="165" t="s">
        <v>351</v>
      </c>
      <c r="F63" s="165"/>
      <c r="G63" s="165"/>
      <c r="H63" s="165"/>
      <c r="I63" s="165"/>
      <c r="J63" s="165"/>
      <c r="K63" s="165"/>
      <c r="L63" s="84"/>
      <c r="M63" s="17">
        <f>IF(E63=Underlagsdata!Q2,1,IF(E63=Underlagsdata!Q3,2,IF(E63=Underlagsdata!Q4,3,IF(E63=Underlagsdata!Q5,4,IF(E63=Underlagsdata!Q6,2.5,2.5)))))</f>
        <v>2.5</v>
      </c>
    </row>
    <row r="64" spans="1:17" x14ac:dyDescent="0.25">
      <c r="A64" s="85" t="s">
        <v>535</v>
      </c>
      <c r="B64" s="20"/>
      <c r="C64" s="20"/>
      <c r="D64" s="20"/>
      <c r="E64" s="165" t="s">
        <v>351</v>
      </c>
      <c r="F64" s="165"/>
      <c r="G64" s="165"/>
      <c r="H64" s="165"/>
      <c r="I64" s="165"/>
      <c r="J64" s="165"/>
      <c r="K64" s="165"/>
      <c r="L64" s="84"/>
      <c r="M64" s="17">
        <f>IF(E64=Underlagsdata!Q8,1,IF(E64=Underlagsdata!Q9,2,IF(E64=Underlagsdata!Q10,3,IF(E64=Underlagsdata!Q11,4,IF(E64=Underlagsdata!Q12,2.5,2.5)))))</f>
        <v>2.5</v>
      </c>
    </row>
    <row r="65" spans="1:13" x14ac:dyDescent="0.25">
      <c r="A65" s="85" t="s">
        <v>536</v>
      </c>
      <c r="B65" s="20"/>
      <c r="C65" s="20"/>
      <c r="D65" s="20"/>
      <c r="E65" s="165" t="s">
        <v>351</v>
      </c>
      <c r="F65" s="165"/>
      <c r="G65" s="165"/>
      <c r="H65" s="165"/>
      <c r="I65" s="165"/>
      <c r="J65" s="165"/>
      <c r="K65" s="165"/>
      <c r="L65" s="84"/>
      <c r="M65" s="17">
        <f>IF(E65=Underlagsdata!Q14,1,IF(E65=Underlagsdata!Q15,2,IF(E65=Underlagsdata!Q16,3,IF(E65=Underlagsdata!Q17,4,IF(E65=Underlagsdata!Q18,2.5,2.5)))))</f>
        <v>2.5</v>
      </c>
    </row>
    <row r="66" spans="1:13" x14ac:dyDescent="0.25">
      <c r="A66" s="85" t="s">
        <v>537</v>
      </c>
      <c r="B66" s="20"/>
      <c r="C66" s="20"/>
      <c r="D66" s="20"/>
      <c r="E66" s="165" t="s">
        <v>351</v>
      </c>
      <c r="F66" s="165"/>
      <c r="G66" s="165"/>
      <c r="H66" s="165"/>
      <c r="I66" s="165"/>
      <c r="J66" s="165"/>
      <c r="K66" s="165"/>
      <c r="L66" s="84"/>
      <c r="M66" s="17">
        <f>IF(E66=Underlagsdata!Q20,1,IF(E66=Underlagsdata!Q21,2,IF(E66=Underlagsdata!Q22,3,IF(E66=Underlagsdata!Q23,4,IF(E66=Underlagsdata!Q24,2.5,2.5)))))</f>
        <v>2.5</v>
      </c>
    </row>
    <row r="67" spans="1:13" x14ac:dyDescent="0.25">
      <c r="A67" s="85" t="s">
        <v>538</v>
      </c>
      <c r="B67" s="20"/>
      <c r="C67" s="20"/>
      <c r="D67" s="20"/>
      <c r="E67" s="165" t="s">
        <v>351</v>
      </c>
      <c r="F67" s="165"/>
      <c r="G67" s="165"/>
      <c r="H67" s="165"/>
      <c r="I67" s="165"/>
      <c r="J67" s="165"/>
      <c r="K67" s="165"/>
      <c r="L67" s="84"/>
      <c r="M67" s="17">
        <f>IF(E67=Underlagsdata!Q26,1,IF(E67=Underlagsdata!Q27,2,IF(E67=Underlagsdata!Q28,3,IF(E67=Underlagsdata!Q29,4,IF(E67=Underlagsdata!Q30,2.5,2.5)))))</f>
        <v>2.5</v>
      </c>
    </row>
    <row r="68" spans="1:13" x14ac:dyDescent="0.25">
      <c r="A68" s="85"/>
      <c r="B68" s="20"/>
      <c r="C68" s="20"/>
      <c r="D68" s="20"/>
      <c r="E68" s="113"/>
      <c r="F68" s="113"/>
      <c r="G68" s="113"/>
      <c r="H68" s="113"/>
      <c r="I68" s="113"/>
      <c r="J68" s="113"/>
      <c r="K68" s="113"/>
      <c r="L68" s="84"/>
      <c r="M68" s="17"/>
    </row>
    <row r="69" spans="1:13" x14ac:dyDescent="0.25">
      <c r="A69" s="87" t="s">
        <v>344</v>
      </c>
      <c r="B69" s="28"/>
      <c r="C69" s="20"/>
      <c r="D69" s="20"/>
      <c r="E69" s="113"/>
      <c r="F69" s="113"/>
      <c r="G69" s="113"/>
      <c r="H69" s="113"/>
      <c r="I69" s="113"/>
      <c r="J69" s="113"/>
      <c r="K69" s="113"/>
      <c r="L69" s="84"/>
      <c r="M69" s="17"/>
    </row>
    <row r="70" spans="1:13" x14ac:dyDescent="0.25">
      <c r="A70" s="85" t="s">
        <v>539</v>
      </c>
      <c r="B70" s="20"/>
      <c r="C70" s="20"/>
      <c r="D70" s="20"/>
      <c r="E70" s="165" t="s">
        <v>351</v>
      </c>
      <c r="F70" s="165"/>
      <c r="G70" s="165"/>
      <c r="H70" s="165"/>
      <c r="I70" s="165"/>
      <c r="J70" s="165"/>
      <c r="K70" s="165"/>
      <c r="L70" s="84"/>
      <c r="M70" s="17">
        <f>IF(E70=Underlagsdata!Q32,1,IF(E70=Underlagsdata!Q33,2,IF(E70=Underlagsdata!Q34,3,IF(E70=Underlagsdata!Q35,4,IF(E70=Underlagsdata!Q36,2.5,2.5)))))</f>
        <v>2.5</v>
      </c>
    </row>
    <row r="71" spans="1:13" x14ac:dyDescent="0.25">
      <c r="A71" s="85" t="s">
        <v>540</v>
      </c>
      <c r="B71" s="20"/>
      <c r="C71" s="20"/>
      <c r="D71" s="20"/>
      <c r="E71" s="165" t="s">
        <v>351</v>
      </c>
      <c r="F71" s="165"/>
      <c r="G71" s="165"/>
      <c r="H71" s="165"/>
      <c r="I71" s="165"/>
      <c r="J71" s="165"/>
      <c r="K71" s="165"/>
      <c r="L71" s="84"/>
      <c r="M71" s="17">
        <f>IF(E71=Underlagsdata!Q38,1,IF(E71=Underlagsdata!Q39,2,IF(E71=Underlagsdata!Q40,3,IF(E71=Underlagsdata!Q41,4,IF(E71=Underlagsdata!Q42,2.5,2.5)))))</f>
        <v>2.5</v>
      </c>
    </row>
    <row r="72" spans="1:13" x14ac:dyDescent="0.25">
      <c r="A72" s="85" t="s">
        <v>541</v>
      </c>
      <c r="B72" s="20"/>
      <c r="C72" s="20"/>
      <c r="D72" s="20"/>
      <c r="E72" s="165" t="s">
        <v>351</v>
      </c>
      <c r="F72" s="165"/>
      <c r="G72" s="165"/>
      <c r="H72" s="165"/>
      <c r="I72" s="165"/>
      <c r="J72" s="165"/>
      <c r="K72" s="165"/>
      <c r="L72" s="84"/>
      <c r="M72" s="17">
        <f>IF(E72=Underlagsdata!Q44,1,IF(E72=Underlagsdata!Q45,2,IF(E72=Underlagsdata!Q46,3,IF(E72=Underlagsdata!Q47,4,IF(E72=Underlagsdata!Q48,2.5,2.5)))))</f>
        <v>2.5</v>
      </c>
    </row>
    <row r="73" spans="1:13" x14ac:dyDescent="0.25">
      <c r="A73" s="85" t="s">
        <v>687</v>
      </c>
      <c r="B73" s="20"/>
      <c r="C73" s="20"/>
      <c r="D73" s="20"/>
      <c r="E73" s="165" t="s">
        <v>351</v>
      </c>
      <c r="F73" s="165"/>
      <c r="G73" s="165"/>
      <c r="H73" s="165"/>
      <c r="I73" s="165"/>
      <c r="J73" s="165"/>
      <c r="K73" s="165"/>
      <c r="L73" s="84"/>
      <c r="M73" s="17">
        <f>IF(E73=Underlagsdata!Q50,1,IF(E73=Underlagsdata!Q51,2,IF(E73=Underlagsdata!Q52,3,IF(E73=Underlagsdata!Q53,4,IF(E73=Underlagsdata!Q54,2.5,2.5)))))</f>
        <v>2.5</v>
      </c>
    </row>
    <row r="74" spans="1:13" x14ac:dyDescent="0.25">
      <c r="A74" s="85" t="s">
        <v>688</v>
      </c>
      <c r="B74" s="20"/>
      <c r="C74" s="20"/>
      <c r="D74" s="20"/>
      <c r="E74" s="116"/>
      <c r="F74" s="116"/>
      <c r="G74" s="116"/>
      <c r="H74" s="113"/>
      <c r="I74" s="113"/>
      <c r="J74" s="113"/>
      <c r="K74" s="113"/>
      <c r="L74" s="84"/>
      <c r="M74" s="17"/>
    </row>
    <row r="75" spans="1:13" x14ac:dyDescent="0.25">
      <c r="A75" s="85" t="s">
        <v>542</v>
      </c>
      <c r="B75" s="20"/>
      <c r="C75" s="20"/>
      <c r="D75" s="20"/>
      <c r="E75" s="165" t="s">
        <v>351</v>
      </c>
      <c r="F75" s="165"/>
      <c r="G75" s="165"/>
      <c r="H75" s="165"/>
      <c r="I75" s="165"/>
      <c r="J75" s="165"/>
      <c r="K75" s="165"/>
      <c r="L75" s="84"/>
      <c r="M75" s="17">
        <f>IF(E75=Underlagsdata!Q56,1,IF(E75=Underlagsdata!Q57,2,IF(E75=Underlagsdata!Q58,3,IF(E75=Underlagsdata!Q59,4,IF(E75=Underlagsdata!Q60,2.5,2.5)))))</f>
        <v>2.5</v>
      </c>
    </row>
    <row r="76" spans="1:13" x14ac:dyDescent="0.25">
      <c r="A76" s="85"/>
      <c r="B76" s="20"/>
      <c r="C76" s="20"/>
      <c r="D76" s="20"/>
      <c r="E76" s="113"/>
      <c r="F76" s="113"/>
      <c r="G76" s="113"/>
      <c r="H76" s="113"/>
      <c r="I76" s="113"/>
      <c r="J76" s="113"/>
      <c r="K76" s="113"/>
      <c r="L76" s="84"/>
      <c r="M76" s="17"/>
    </row>
    <row r="77" spans="1:13" x14ac:dyDescent="0.25">
      <c r="A77" s="87" t="s">
        <v>345</v>
      </c>
      <c r="B77" s="28"/>
      <c r="C77" s="20"/>
      <c r="D77" s="20"/>
      <c r="E77" s="113"/>
      <c r="F77" s="113"/>
      <c r="G77" s="113"/>
      <c r="H77" s="113"/>
      <c r="I77" s="113"/>
      <c r="J77" s="113"/>
      <c r="K77" s="113"/>
      <c r="L77" s="84"/>
      <c r="M77" s="17"/>
    </row>
    <row r="78" spans="1:13" x14ac:dyDescent="0.25">
      <c r="A78" s="85" t="s">
        <v>543</v>
      </c>
      <c r="B78" s="20"/>
      <c r="C78" s="20"/>
      <c r="D78" s="20"/>
      <c r="E78" s="165" t="s">
        <v>351</v>
      </c>
      <c r="F78" s="165"/>
      <c r="G78" s="165"/>
      <c r="H78" s="165"/>
      <c r="I78" s="165"/>
      <c r="J78" s="165"/>
      <c r="K78" s="165"/>
      <c r="L78" s="84"/>
      <c r="M78" s="17">
        <f>IF(E78=Underlagsdata!Q62,1,IF(E78=Underlagsdata!Q63,2,IF(E78=Underlagsdata!Q64,3,IF(E78=Underlagsdata!Q65,4,IF(E78=Underlagsdata!Q66,2.5,2.5)))))</f>
        <v>2.5</v>
      </c>
    </row>
    <row r="79" spans="1:13" x14ac:dyDescent="0.25">
      <c r="A79" s="85" t="s">
        <v>544</v>
      </c>
      <c r="B79" s="20"/>
      <c r="C79" s="20"/>
      <c r="D79" s="20"/>
      <c r="E79" s="165" t="s">
        <v>351</v>
      </c>
      <c r="F79" s="165"/>
      <c r="G79" s="165"/>
      <c r="H79" s="165"/>
      <c r="I79" s="165"/>
      <c r="J79" s="165"/>
      <c r="K79" s="165"/>
      <c r="L79" s="84"/>
      <c r="M79" s="17">
        <f>IF(E79=Underlagsdata!Q68,1,IF(E79=Underlagsdata!Q69,2,IF(E79=Underlagsdata!Q70,3,IF(E79=Underlagsdata!Q71,4,IF(E79=Underlagsdata!Q72,2.5,2.5)))))</f>
        <v>2.5</v>
      </c>
    </row>
    <row r="80" spans="1:13" x14ac:dyDescent="0.25">
      <c r="A80" s="85" t="s">
        <v>545</v>
      </c>
      <c r="B80" s="20"/>
      <c r="C80" s="20"/>
      <c r="D80" s="20"/>
      <c r="E80" s="165" t="s">
        <v>351</v>
      </c>
      <c r="F80" s="165"/>
      <c r="G80" s="165"/>
      <c r="H80" s="165"/>
      <c r="I80" s="165"/>
      <c r="J80" s="165"/>
      <c r="K80" s="165"/>
      <c r="L80" s="84"/>
      <c r="M80" s="17">
        <f>IF(E80=Underlagsdata!Q74,1,IF(E80=Underlagsdata!Q75,2,IF(E80=Underlagsdata!Q76,3,IF(E80=Underlagsdata!Q77,4,IF(E80=Underlagsdata!Q78,2.5,2.5)))))</f>
        <v>2.5</v>
      </c>
    </row>
    <row r="81" spans="1:13" x14ac:dyDescent="0.25">
      <c r="A81" s="85" t="s">
        <v>546</v>
      </c>
      <c r="B81" s="20"/>
      <c r="C81" s="20"/>
      <c r="D81" s="20"/>
      <c r="E81" s="165" t="s">
        <v>351</v>
      </c>
      <c r="F81" s="165"/>
      <c r="G81" s="165"/>
      <c r="H81" s="165"/>
      <c r="I81" s="165"/>
      <c r="J81" s="165"/>
      <c r="K81" s="165"/>
      <c r="L81" s="84"/>
      <c r="M81" s="17">
        <f>IF(E81=Underlagsdata!Q80,1,IF(E81=Underlagsdata!Q81,2,IF(E81=Underlagsdata!Q82,3,IF(E81=Underlagsdata!Q83,4,IF(E81=Underlagsdata!Q84,2.5,2.5)))))</f>
        <v>2.5</v>
      </c>
    </row>
    <row r="82" spans="1:13" x14ac:dyDescent="0.25">
      <c r="A82" s="85"/>
      <c r="B82" s="20"/>
      <c r="C82" s="20"/>
      <c r="D82" s="20"/>
      <c r="E82" s="20"/>
      <c r="F82" s="20"/>
      <c r="G82" s="20"/>
      <c r="H82" s="20"/>
      <c r="I82" s="20"/>
      <c r="J82" s="20"/>
      <c r="K82" s="20"/>
      <c r="L82" s="84"/>
      <c r="M82" s="17"/>
    </row>
    <row r="83" spans="1:13" x14ac:dyDescent="0.25">
      <c r="A83" s="85"/>
      <c r="B83" s="20"/>
      <c r="C83" s="20"/>
      <c r="D83" s="20"/>
      <c r="E83" s="20"/>
      <c r="F83" s="20"/>
      <c r="G83" s="20"/>
      <c r="H83" s="20"/>
      <c r="I83" s="20"/>
      <c r="J83" s="20"/>
      <c r="K83" s="20"/>
      <c r="L83" s="84"/>
      <c r="M83" s="17"/>
    </row>
    <row r="84" spans="1:13" x14ac:dyDescent="0.25">
      <c r="A84" s="86" t="s">
        <v>331</v>
      </c>
      <c r="B84" s="73"/>
      <c r="C84" s="74"/>
      <c r="D84" s="74"/>
      <c r="E84" s="74"/>
      <c r="F84" s="74"/>
      <c r="G84" s="74"/>
      <c r="H84" s="74"/>
      <c r="I84" s="74"/>
      <c r="J84" s="74"/>
      <c r="K84" s="74"/>
      <c r="L84" s="84"/>
      <c r="M84" s="17"/>
    </row>
    <row r="85" spans="1:13" x14ac:dyDescent="0.25">
      <c r="A85" s="85"/>
      <c r="B85" s="20"/>
      <c r="C85" s="20"/>
      <c r="D85" s="20"/>
      <c r="E85" s="20"/>
      <c r="F85" s="20"/>
      <c r="G85" s="20"/>
      <c r="H85" s="20"/>
      <c r="I85" s="20"/>
      <c r="J85" s="20"/>
      <c r="K85" s="20"/>
      <c r="L85" s="84"/>
      <c r="M85" s="17"/>
    </row>
    <row r="86" spans="1:13" x14ac:dyDescent="0.25">
      <c r="A86" s="87" t="s">
        <v>400</v>
      </c>
      <c r="B86" s="28"/>
      <c r="C86" s="20"/>
      <c r="D86" s="20"/>
      <c r="E86" s="20"/>
      <c r="F86" s="20"/>
      <c r="G86" s="20"/>
      <c r="H86" s="20"/>
      <c r="I86" s="20"/>
      <c r="J86" s="20"/>
      <c r="K86" s="20"/>
      <c r="L86" s="84"/>
      <c r="M86" s="17"/>
    </row>
    <row r="87" spans="1:13" x14ac:dyDescent="0.25">
      <c r="A87" s="85" t="s">
        <v>547</v>
      </c>
      <c r="B87" s="20"/>
      <c r="C87" s="20"/>
      <c r="D87" s="20"/>
      <c r="E87" s="165" t="s">
        <v>351</v>
      </c>
      <c r="F87" s="165"/>
      <c r="G87" s="165"/>
      <c r="H87" s="165"/>
      <c r="I87" s="165"/>
      <c r="J87" s="165"/>
      <c r="K87" s="165"/>
      <c r="L87" s="84"/>
      <c r="M87" s="17">
        <f>IF(E87=Underlagsdata!R2,1,IF(E87=Underlagsdata!R3,2,IF(E87=Underlagsdata!R4,3,IF(E87=Underlagsdata!R5,4,IF(E87=Underlagsdata!R6,2.5,2.5)))))</f>
        <v>2.5</v>
      </c>
    </row>
    <row r="88" spans="1:13" x14ac:dyDescent="0.25">
      <c r="A88" s="85" t="s">
        <v>548</v>
      </c>
      <c r="B88" s="20"/>
      <c r="C88" s="20"/>
      <c r="D88" s="20"/>
      <c r="E88" s="165" t="s">
        <v>351</v>
      </c>
      <c r="F88" s="165"/>
      <c r="G88" s="165"/>
      <c r="H88" s="165"/>
      <c r="I88" s="165"/>
      <c r="J88" s="165"/>
      <c r="K88" s="165"/>
      <c r="L88" s="84"/>
      <c r="M88" s="17">
        <f>IF(E88=Underlagsdata!R8,1,IF(E88=Underlagsdata!R9,2,IF(E88=Underlagsdata!R10,3,IF(E88=Underlagsdata!R11,4,IF(E88=Underlagsdata!R12,2.5,2.5)))))</f>
        <v>2.5</v>
      </c>
    </row>
    <row r="89" spans="1:13" x14ac:dyDescent="0.25">
      <c r="A89" s="85" t="s">
        <v>549</v>
      </c>
      <c r="B89" s="20"/>
      <c r="C89" s="20"/>
      <c r="D89" s="20"/>
      <c r="E89" s="165" t="s">
        <v>351</v>
      </c>
      <c r="F89" s="165"/>
      <c r="G89" s="165"/>
      <c r="H89" s="165"/>
      <c r="I89" s="165"/>
      <c r="J89" s="165"/>
      <c r="K89" s="165"/>
      <c r="L89" s="84"/>
      <c r="M89" s="17">
        <f>IF(E89=Underlagsdata!R14,1,IF(E89=Underlagsdata!R15,2,IF(E89=Underlagsdata!R16,3,IF(E89=Underlagsdata!R17,4,IF(E89=Underlagsdata!R18,2.5,2.5)))))</f>
        <v>2.5</v>
      </c>
    </row>
    <row r="90" spans="1:13" x14ac:dyDescent="0.25">
      <c r="A90" s="85" t="s">
        <v>550</v>
      </c>
      <c r="B90" s="20"/>
      <c r="C90" s="20"/>
      <c r="D90" s="20"/>
      <c r="E90" s="165" t="s">
        <v>351</v>
      </c>
      <c r="F90" s="165"/>
      <c r="G90" s="165"/>
      <c r="H90" s="165"/>
      <c r="I90" s="165"/>
      <c r="J90" s="165"/>
      <c r="K90" s="165"/>
      <c r="L90" s="84"/>
      <c r="M90" s="17">
        <f>IF(E90=Underlagsdata!R20,1,IF(E90=Underlagsdata!R21,2,IF(E90=Underlagsdata!R22,3,IF(E90=Underlagsdata!R23,4,IF(E90=Underlagsdata!R24,2.5,2.5)))))</f>
        <v>2.5</v>
      </c>
    </row>
    <row r="91" spans="1:13" x14ac:dyDescent="0.25">
      <c r="A91" s="85" t="s">
        <v>689</v>
      </c>
      <c r="B91" s="20"/>
      <c r="C91" s="20"/>
      <c r="D91" s="20"/>
      <c r="E91" s="165" t="s">
        <v>351</v>
      </c>
      <c r="F91" s="165"/>
      <c r="G91" s="165"/>
      <c r="H91" s="165"/>
      <c r="I91" s="165"/>
      <c r="J91" s="165"/>
      <c r="K91" s="165"/>
      <c r="L91" s="84"/>
      <c r="M91" s="17">
        <f>IF(E91=Underlagsdata!R26,1,IF(E91=Underlagsdata!R27,2,IF(E91=Underlagsdata!R28,3,IF(E91=Underlagsdata!R29,4,IF(E91=Underlagsdata!R30,2.5,2.5)))))</f>
        <v>2.5</v>
      </c>
    </row>
    <row r="92" spans="1:13" x14ac:dyDescent="0.25">
      <c r="A92" s="85" t="s">
        <v>690</v>
      </c>
      <c r="B92" s="20"/>
      <c r="C92" s="20"/>
      <c r="D92" s="20"/>
      <c r="E92" s="20"/>
      <c r="F92" s="20"/>
      <c r="G92" s="20"/>
      <c r="H92" s="20"/>
      <c r="I92" s="20"/>
      <c r="J92" s="20"/>
      <c r="K92" s="20"/>
      <c r="L92" s="84"/>
      <c r="M92" s="17"/>
    </row>
    <row r="93" spans="1:13" x14ac:dyDescent="0.25">
      <c r="A93" s="85" t="s">
        <v>716</v>
      </c>
      <c r="B93" s="20"/>
      <c r="C93" s="20"/>
      <c r="D93" s="20"/>
      <c r="E93" s="165" t="s">
        <v>351</v>
      </c>
      <c r="F93" s="165"/>
      <c r="G93" s="165"/>
      <c r="H93" s="165"/>
      <c r="I93" s="165"/>
      <c r="J93" s="165"/>
      <c r="K93" s="165"/>
      <c r="L93" s="84"/>
      <c r="M93" s="17">
        <f>IF(E93=Underlagsdata!R32,1,IF(E93=Underlagsdata!R33,2,IF(E93=Underlagsdata!R34,3,IF(E93=Underlagsdata!R35,4,IF(E93=Underlagsdata!R36,2.5,2.5)))))</f>
        <v>2.5</v>
      </c>
    </row>
    <row r="94" spans="1:13" x14ac:dyDescent="0.25">
      <c r="A94" s="85" t="s">
        <v>717</v>
      </c>
      <c r="B94" s="20"/>
      <c r="C94" s="20"/>
      <c r="D94" s="20"/>
      <c r="E94" s="165" t="s">
        <v>351</v>
      </c>
      <c r="F94" s="165"/>
      <c r="G94" s="165"/>
      <c r="H94" s="165"/>
      <c r="I94" s="165"/>
      <c r="J94" s="165"/>
      <c r="K94" s="165"/>
      <c r="L94" s="84"/>
      <c r="M94" s="17">
        <f>IF(E94=Underlagsdata!R38,1,IF(E94=Underlagsdata!R39,2,IF(E94=Underlagsdata!R40,3,IF(E94=Underlagsdata!R41,4,IF(E94=Underlagsdata!R42,2.5,2.5)))))</f>
        <v>2.5</v>
      </c>
    </row>
    <row r="95" spans="1:13" x14ac:dyDescent="0.25">
      <c r="A95" s="85" t="s">
        <v>691</v>
      </c>
      <c r="B95" s="20"/>
      <c r="C95" s="20"/>
      <c r="D95" s="20"/>
      <c r="E95" s="113"/>
      <c r="F95" s="113"/>
      <c r="G95" s="113"/>
      <c r="H95" s="113"/>
      <c r="I95" s="113"/>
      <c r="J95" s="113"/>
      <c r="K95" s="113"/>
      <c r="L95" s="84"/>
      <c r="M95" s="17"/>
    </row>
    <row r="96" spans="1:13" x14ac:dyDescent="0.25">
      <c r="A96" s="85" t="s">
        <v>551</v>
      </c>
      <c r="B96" s="20"/>
      <c r="C96" s="20"/>
      <c r="D96" s="20"/>
      <c r="E96" s="165" t="s">
        <v>351</v>
      </c>
      <c r="F96" s="165"/>
      <c r="G96" s="165"/>
      <c r="H96" s="165"/>
      <c r="I96" s="165"/>
      <c r="J96" s="165"/>
      <c r="K96" s="165"/>
      <c r="L96" s="84"/>
      <c r="M96" s="17">
        <f>IF(E96=Underlagsdata!R44,1,IF(E96=Underlagsdata!R45,2,IF(E96=Underlagsdata!R46,3,IF(E96=Underlagsdata!R47,4,IF(E96=Underlagsdata!R48,2.5,2.5)))))</f>
        <v>2.5</v>
      </c>
    </row>
    <row r="97" spans="1:13" x14ac:dyDescent="0.25">
      <c r="A97" s="85"/>
      <c r="B97" s="20"/>
      <c r="C97" s="20"/>
      <c r="D97" s="20"/>
      <c r="E97" s="20"/>
      <c r="F97" s="20"/>
      <c r="G97" s="20"/>
      <c r="H97" s="20"/>
      <c r="I97" s="20"/>
      <c r="J97" s="20"/>
      <c r="K97" s="20"/>
      <c r="L97" s="84"/>
      <c r="M97" s="17"/>
    </row>
    <row r="98" spans="1:13" x14ac:dyDescent="0.25">
      <c r="A98" s="85"/>
      <c r="B98" s="20"/>
      <c r="C98" s="20"/>
      <c r="D98" s="20"/>
      <c r="E98" s="20"/>
      <c r="F98" s="20"/>
      <c r="G98" s="20"/>
      <c r="H98" s="20"/>
      <c r="I98" s="20"/>
      <c r="J98" s="20"/>
      <c r="K98" s="20"/>
      <c r="L98" s="84"/>
      <c r="M98" s="17"/>
    </row>
    <row r="99" spans="1:13" x14ac:dyDescent="0.25">
      <c r="A99" s="86" t="s">
        <v>330</v>
      </c>
      <c r="B99" s="73"/>
      <c r="C99" s="74"/>
      <c r="D99" s="74"/>
      <c r="E99" s="74"/>
      <c r="F99" s="74"/>
      <c r="G99" s="74"/>
      <c r="H99" s="74"/>
      <c r="I99" s="74"/>
      <c r="J99" s="74"/>
      <c r="K99" s="74"/>
      <c r="L99" s="84"/>
      <c r="M99" s="17"/>
    </row>
    <row r="100" spans="1:13" x14ac:dyDescent="0.25">
      <c r="A100" s="85"/>
      <c r="B100" s="20"/>
      <c r="C100" s="20"/>
      <c r="D100" s="20"/>
      <c r="E100" s="20"/>
      <c r="F100" s="20"/>
      <c r="G100" s="20"/>
      <c r="H100" s="20"/>
      <c r="I100" s="20"/>
      <c r="J100" s="20"/>
      <c r="K100" s="20"/>
      <c r="L100" s="84"/>
      <c r="M100" s="17"/>
    </row>
    <row r="101" spans="1:13" x14ac:dyDescent="0.25">
      <c r="A101" s="87" t="s">
        <v>431</v>
      </c>
      <c r="B101" s="28"/>
      <c r="C101" s="20"/>
      <c r="D101" s="20"/>
      <c r="E101" s="20"/>
      <c r="F101" s="20"/>
      <c r="G101" s="20"/>
      <c r="H101" s="20"/>
      <c r="I101" s="20"/>
      <c r="J101" s="20"/>
      <c r="K101" s="20"/>
      <c r="L101" s="84"/>
      <c r="M101" s="17"/>
    </row>
    <row r="102" spans="1:13" x14ac:dyDescent="0.25">
      <c r="A102" s="85" t="s">
        <v>547</v>
      </c>
      <c r="B102" s="20"/>
      <c r="C102" s="20"/>
      <c r="D102" s="20"/>
      <c r="E102" s="165" t="s">
        <v>351</v>
      </c>
      <c r="F102" s="165"/>
      <c r="G102" s="165"/>
      <c r="H102" s="165"/>
      <c r="I102" s="165"/>
      <c r="J102" s="165"/>
      <c r="K102" s="165"/>
      <c r="L102" s="84"/>
      <c r="M102" s="17">
        <f>IF(E102=Underlagsdata!S2,1,IF(E102=Underlagsdata!S3,2,IF(E102=Underlagsdata!S4,3,IF(E102=Underlagsdata!S5,4,IF(E102=Underlagsdata!S6,2.5,2.5)))))</f>
        <v>2.5</v>
      </c>
    </row>
    <row r="103" spans="1:13" x14ac:dyDescent="0.25">
      <c r="A103" s="85" t="s">
        <v>552</v>
      </c>
      <c r="B103" s="20"/>
      <c r="C103" s="20"/>
      <c r="D103" s="20"/>
      <c r="E103" s="165" t="s">
        <v>351</v>
      </c>
      <c r="F103" s="165"/>
      <c r="G103" s="165"/>
      <c r="H103" s="165"/>
      <c r="I103" s="165"/>
      <c r="J103" s="165"/>
      <c r="K103" s="165"/>
      <c r="L103" s="84"/>
      <c r="M103" s="17">
        <f>IF(E103=Underlagsdata!S8,1,IF(E103=Underlagsdata!S9,2,IF(E103=Underlagsdata!S10,3,IF(E103=Underlagsdata!S11,4,IF(E103=Underlagsdata!S12,2.5,2.5)))))</f>
        <v>2.5</v>
      </c>
    </row>
    <row r="104" spans="1:13" x14ac:dyDescent="0.25">
      <c r="A104" s="85" t="s">
        <v>718</v>
      </c>
      <c r="B104" s="20"/>
      <c r="C104" s="20"/>
      <c r="D104" s="20"/>
      <c r="E104" s="165" t="s">
        <v>351</v>
      </c>
      <c r="F104" s="165"/>
      <c r="G104" s="165"/>
      <c r="H104" s="165"/>
      <c r="I104" s="165"/>
      <c r="J104" s="165"/>
      <c r="K104" s="165"/>
      <c r="L104" s="84"/>
      <c r="M104" s="17">
        <f>IF(E104=Underlagsdata!S14,1,IF(E104=Underlagsdata!S15,2,IF(E104=Underlagsdata!S16,3,IF(E104=Underlagsdata!S17,4,IF(E104=Underlagsdata!S18,2.5,2.5)))))</f>
        <v>2.5</v>
      </c>
    </row>
    <row r="105" spans="1:13" x14ac:dyDescent="0.25">
      <c r="A105" s="85" t="s">
        <v>693</v>
      </c>
      <c r="B105" s="20"/>
      <c r="C105" s="20"/>
      <c r="D105" s="20"/>
      <c r="E105" s="20"/>
      <c r="F105" s="20"/>
      <c r="G105" s="20"/>
      <c r="H105" s="20"/>
      <c r="I105" s="20"/>
      <c r="J105" s="20"/>
      <c r="K105" s="20"/>
      <c r="L105" s="84"/>
      <c r="M105" s="17"/>
    </row>
    <row r="106" spans="1:13" x14ac:dyDescent="0.25">
      <c r="A106" s="85" t="s">
        <v>692</v>
      </c>
      <c r="B106" s="20"/>
      <c r="C106" s="20"/>
      <c r="D106" s="20"/>
      <c r="E106" s="165" t="s">
        <v>351</v>
      </c>
      <c r="F106" s="165"/>
      <c r="G106" s="165"/>
      <c r="H106" s="165"/>
      <c r="I106" s="165"/>
      <c r="J106" s="165"/>
      <c r="K106" s="165"/>
      <c r="L106" s="84"/>
      <c r="M106" s="17">
        <f>IF(E106=Underlagsdata!S20,1,IF(E106=Underlagsdata!S21,2,IF(E106=Underlagsdata!S22,3,IF(E106=Underlagsdata!S23,4,IF(E106=Underlagsdata!S24,2.5,2.5)))))</f>
        <v>2.5</v>
      </c>
    </row>
    <row r="107" spans="1:13" x14ac:dyDescent="0.25">
      <c r="A107" s="85" t="s">
        <v>690</v>
      </c>
      <c r="B107" s="20"/>
      <c r="C107" s="20"/>
      <c r="D107" s="20"/>
      <c r="E107" s="20"/>
      <c r="F107" s="20"/>
      <c r="G107" s="20"/>
      <c r="H107" s="20"/>
      <c r="I107" s="20"/>
      <c r="J107" s="20"/>
      <c r="K107" s="20"/>
      <c r="L107" s="84"/>
      <c r="M107" s="17"/>
    </row>
    <row r="108" spans="1:13" x14ac:dyDescent="0.25">
      <c r="A108" s="85" t="s">
        <v>719</v>
      </c>
      <c r="B108" s="20"/>
      <c r="C108" s="20"/>
      <c r="D108" s="20"/>
      <c r="E108" s="165" t="s">
        <v>351</v>
      </c>
      <c r="F108" s="165"/>
      <c r="G108" s="165"/>
      <c r="H108" s="165"/>
      <c r="I108" s="165"/>
      <c r="J108" s="165"/>
      <c r="K108" s="165"/>
      <c r="L108" s="84"/>
      <c r="M108" s="17">
        <f>IF(E108=Underlagsdata!S26,1,IF(E108=Underlagsdata!S27,2,IF(E108=Underlagsdata!S28,3,IF(E108=Underlagsdata!S29,4,IF(E108=Underlagsdata!S30,2.5,2.5)))))</f>
        <v>2.5</v>
      </c>
    </row>
    <row r="109" spans="1:13" x14ac:dyDescent="0.25">
      <c r="A109" s="85" t="s">
        <v>720</v>
      </c>
      <c r="B109" s="20"/>
      <c r="C109" s="20"/>
      <c r="D109" s="20"/>
      <c r="E109" s="165" t="s">
        <v>351</v>
      </c>
      <c r="F109" s="165"/>
      <c r="G109" s="165"/>
      <c r="H109" s="165"/>
      <c r="I109" s="165"/>
      <c r="J109" s="165"/>
      <c r="K109" s="165"/>
      <c r="L109" s="84"/>
      <c r="M109" s="17">
        <f>IF(E109=Underlagsdata!S32,1,IF(E109=Underlagsdata!S33,2,IF(E109=Underlagsdata!S34,3,IF(E109=Underlagsdata!S35,4,IF(E109=Underlagsdata!S36,2.5,2.5)))))</f>
        <v>2.5</v>
      </c>
    </row>
    <row r="110" spans="1:13" x14ac:dyDescent="0.25">
      <c r="A110" s="85" t="s">
        <v>694</v>
      </c>
      <c r="B110" s="20"/>
      <c r="C110" s="20"/>
      <c r="D110" s="20"/>
      <c r="E110" s="20"/>
      <c r="F110" s="20"/>
      <c r="G110" s="20"/>
      <c r="H110" s="20"/>
      <c r="I110" s="20"/>
      <c r="J110" s="20"/>
      <c r="K110" s="20"/>
      <c r="L110" s="84"/>
      <c r="M110" s="17"/>
    </row>
    <row r="111" spans="1:13" x14ac:dyDescent="0.25">
      <c r="A111" s="85" t="s">
        <v>553</v>
      </c>
      <c r="B111" s="20"/>
      <c r="C111" s="20"/>
      <c r="D111" s="20"/>
      <c r="E111" s="165" t="s">
        <v>351</v>
      </c>
      <c r="F111" s="165"/>
      <c r="G111" s="165"/>
      <c r="H111" s="165"/>
      <c r="I111" s="165"/>
      <c r="J111" s="165"/>
      <c r="K111" s="165"/>
      <c r="L111" s="84"/>
      <c r="M111" s="17">
        <f>IF(E111=Underlagsdata!S38,1,IF(E111=Underlagsdata!S39,2,IF(E111=Underlagsdata!S40,3,IF(E111=Underlagsdata!S41,4,IF(E111=Underlagsdata!S42,2.5,2.5)))))</f>
        <v>2.5</v>
      </c>
    </row>
    <row r="112" spans="1:13" x14ac:dyDescent="0.25">
      <c r="A112" s="85"/>
      <c r="B112" s="20"/>
      <c r="C112" s="20"/>
      <c r="D112" s="20"/>
      <c r="E112" s="20"/>
      <c r="F112" s="20"/>
      <c r="G112" s="20"/>
      <c r="H112" s="20"/>
      <c r="I112" s="20"/>
      <c r="J112" s="20"/>
      <c r="K112" s="20"/>
      <c r="L112" s="84"/>
      <c r="M112" s="17"/>
    </row>
    <row r="113" spans="1:13" x14ac:dyDescent="0.25">
      <c r="A113" s="85"/>
      <c r="B113" s="20"/>
      <c r="C113" s="20"/>
      <c r="D113" s="20"/>
      <c r="E113" s="20"/>
      <c r="F113" s="20"/>
      <c r="G113" s="20"/>
      <c r="H113" s="20"/>
      <c r="I113" s="20"/>
      <c r="J113" s="20"/>
      <c r="K113" s="20"/>
      <c r="L113" s="84"/>
      <c r="M113" s="17"/>
    </row>
    <row r="114" spans="1:13" x14ac:dyDescent="0.25">
      <c r="A114" s="86" t="s">
        <v>328</v>
      </c>
      <c r="B114" s="73"/>
      <c r="C114" s="74"/>
      <c r="D114" s="74"/>
      <c r="E114" s="74"/>
      <c r="F114" s="74"/>
      <c r="G114" s="74"/>
      <c r="H114" s="74"/>
      <c r="I114" s="74"/>
      <c r="J114" s="74"/>
      <c r="K114" s="74"/>
      <c r="L114" s="84"/>
      <c r="M114" s="17"/>
    </row>
    <row r="115" spans="1:13" x14ac:dyDescent="0.25">
      <c r="A115" s="85"/>
      <c r="B115" s="20"/>
      <c r="C115" s="20"/>
      <c r="D115" s="20"/>
      <c r="E115" s="20"/>
      <c r="F115" s="20"/>
      <c r="G115" s="20"/>
      <c r="H115" s="20"/>
      <c r="I115" s="20"/>
      <c r="J115" s="20"/>
      <c r="K115" s="20"/>
      <c r="L115" s="84"/>
      <c r="M115" s="17"/>
    </row>
    <row r="116" spans="1:13" x14ac:dyDescent="0.25">
      <c r="A116" s="87" t="s">
        <v>455</v>
      </c>
      <c r="B116" s="28"/>
      <c r="C116" s="20"/>
      <c r="D116" s="20"/>
      <c r="E116" s="20"/>
      <c r="F116" s="20"/>
      <c r="G116" s="20"/>
      <c r="H116" s="20"/>
      <c r="I116" s="20"/>
      <c r="J116" s="20"/>
      <c r="K116" s="20"/>
      <c r="L116" s="84"/>
      <c r="M116" s="17"/>
    </row>
    <row r="117" spans="1:13" x14ac:dyDescent="0.25">
      <c r="A117" s="85" t="s">
        <v>554</v>
      </c>
      <c r="B117" s="20"/>
      <c r="C117" s="20"/>
      <c r="D117" s="20"/>
      <c r="E117" s="166" t="s">
        <v>351</v>
      </c>
      <c r="F117" s="166"/>
      <c r="G117" s="166"/>
      <c r="H117" s="166"/>
      <c r="I117" s="166"/>
      <c r="J117" s="166"/>
      <c r="K117" s="166"/>
      <c r="L117" s="84"/>
      <c r="M117" s="17">
        <f>IF(E117=Underlagsdata!T2,1,IF(E117=Underlagsdata!T3,2,IF(E117=Underlagsdata!T4,3,IF(E117=Underlagsdata!T5,4,IF(E117=Underlagsdata!T6,4,4)))))</f>
        <v>4</v>
      </c>
    </row>
    <row r="118" spans="1:13" x14ac:dyDescent="0.25">
      <c r="A118" s="85" t="s">
        <v>555</v>
      </c>
      <c r="B118" s="20"/>
      <c r="C118" s="20"/>
      <c r="D118" s="20"/>
      <c r="E118" s="166" t="s">
        <v>351</v>
      </c>
      <c r="F118" s="166"/>
      <c r="G118" s="166"/>
      <c r="H118" s="166"/>
      <c r="I118" s="166"/>
      <c r="J118" s="166"/>
      <c r="K118" s="166"/>
      <c r="L118" s="84"/>
      <c r="M118" s="17">
        <f>IF(E118=Underlagsdata!T8,1,IF(E118=Underlagsdata!T9,2,IF(E118=Underlagsdata!T10,3,IF(E118=Underlagsdata!T11,4,IF(E118=Underlagsdata!T12,4,4)))))</f>
        <v>4</v>
      </c>
    </row>
    <row r="119" spans="1:13" x14ac:dyDescent="0.25">
      <c r="A119" s="85" t="s">
        <v>556</v>
      </c>
      <c r="B119" s="20"/>
      <c r="C119" s="20"/>
      <c r="D119" s="20"/>
      <c r="E119" s="166" t="s">
        <v>351</v>
      </c>
      <c r="F119" s="166"/>
      <c r="G119" s="166"/>
      <c r="H119" s="166"/>
      <c r="I119" s="166"/>
      <c r="J119" s="166"/>
      <c r="K119" s="166"/>
      <c r="L119" s="84"/>
      <c r="M119" s="17">
        <f>IF(E119=Underlagsdata!T14,1,IF(E119=Underlagsdata!T15,2,IF(E119=Underlagsdata!T16,3,IF(E119=Underlagsdata!T17,4,IF(E119=Underlagsdata!T18,4,4)))))</f>
        <v>4</v>
      </c>
    </row>
    <row r="120" spans="1:13" x14ac:dyDescent="0.25">
      <c r="A120" s="85" t="s">
        <v>557</v>
      </c>
      <c r="B120" s="20"/>
      <c r="C120" s="20"/>
      <c r="D120" s="20"/>
      <c r="E120" s="166" t="s">
        <v>351</v>
      </c>
      <c r="F120" s="166"/>
      <c r="G120" s="166"/>
      <c r="H120" s="166"/>
      <c r="I120" s="166"/>
      <c r="J120" s="166"/>
      <c r="K120" s="166"/>
      <c r="L120" s="84"/>
      <c r="M120" s="17">
        <f>IF(E120=Underlagsdata!T20,1,IF(E120=Underlagsdata!T21,2,IF(E120=Underlagsdata!T22,3,IF(E120=Underlagsdata!T23,4,IF(E120=Underlagsdata!T24,4,4)))))</f>
        <v>4</v>
      </c>
    </row>
    <row r="121" spans="1:13" x14ac:dyDescent="0.25">
      <c r="A121" s="85" t="s">
        <v>695</v>
      </c>
      <c r="B121" s="20"/>
      <c r="C121" s="20"/>
      <c r="D121" s="20"/>
      <c r="E121" s="166" t="s">
        <v>351</v>
      </c>
      <c r="F121" s="166"/>
      <c r="G121" s="166"/>
      <c r="H121" s="166"/>
      <c r="I121" s="166"/>
      <c r="J121" s="166"/>
      <c r="K121" s="166"/>
      <c r="L121" s="84"/>
      <c r="M121" s="17">
        <f>IF(E121=Underlagsdata!T26,1,IF(E121=Underlagsdata!T27,2,IF(E121=Underlagsdata!T28,3,IF(E121=Underlagsdata!T29,4,IF(E121=Underlagsdata!T30,4,4)))))</f>
        <v>4</v>
      </c>
    </row>
    <row r="122" spans="1:13" x14ac:dyDescent="0.25">
      <c r="A122" s="85" t="s">
        <v>696</v>
      </c>
      <c r="B122" s="20"/>
      <c r="C122" s="20"/>
      <c r="D122" s="20"/>
      <c r="E122" s="20"/>
      <c r="F122" s="20"/>
      <c r="G122" s="20"/>
      <c r="H122" s="20"/>
      <c r="I122" s="20"/>
      <c r="J122" s="20"/>
      <c r="K122" s="20"/>
      <c r="L122" s="84"/>
      <c r="M122" s="17"/>
    </row>
    <row r="123" spans="1:13" x14ac:dyDescent="0.25">
      <c r="A123" s="85" t="s">
        <v>558</v>
      </c>
      <c r="B123" s="20"/>
      <c r="C123" s="20"/>
      <c r="D123" s="20"/>
      <c r="E123" s="166" t="s">
        <v>351</v>
      </c>
      <c r="F123" s="166"/>
      <c r="G123" s="166"/>
      <c r="H123" s="166"/>
      <c r="I123" s="166"/>
      <c r="J123" s="166"/>
      <c r="K123" s="166"/>
      <c r="L123" s="84"/>
      <c r="M123" s="17">
        <f>IF(E123=Underlagsdata!T32,1,IF(E123=Underlagsdata!T33,2,IF(E123=Underlagsdata!T34,3,IF(E123=Underlagsdata!T35,4,IF(E123=Underlagsdata!T36,4,4)))))</f>
        <v>4</v>
      </c>
    </row>
    <row r="124" spans="1:13" x14ac:dyDescent="0.25">
      <c r="A124" s="85" t="s">
        <v>559</v>
      </c>
      <c r="B124" s="20"/>
      <c r="C124" s="20"/>
      <c r="D124" s="20"/>
      <c r="E124" s="165" t="s">
        <v>351</v>
      </c>
      <c r="F124" s="165"/>
      <c r="G124" s="165"/>
      <c r="H124" s="165"/>
      <c r="I124" s="165"/>
      <c r="J124" s="165"/>
      <c r="K124" s="165"/>
      <c r="L124" s="84"/>
      <c r="M124" s="17">
        <f>IF(E124=Underlagsdata!T38,1,IF(E124=Underlagsdata!T39,2,IF(E124=Underlagsdata!T40,3,IF(E124=Underlagsdata!T41,4,IF(E124=Underlagsdata!T42,4,4)))))</f>
        <v>4</v>
      </c>
    </row>
    <row r="125" spans="1:13" x14ac:dyDescent="0.25">
      <c r="A125" s="85"/>
      <c r="B125" s="20"/>
      <c r="C125" s="20"/>
      <c r="D125" s="20"/>
      <c r="E125" s="20"/>
      <c r="F125" s="20"/>
      <c r="G125" s="20"/>
      <c r="H125" s="20"/>
      <c r="I125" s="20"/>
      <c r="J125" s="20"/>
      <c r="K125" s="20"/>
      <c r="L125" s="84"/>
      <c r="M125" s="17"/>
    </row>
    <row r="126" spans="1:13" x14ac:dyDescent="0.25">
      <c r="A126" s="85"/>
      <c r="B126" s="20"/>
      <c r="C126" s="20"/>
      <c r="D126" s="20"/>
      <c r="E126" s="20"/>
      <c r="F126" s="20"/>
      <c r="G126" s="20"/>
      <c r="H126" s="20"/>
      <c r="I126" s="20"/>
      <c r="J126" s="20"/>
      <c r="K126" s="20"/>
      <c r="L126" s="84"/>
      <c r="M126" s="17"/>
    </row>
    <row r="127" spans="1:13" x14ac:dyDescent="0.25">
      <c r="A127" s="86" t="s">
        <v>484</v>
      </c>
      <c r="B127" s="73"/>
      <c r="C127" s="74"/>
      <c r="D127" s="74"/>
      <c r="E127" s="74"/>
      <c r="F127" s="74"/>
      <c r="G127" s="74"/>
      <c r="H127" s="74"/>
      <c r="I127" s="74"/>
      <c r="J127" s="74"/>
      <c r="K127" s="74"/>
      <c r="L127" s="84"/>
      <c r="M127" s="17"/>
    </row>
    <row r="128" spans="1:13" x14ac:dyDescent="0.25">
      <c r="A128" s="85"/>
      <c r="B128" s="20"/>
      <c r="C128" s="20"/>
      <c r="D128" s="20"/>
      <c r="E128" s="20"/>
      <c r="F128" s="20"/>
      <c r="G128" s="20"/>
      <c r="H128" s="20"/>
      <c r="I128" s="20"/>
      <c r="J128" s="20"/>
      <c r="K128" s="20"/>
      <c r="L128" s="84"/>
      <c r="M128" s="17"/>
    </row>
    <row r="129" spans="1:13" x14ac:dyDescent="0.25">
      <c r="A129" s="87" t="s">
        <v>485</v>
      </c>
      <c r="B129" s="28"/>
      <c r="C129" s="20"/>
      <c r="D129" s="20"/>
      <c r="E129" s="29" t="s">
        <v>499</v>
      </c>
      <c r="F129" s="112"/>
      <c r="G129" s="112"/>
      <c r="H129" s="29"/>
      <c r="I129" s="29"/>
      <c r="J129" s="29"/>
      <c r="K129" s="29"/>
      <c r="L129" s="84"/>
      <c r="M129" s="17"/>
    </row>
    <row r="130" spans="1:13" x14ac:dyDescent="0.25">
      <c r="A130" s="85" t="s">
        <v>697</v>
      </c>
      <c r="B130" s="20"/>
      <c r="C130" s="20"/>
      <c r="D130" s="20"/>
      <c r="E130" s="165" t="s">
        <v>486</v>
      </c>
      <c r="F130" s="165"/>
      <c r="G130" s="165"/>
      <c r="H130" s="165"/>
      <c r="I130" s="165"/>
      <c r="J130" s="165"/>
      <c r="K130" s="165"/>
      <c r="L130" s="84"/>
      <c r="M130" s="17"/>
    </row>
    <row r="131" spans="1:13" x14ac:dyDescent="0.25">
      <c r="A131" s="85" t="s">
        <v>698</v>
      </c>
      <c r="B131" s="20"/>
      <c r="C131" s="20"/>
      <c r="D131" s="20"/>
      <c r="E131" s="20"/>
      <c r="F131" s="20"/>
      <c r="G131" s="20"/>
      <c r="H131" s="20"/>
      <c r="I131" s="20"/>
      <c r="J131" s="20"/>
      <c r="K131" s="20"/>
      <c r="L131" s="84"/>
      <c r="M131" s="17"/>
    </row>
    <row r="132" spans="1:13" x14ac:dyDescent="0.25">
      <c r="A132" s="85"/>
      <c r="B132" s="20"/>
      <c r="C132" s="20"/>
      <c r="D132" s="20"/>
      <c r="E132" s="20"/>
      <c r="F132" s="20"/>
      <c r="G132" s="20"/>
      <c r="H132" s="20"/>
      <c r="I132" s="20"/>
      <c r="J132" s="20"/>
      <c r="K132" s="20"/>
      <c r="L132" s="84"/>
      <c r="M132" s="17"/>
    </row>
    <row r="133" spans="1:13" x14ac:dyDescent="0.25">
      <c r="A133" s="87" t="s">
        <v>487</v>
      </c>
      <c r="B133" s="28"/>
      <c r="C133" s="20"/>
      <c r="D133" s="20"/>
      <c r="E133" s="20"/>
      <c r="F133" s="20"/>
      <c r="G133" s="20"/>
      <c r="H133" s="20"/>
      <c r="I133" s="20"/>
      <c r="J133" s="20"/>
      <c r="K133" s="20"/>
      <c r="L133" s="84"/>
      <c r="M133" s="17"/>
    </row>
    <row r="134" spans="1:13" x14ac:dyDescent="0.25">
      <c r="A134" s="85" t="s">
        <v>560</v>
      </c>
      <c r="B134" s="20"/>
      <c r="C134" s="20"/>
      <c r="D134" s="20"/>
      <c r="E134" s="165" t="s">
        <v>493</v>
      </c>
      <c r="F134" s="165"/>
      <c r="G134" s="165"/>
      <c r="H134" s="165"/>
      <c r="I134" s="165"/>
      <c r="J134" s="165"/>
      <c r="K134" s="165"/>
      <c r="L134" s="84"/>
      <c r="M134" s="17">
        <f>IF(E134=Underlagsdata!$U$2,1,IF(E134=Underlagsdata!$U$3,2,IF(E134=Underlagsdata!$U$4,3,IF(E134=Underlagsdata!$U$5,4,))))</f>
        <v>4</v>
      </c>
    </row>
    <row r="135" spans="1:13" x14ac:dyDescent="0.25">
      <c r="A135" s="85" t="s">
        <v>561</v>
      </c>
      <c r="B135" s="20"/>
      <c r="C135" s="20"/>
      <c r="D135" s="20"/>
      <c r="E135" s="165" t="s">
        <v>493</v>
      </c>
      <c r="F135" s="165"/>
      <c r="G135" s="165"/>
      <c r="H135" s="165"/>
      <c r="I135" s="165"/>
      <c r="J135" s="165"/>
      <c r="K135" s="165"/>
      <c r="L135" s="84"/>
      <c r="M135" s="17">
        <f>IF(E135=Underlagsdata!$U$2,1,IF(E135=Underlagsdata!$U$3,2,IF(E135=Underlagsdata!$U$4,3,IF(E135=Underlagsdata!$U$5,4,))))</f>
        <v>4</v>
      </c>
    </row>
    <row r="136" spans="1:13" x14ac:dyDescent="0.25">
      <c r="A136" s="85" t="s">
        <v>562</v>
      </c>
      <c r="B136" s="20"/>
      <c r="C136" s="20"/>
      <c r="D136" s="20"/>
      <c r="E136" s="165" t="s">
        <v>493</v>
      </c>
      <c r="F136" s="165"/>
      <c r="G136" s="165"/>
      <c r="H136" s="165"/>
      <c r="I136" s="165"/>
      <c r="J136" s="165"/>
      <c r="K136" s="165"/>
      <c r="L136" s="84"/>
      <c r="M136" s="17">
        <f>IF(E136=Underlagsdata!$U$2,1,IF(E136=Underlagsdata!$U$3,2,IF(E136=Underlagsdata!$U$4,3,IF(E136=Underlagsdata!$U$5,4,))))</f>
        <v>4</v>
      </c>
    </row>
    <row r="137" spans="1:13" x14ac:dyDescent="0.25">
      <c r="A137" s="85" t="s">
        <v>563</v>
      </c>
      <c r="B137" s="20"/>
      <c r="C137" s="20"/>
      <c r="D137" s="20"/>
      <c r="E137" s="165" t="s">
        <v>493</v>
      </c>
      <c r="F137" s="165"/>
      <c r="G137" s="165"/>
      <c r="H137" s="165"/>
      <c r="I137" s="165"/>
      <c r="J137" s="165"/>
      <c r="K137" s="165"/>
      <c r="L137" s="84"/>
      <c r="M137" s="17">
        <f>IF(E137=Underlagsdata!$U$2,1,IF(E137=Underlagsdata!$U$3,2,IF(E137=Underlagsdata!$U$4,3,IF(E137=Underlagsdata!$U$5,4,))))</f>
        <v>4</v>
      </c>
    </row>
    <row r="138" spans="1:13" x14ac:dyDescent="0.25">
      <c r="A138" s="85" t="s">
        <v>564</v>
      </c>
      <c r="B138" s="20"/>
      <c r="C138" s="20"/>
      <c r="D138" s="20"/>
      <c r="E138" s="165" t="s">
        <v>493</v>
      </c>
      <c r="F138" s="165"/>
      <c r="G138" s="165"/>
      <c r="H138" s="165"/>
      <c r="I138" s="165"/>
      <c r="J138" s="165"/>
      <c r="K138" s="165"/>
      <c r="L138" s="84"/>
      <c r="M138" s="17">
        <f>IF(E138=Underlagsdata!$U$2,1,IF(E138=Underlagsdata!$U$3,2,IF(E138=Underlagsdata!$U$4,3,IF(E138=Underlagsdata!$U$5,4,))))</f>
        <v>4</v>
      </c>
    </row>
    <row r="139" spans="1:13" x14ac:dyDescent="0.25">
      <c r="A139" s="85" t="s">
        <v>565</v>
      </c>
      <c r="B139" s="20"/>
      <c r="C139" s="20"/>
      <c r="D139" s="20"/>
      <c r="E139" s="165" t="s">
        <v>493</v>
      </c>
      <c r="F139" s="165"/>
      <c r="G139" s="165"/>
      <c r="H139" s="165"/>
      <c r="I139" s="165"/>
      <c r="J139" s="165"/>
      <c r="K139" s="165"/>
      <c r="L139" s="84"/>
      <c r="M139" s="17">
        <f>IF(E139=Underlagsdata!$U$2,1,IF(E139=Underlagsdata!$U$3,2,IF(E139=Underlagsdata!$U$4,3,IF(E139=Underlagsdata!$U$5,4,))))</f>
        <v>4</v>
      </c>
    </row>
    <row r="140" spans="1:13" x14ac:dyDescent="0.25">
      <c r="A140" s="85" t="s">
        <v>566</v>
      </c>
      <c r="B140" s="20"/>
      <c r="C140" s="20"/>
      <c r="D140" s="20"/>
      <c r="E140" s="165" t="s">
        <v>493</v>
      </c>
      <c r="F140" s="165"/>
      <c r="G140" s="165"/>
      <c r="H140" s="165"/>
      <c r="I140" s="165"/>
      <c r="J140" s="165"/>
      <c r="K140" s="165"/>
      <c r="L140" s="84"/>
      <c r="M140" s="17">
        <f>IF(E140=Underlagsdata!$U$2,1,IF(E140=Underlagsdata!$U$3,2,IF(E140=Underlagsdata!$U$4,3,IF(E140=Underlagsdata!$U$5,4,))))</f>
        <v>4</v>
      </c>
    </row>
    <row r="141" spans="1:13" x14ac:dyDescent="0.25">
      <c r="A141" s="85" t="s">
        <v>567</v>
      </c>
      <c r="B141" s="20"/>
      <c r="C141" s="20"/>
      <c r="D141" s="20"/>
      <c r="E141" s="165" t="s">
        <v>493</v>
      </c>
      <c r="F141" s="165"/>
      <c r="G141" s="165"/>
      <c r="H141" s="165"/>
      <c r="I141" s="165"/>
      <c r="J141" s="165"/>
      <c r="K141" s="165"/>
      <c r="L141" s="84"/>
      <c r="M141" s="17">
        <f>IF(E141=Underlagsdata!$U$2,1,IF(E141=Underlagsdata!$U$3,2,IF(E141=Underlagsdata!$U$4,3,IF(E141=Underlagsdata!$U$5,4,))))</f>
        <v>4</v>
      </c>
    </row>
    <row r="142" spans="1:13" x14ac:dyDescent="0.25">
      <c r="A142" s="85" t="s">
        <v>568</v>
      </c>
      <c r="B142" s="20"/>
      <c r="C142" s="20"/>
      <c r="D142" s="20"/>
      <c r="E142" s="165" t="s">
        <v>493</v>
      </c>
      <c r="F142" s="165"/>
      <c r="G142" s="165"/>
      <c r="H142" s="165"/>
      <c r="I142" s="165"/>
      <c r="J142" s="165"/>
      <c r="K142" s="165"/>
      <c r="L142" s="84"/>
      <c r="M142" s="17">
        <f>IF(E142=Underlagsdata!$U$2,1,IF(E142=Underlagsdata!$U$3,2,IF(E142=Underlagsdata!$U$4,3,IF(E142=Underlagsdata!$U$5,4,))))</f>
        <v>4</v>
      </c>
    </row>
    <row r="143" spans="1:13" x14ac:dyDescent="0.25">
      <c r="A143" s="85" t="s">
        <v>569</v>
      </c>
      <c r="B143" s="20"/>
      <c r="C143" s="20"/>
      <c r="D143" s="20"/>
      <c r="E143" s="165" t="s">
        <v>493</v>
      </c>
      <c r="F143" s="165"/>
      <c r="G143" s="165"/>
      <c r="H143" s="165"/>
      <c r="I143" s="165"/>
      <c r="J143" s="165"/>
      <c r="K143" s="165"/>
      <c r="L143" s="84"/>
      <c r="M143" s="17">
        <f>IF(E143=Underlagsdata!$U$2,1,IF(E143=Underlagsdata!$U$3,2,IF(E143=Underlagsdata!$U$4,3,IF(E143=Underlagsdata!$U$5,4,))))</f>
        <v>4</v>
      </c>
    </row>
    <row r="144" spans="1:13" x14ac:dyDescent="0.25">
      <c r="A144" s="85"/>
      <c r="B144" s="20"/>
      <c r="C144" s="20"/>
      <c r="D144" s="20"/>
      <c r="E144" s="20"/>
      <c r="F144" s="20"/>
      <c r="G144" s="20"/>
      <c r="H144" s="20"/>
      <c r="I144" s="20"/>
      <c r="J144" s="20"/>
      <c r="K144" s="20"/>
      <c r="L144" s="84"/>
      <c r="M144" s="17"/>
    </row>
    <row r="145" spans="1:13" x14ac:dyDescent="0.25">
      <c r="A145" s="87" t="s">
        <v>488</v>
      </c>
      <c r="B145" s="28"/>
      <c r="C145" s="20"/>
      <c r="D145" s="20"/>
      <c r="E145" s="20"/>
      <c r="F145" s="20"/>
      <c r="G145" s="20"/>
      <c r="H145" s="20"/>
      <c r="I145" s="20"/>
      <c r="J145" s="20"/>
      <c r="K145" s="20"/>
      <c r="L145" s="84"/>
      <c r="M145" s="17"/>
    </row>
    <row r="146" spans="1:13" x14ac:dyDescent="0.25">
      <c r="A146" s="85" t="s">
        <v>570</v>
      </c>
      <c r="B146" s="20"/>
      <c r="C146" s="20"/>
      <c r="D146" s="20"/>
      <c r="E146" s="165" t="s">
        <v>498</v>
      </c>
      <c r="F146" s="165"/>
      <c r="G146" s="165"/>
      <c r="H146" s="165"/>
      <c r="I146" s="165"/>
      <c r="J146" s="165"/>
      <c r="K146" s="165"/>
      <c r="L146" s="84"/>
      <c r="M146" s="17">
        <f>IF(E146=Underlagsdata!U8,1,IF(E146=Underlagsdata!U9,0.75,IF(E146=Underlagsdata!U10,0.3,IF(E146=Underlagsdata!U11,0.1,))))</f>
        <v>0.1</v>
      </c>
    </row>
    <row r="147" spans="1:13" ht="15.75" thickBot="1" x14ac:dyDescent="0.3">
      <c r="A147" s="91"/>
      <c r="B147" s="92"/>
      <c r="C147" s="92"/>
      <c r="D147" s="92"/>
      <c r="E147" s="92"/>
      <c r="F147" s="92"/>
      <c r="G147" s="92"/>
      <c r="H147" s="92"/>
      <c r="I147" s="92"/>
      <c r="J147" s="92"/>
      <c r="K147" s="92"/>
      <c r="L147" s="93"/>
    </row>
  </sheetData>
  <mergeCells count="54">
    <mergeCell ref="E70:K70"/>
    <mergeCell ref="A56:K58"/>
    <mergeCell ref="A2:D8"/>
    <mergeCell ref="G36:H36"/>
    <mergeCell ref="E63:K63"/>
    <mergeCell ref="E64:K64"/>
    <mergeCell ref="E65:K65"/>
    <mergeCell ref="E66:K66"/>
    <mergeCell ref="E67:K67"/>
    <mergeCell ref="C15:E17"/>
    <mergeCell ref="A21:K26"/>
    <mergeCell ref="C13:E13"/>
    <mergeCell ref="E71:K71"/>
    <mergeCell ref="E72:K72"/>
    <mergeCell ref="E73:K73"/>
    <mergeCell ref="E75:K75"/>
    <mergeCell ref="E78:K78"/>
    <mergeCell ref="E79:K79"/>
    <mergeCell ref="E80:K80"/>
    <mergeCell ref="E81:K81"/>
    <mergeCell ref="E87:K87"/>
    <mergeCell ref="E88:K88"/>
    <mergeCell ref="E89:K89"/>
    <mergeCell ref="E90:K90"/>
    <mergeCell ref="E91:K91"/>
    <mergeCell ref="E93:K93"/>
    <mergeCell ref="E94:K94"/>
    <mergeCell ref="E96:K96"/>
    <mergeCell ref="E102:K102"/>
    <mergeCell ref="E103:K103"/>
    <mergeCell ref="E104:K104"/>
    <mergeCell ref="E106:K106"/>
    <mergeCell ref="E108:K108"/>
    <mergeCell ref="E109:K109"/>
    <mergeCell ref="E111:K111"/>
    <mergeCell ref="E117:K117"/>
    <mergeCell ref="E118:K118"/>
    <mergeCell ref="E119:K119"/>
    <mergeCell ref="E120:K120"/>
    <mergeCell ref="E121:K121"/>
    <mergeCell ref="E123:K123"/>
    <mergeCell ref="E124:K124"/>
    <mergeCell ref="E143:K143"/>
    <mergeCell ref="E146:K146"/>
    <mergeCell ref="E130:K130"/>
    <mergeCell ref="E134:K134"/>
    <mergeCell ref="E135:K135"/>
    <mergeCell ref="E136:K136"/>
    <mergeCell ref="E137:K137"/>
    <mergeCell ref="E138:K138"/>
    <mergeCell ref="E139:K139"/>
    <mergeCell ref="E140:K140"/>
    <mergeCell ref="E141:K141"/>
    <mergeCell ref="E142:K142"/>
  </mergeCells>
  <phoneticPr fontId="5" type="noConversion"/>
  <conditionalFormatting sqref="G37:G39 G42:G51">
    <cfRule type="expression" dxfId="50" priority="1">
      <formula>G37="Fyll endast i en indatatyp"</formula>
    </cfRule>
  </conditionalFormatting>
  <dataValidations count="4">
    <dataValidation allowBlank="1" showInputMessage="1" showErrorMessage="1" promptTitle="Osäkerhet" prompt="Låg" sqref="K37:K39" xr:uid="{136B10EE-0208-4DF3-BD5C-874869B40158}"/>
    <dataValidation allowBlank="1" showInputMessage="1" showErrorMessage="1" promptTitle="Osäkerhet" prompt="Medel" sqref="K42:K43 K45:K46 K48" xr:uid="{282579C2-6685-478B-BFF6-ED71319A9124}"/>
    <dataValidation allowBlank="1" showInputMessage="1" showErrorMessage="1" promptTitle="Osäkerhet" prompt="Hög" sqref="K44 K47 K49:K51" xr:uid="{6A0874D0-215D-4177-AD4C-5FB0CAF5AFBA}"/>
    <dataValidation type="list" allowBlank="1" showInputMessage="1" showErrorMessage="1" sqref="E130" xr:uid="{AD66BB70-8600-4E92-AD51-E225F95F1A92}">
      <formula1>"Ja,Nej"</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0">
        <x14:dataValidation type="list" allowBlank="1" showInputMessage="1" showErrorMessage="1" xr:uid="{E90D483F-E0C9-401C-A814-EB0F5E689500}">
          <x14:formula1>
            <xm:f>Underlagsdata!$C$2:$C$291</xm:f>
          </x14:formula1>
          <xm:sqref>C31</xm:sqref>
        </x14:dataValidation>
        <x14:dataValidation type="list" allowBlank="1" showInputMessage="1" showErrorMessage="1" xr:uid="{C5975D29-4BA0-406C-8A55-3B413DB215DA}">
          <x14:formula1>
            <xm:f>Underlagsdata!$F$29:$F$32</xm:f>
          </x14:formula1>
          <xm:sqref>C32</xm:sqref>
        </x14:dataValidation>
        <x14:dataValidation type="list" allowBlank="1" showInputMessage="1" showErrorMessage="1" xr:uid="{8CE5F581-DF1D-48EA-A25A-6D63006E93C0}">
          <x14:formula1>
            <xm:f>Underlagsdata!$Q$2:$Q$6</xm:f>
          </x14:formula1>
          <xm:sqref>E63</xm:sqref>
        </x14:dataValidation>
        <x14:dataValidation type="list" allowBlank="1" showInputMessage="1" showErrorMessage="1" xr:uid="{A7A45EBD-5D39-4094-BB74-1E62F62B04DD}">
          <x14:formula1>
            <xm:f>Underlagsdata!$Q$8:$Q$12</xm:f>
          </x14:formula1>
          <xm:sqref>E64</xm:sqref>
        </x14:dataValidation>
        <x14:dataValidation type="list" allowBlank="1" showInputMessage="1" showErrorMessage="1" xr:uid="{9353DDB8-0E74-4277-8117-12795242809D}">
          <x14:formula1>
            <xm:f>Underlagsdata!$Q$14:$Q$18</xm:f>
          </x14:formula1>
          <xm:sqref>E65</xm:sqref>
        </x14:dataValidation>
        <x14:dataValidation type="list" allowBlank="1" showInputMessage="1" showErrorMessage="1" xr:uid="{D88DD445-37F9-438D-8BC2-E0CEC75F1B62}">
          <x14:formula1>
            <xm:f>Underlagsdata!$Q$20:$Q$24</xm:f>
          </x14:formula1>
          <xm:sqref>E66</xm:sqref>
        </x14:dataValidation>
        <x14:dataValidation type="list" allowBlank="1" showInputMessage="1" showErrorMessage="1" xr:uid="{4BE5996B-4C7C-4348-AEDC-213F4072B2DB}">
          <x14:formula1>
            <xm:f>Underlagsdata!$Q$26:$Q$30</xm:f>
          </x14:formula1>
          <xm:sqref>E67</xm:sqref>
        </x14:dataValidation>
        <x14:dataValidation type="list" allowBlank="1" showInputMessage="1" showErrorMessage="1" xr:uid="{4FF008B3-1B98-4E7E-B26A-4A890AAF612E}">
          <x14:formula1>
            <xm:f>Underlagsdata!$Q$32:$Q$36</xm:f>
          </x14:formula1>
          <xm:sqref>E70</xm:sqref>
        </x14:dataValidation>
        <x14:dataValidation type="list" allowBlank="1" showInputMessage="1" showErrorMessage="1" xr:uid="{317D7BC2-0BBA-46A4-A239-52D20A1054C2}">
          <x14:formula1>
            <xm:f>Underlagsdata!$Q$38:$Q$42</xm:f>
          </x14:formula1>
          <xm:sqref>E71</xm:sqref>
        </x14:dataValidation>
        <x14:dataValidation type="list" allowBlank="1" showInputMessage="1" showErrorMessage="1" xr:uid="{784D1C59-4022-4ED1-987A-D55D03A9615B}">
          <x14:formula1>
            <xm:f>Underlagsdata!$Q$44:$Q$48</xm:f>
          </x14:formula1>
          <xm:sqref>E72</xm:sqref>
        </x14:dataValidation>
        <x14:dataValidation type="list" allowBlank="1" showInputMessage="1" showErrorMessage="1" xr:uid="{26B7E998-EA7B-473A-A8B4-333EC00C81F8}">
          <x14:formula1>
            <xm:f>Underlagsdata!$Q$50:$Q$54</xm:f>
          </x14:formula1>
          <xm:sqref>E73</xm:sqref>
        </x14:dataValidation>
        <x14:dataValidation type="list" allowBlank="1" showInputMessage="1" showErrorMessage="1" xr:uid="{DDC97CDC-A4DF-4D9F-8C47-528EDE949313}">
          <x14:formula1>
            <xm:f>Underlagsdata!$Q$56:$Q$60</xm:f>
          </x14:formula1>
          <xm:sqref>E75</xm:sqref>
        </x14:dataValidation>
        <x14:dataValidation type="list" allowBlank="1" showInputMessage="1" showErrorMessage="1" xr:uid="{B28785FF-9845-4F16-9C01-981AC113537C}">
          <x14:formula1>
            <xm:f>Underlagsdata!$Q$62:$Q$66</xm:f>
          </x14:formula1>
          <xm:sqref>E78</xm:sqref>
        </x14:dataValidation>
        <x14:dataValidation type="list" allowBlank="1" showInputMessage="1" showErrorMessage="1" xr:uid="{4377AE51-5726-48C5-86CA-B13D52BF01E1}">
          <x14:formula1>
            <xm:f>Underlagsdata!$Q$68:$Q$72</xm:f>
          </x14:formula1>
          <xm:sqref>E79</xm:sqref>
        </x14:dataValidation>
        <x14:dataValidation type="list" allowBlank="1" showInputMessage="1" showErrorMessage="1" xr:uid="{A9ACCA38-9E44-4F21-A53A-EE03ADB0D8DC}">
          <x14:formula1>
            <xm:f>Underlagsdata!$Q$74:$Q$78</xm:f>
          </x14:formula1>
          <xm:sqref>E80</xm:sqref>
        </x14:dataValidation>
        <x14:dataValidation type="list" allowBlank="1" showInputMessage="1" showErrorMessage="1" xr:uid="{31A1EFCF-D3A3-44B7-92C0-983F0277E974}">
          <x14:formula1>
            <xm:f>Underlagsdata!$Q$80:$Q$84</xm:f>
          </x14:formula1>
          <xm:sqref>E81</xm:sqref>
        </x14:dataValidation>
        <x14:dataValidation type="list" allowBlank="1" showInputMessage="1" showErrorMessage="1" xr:uid="{1B242781-D2B6-4D58-AF21-7CD61A990803}">
          <x14:formula1>
            <xm:f>Underlagsdata!$R$2:$R$6</xm:f>
          </x14:formula1>
          <xm:sqref>E87</xm:sqref>
        </x14:dataValidation>
        <x14:dataValidation type="list" allowBlank="1" showInputMessage="1" showErrorMessage="1" xr:uid="{410BB768-FD94-496F-B8B6-7B2A67BC5541}">
          <x14:formula1>
            <xm:f>Underlagsdata!$R$8:$R$12</xm:f>
          </x14:formula1>
          <xm:sqref>E88</xm:sqref>
        </x14:dataValidation>
        <x14:dataValidation type="list" allowBlank="1" showInputMessage="1" showErrorMessage="1" xr:uid="{278CFA31-16D4-477D-AFF2-6A5A079E1278}">
          <x14:formula1>
            <xm:f>Underlagsdata!$R$14:$R$18</xm:f>
          </x14:formula1>
          <xm:sqref>E89</xm:sqref>
        </x14:dataValidation>
        <x14:dataValidation type="list" allowBlank="1" showInputMessage="1" showErrorMessage="1" xr:uid="{D450B584-1999-473D-A4C1-7042B935C962}">
          <x14:formula1>
            <xm:f>Underlagsdata!$R$20:$R$24</xm:f>
          </x14:formula1>
          <xm:sqref>E90</xm:sqref>
        </x14:dataValidation>
        <x14:dataValidation type="list" allowBlank="1" showInputMessage="1" showErrorMessage="1" xr:uid="{050837DA-3EC8-4905-97D3-6214F471A7D3}">
          <x14:formula1>
            <xm:f>Underlagsdata!$R$26:$R$30</xm:f>
          </x14:formula1>
          <xm:sqref>E91</xm:sqref>
        </x14:dataValidation>
        <x14:dataValidation type="list" allowBlank="1" showInputMessage="1" showErrorMessage="1" xr:uid="{27EA656F-1C81-4C4A-AA74-8DEF27F6328A}">
          <x14:formula1>
            <xm:f>Underlagsdata!$R$32:$R$36</xm:f>
          </x14:formula1>
          <xm:sqref>E93</xm:sqref>
        </x14:dataValidation>
        <x14:dataValidation type="list" allowBlank="1" showInputMessage="1" showErrorMessage="1" xr:uid="{EB250ED4-149C-45D0-BE60-ED1FE9A364AE}">
          <x14:formula1>
            <xm:f>Underlagsdata!$R$38:$R$42</xm:f>
          </x14:formula1>
          <xm:sqref>E94</xm:sqref>
        </x14:dataValidation>
        <x14:dataValidation type="list" allowBlank="1" showInputMessage="1" showErrorMessage="1" xr:uid="{B7D6F612-3E85-4A74-8751-0392C2850584}">
          <x14:formula1>
            <xm:f>Underlagsdata!$R$44:$R$48</xm:f>
          </x14:formula1>
          <xm:sqref>E96</xm:sqref>
        </x14:dataValidation>
        <x14:dataValidation type="list" allowBlank="1" showInputMessage="1" showErrorMessage="1" xr:uid="{4F420EB0-3602-40EE-A7C0-7B292FC7ECC1}">
          <x14:formula1>
            <xm:f>Underlagsdata!$S$2:$S$6</xm:f>
          </x14:formula1>
          <xm:sqref>E102</xm:sqref>
        </x14:dataValidation>
        <x14:dataValidation type="list" allowBlank="1" showInputMessage="1" showErrorMessage="1" xr:uid="{C85C9C9F-7F08-4E71-A4E8-E529252FB439}">
          <x14:formula1>
            <xm:f>Underlagsdata!$S$8:$S$12</xm:f>
          </x14:formula1>
          <xm:sqref>E103</xm:sqref>
        </x14:dataValidation>
        <x14:dataValidation type="list" allowBlank="1" showInputMessage="1" showErrorMessage="1" xr:uid="{6F67585D-8F38-4185-AB0A-266D1E200B0C}">
          <x14:formula1>
            <xm:f>Underlagsdata!$S$14:$S$18</xm:f>
          </x14:formula1>
          <xm:sqref>E104</xm:sqref>
        </x14:dataValidation>
        <x14:dataValidation type="list" allowBlank="1" showInputMessage="1" showErrorMessage="1" xr:uid="{C8B9B45D-6572-4777-804A-41EF503B80B9}">
          <x14:formula1>
            <xm:f>Underlagsdata!$S$20:$S$24</xm:f>
          </x14:formula1>
          <xm:sqref>E106</xm:sqref>
        </x14:dataValidation>
        <x14:dataValidation type="list" allowBlank="1" showInputMessage="1" showErrorMessage="1" xr:uid="{AD90BBD0-2EE2-428F-936C-4FD3DDDC2304}">
          <x14:formula1>
            <xm:f>Underlagsdata!$S$26:$S$30</xm:f>
          </x14:formula1>
          <xm:sqref>E108</xm:sqref>
        </x14:dataValidation>
        <x14:dataValidation type="list" allowBlank="1" showInputMessage="1" showErrorMessage="1" xr:uid="{25FD55DA-1CA7-4488-82E8-DB162E01E80B}">
          <x14:formula1>
            <xm:f>Underlagsdata!$S$32:$S$36</xm:f>
          </x14:formula1>
          <xm:sqref>E109</xm:sqref>
        </x14:dataValidation>
        <x14:dataValidation type="list" allowBlank="1" showInputMessage="1" showErrorMessage="1" xr:uid="{00C7456E-72BF-4B94-A5D3-0521E8277277}">
          <x14:formula1>
            <xm:f>Underlagsdata!$S$38:$S$42</xm:f>
          </x14:formula1>
          <xm:sqref>E111</xm:sqref>
        </x14:dataValidation>
        <x14:dataValidation type="list" allowBlank="1" showInputMessage="1" showErrorMessage="1" xr:uid="{0E7F6CB0-2361-472D-9882-D06DB2198188}">
          <x14:formula1>
            <xm:f>Underlagsdata!$T$2:$T$6</xm:f>
          </x14:formula1>
          <xm:sqref>E117</xm:sqref>
        </x14:dataValidation>
        <x14:dataValidation type="list" allowBlank="1" showInputMessage="1" showErrorMessage="1" xr:uid="{24F78C89-1197-4E60-86B9-55EA312DC5F8}">
          <x14:formula1>
            <xm:f>Underlagsdata!$T$8:$T$12</xm:f>
          </x14:formula1>
          <xm:sqref>E118</xm:sqref>
        </x14:dataValidation>
        <x14:dataValidation type="list" allowBlank="1" showInputMessage="1" showErrorMessage="1" xr:uid="{2C14DC3D-3C7E-4C2B-920F-86A9A5B2070A}">
          <x14:formula1>
            <xm:f>Underlagsdata!$T$14:$T$18</xm:f>
          </x14:formula1>
          <xm:sqref>E119</xm:sqref>
        </x14:dataValidation>
        <x14:dataValidation type="list" allowBlank="1" showInputMessage="1" showErrorMessage="1" xr:uid="{E023F3A9-CC32-4DBC-9D10-BC50D57474F9}">
          <x14:formula1>
            <xm:f>Underlagsdata!$T$20:$T$24</xm:f>
          </x14:formula1>
          <xm:sqref>E120</xm:sqref>
        </x14:dataValidation>
        <x14:dataValidation type="list" allowBlank="1" showInputMessage="1" showErrorMessage="1" xr:uid="{BF4CB1DA-33F2-4F34-8931-6A23D2CE4997}">
          <x14:formula1>
            <xm:f>Underlagsdata!$T$26:$T$30</xm:f>
          </x14:formula1>
          <xm:sqref>E121</xm:sqref>
        </x14:dataValidation>
        <x14:dataValidation type="list" allowBlank="1" showInputMessage="1" showErrorMessage="1" xr:uid="{B2EA862F-96E2-4E54-B313-9AAC962B9CE9}">
          <x14:formula1>
            <xm:f>Underlagsdata!$T$32:$T$36</xm:f>
          </x14:formula1>
          <xm:sqref>E123</xm:sqref>
        </x14:dataValidation>
        <x14:dataValidation type="list" allowBlank="1" showInputMessage="1" showErrorMessage="1" xr:uid="{E3286AAF-9300-4DEB-967D-145F08B1997B}">
          <x14:formula1>
            <xm:f>Underlagsdata!$T$38:$T$42</xm:f>
          </x14:formula1>
          <xm:sqref>E124</xm:sqref>
        </x14:dataValidation>
        <x14:dataValidation type="list" allowBlank="1" showInputMessage="1" showErrorMessage="1" xr:uid="{12220877-F109-40CB-BBF7-CCEB961875A8}">
          <x14:formula1>
            <xm:f>Underlagsdata!$U$2:$U$5</xm:f>
          </x14:formula1>
          <xm:sqref>E134:E143</xm:sqref>
        </x14:dataValidation>
        <x14:dataValidation type="list" allowBlank="1" showInputMessage="1" showErrorMessage="1" xr:uid="{82219ABF-727D-4917-AE2E-33B8FED10A46}">
          <x14:formula1>
            <xm:f>Underlagsdata!$U$8:$U$11</xm:f>
          </x14:formula1>
          <xm:sqref>E146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8210-3910-44A9-9296-737FAC5393F9}">
  <sheetPr>
    <tabColor rgb="FFFFC000"/>
  </sheetPr>
  <dimension ref="A1:H150"/>
  <sheetViews>
    <sheetView view="pageLayout" zoomScaleNormal="100" workbookViewId="0"/>
  </sheetViews>
  <sheetFormatPr defaultRowHeight="15" x14ac:dyDescent="0.25"/>
  <cols>
    <col min="1" max="1" width="29.5703125" customWidth="1"/>
    <col min="2" max="2" width="3" customWidth="1"/>
    <col min="3" max="3" width="10.7109375" customWidth="1"/>
    <col min="4" max="4" width="13.42578125" customWidth="1"/>
    <col min="5" max="5" width="11.42578125" customWidth="1"/>
    <col min="6" max="7" width="9.28515625" customWidth="1"/>
    <col min="8" max="8" width="11" bestFit="1" customWidth="1"/>
  </cols>
  <sheetData>
    <row r="1" spans="1:8" x14ac:dyDescent="0.25">
      <c r="A1" s="51" t="s">
        <v>721</v>
      </c>
      <c r="B1" s="194" t="str">
        <f>IF(Indata!C13="Ange projektnamn här","",Indata!C13)</f>
        <v/>
      </c>
      <c r="C1" s="194"/>
      <c r="D1" s="194"/>
      <c r="E1" s="194"/>
      <c r="F1" s="194"/>
      <c r="G1" s="194"/>
      <c r="H1" s="194"/>
    </row>
    <row r="2" spans="1:8" x14ac:dyDescent="0.25">
      <c r="A2" s="51" t="s">
        <v>724</v>
      </c>
      <c r="B2" s="193" t="str">
        <f>IF(Indata!C15="Ange eventuella kommentarer här","",Indata!C15)</f>
        <v/>
      </c>
      <c r="C2" s="193"/>
      <c r="D2" s="193"/>
      <c r="E2" s="193"/>
      <c r="F2" s="193"/>
      <c r="G2" s="193"/>
      <c r="H2" s="193"/>
    </row>
    <row r="3" spans="1:8" x14ac:dyDescent="0.25">
      <c r="A3" s="35"/>
      <c r="B3" s="193"/>
      <c r="C3" s="193"/>
      <c r="D3" s="193"/>
      <c r="E3" s="193"/>
      <c r="F3" s="193"/>
      <c r="G3" s="193"/>
      <c r="H3" s="193"/>
    </row>
    <row r="4" spans="1:8" x14ac:dyDescent="0.25">
      <c r="A4" s="35"/>
      <c r="B4" s="193"/>
      <c r="C4" s="193"/>
      <c r="D4" s="193"/>
      <c r="E4" s="193"/>
      <c r="F4" s="193"/>
      <c r="G4" s="193"/>
      <c r="H4" s="193"/>
    </row>
    <row r="5" spans="1:8" x14ac:dyDescent="0.25">
      <c r="A5" s="137" t="s">
        <v>523</v>
      </c>
      <c r="B5" s="51"/>
      <c r="C5" s="35"/>
      <c r="D5" s="35"/>
      <c r="E5" s="35"/>
      <c r="F5" s="35"/>
      <c r="G5" s="35"/>
      <c r="H5" s="35"/>
    </row>
    <row r="6" spans="1:8" ht="15" customHeight="1" x14ac:dyDescent="0.25">
      <c r="A6" s="59" t="str">
        <f>"Bästa skattning: "&amp;ROUND(H32,0)&amp;" resor/dygn"</f>
        <v>Bästa skattning: 0 resor/dygn</v>
      </c>
      <c r="B6" s="35"/>
      <c r="C6" s="35"/>
      <c r="D6" s="35"/>
      <c r="E6" s="35"/>
      <c r="F6" s="35"/>
      <c r="G6" s="35"/>
      <c r="H6" s="35"/>
    </row>
    <row r="7" spans="1:8" ht="15" customHeight="1" x14ac:dyDescent="0.25">
      <c r="A7" s="59"/>
      <c r="B7" s="35"/>
      <c r="C7" s="35"/>
      <c r="D7" s="35"/>
      <c r="E7" s="35"/>
      <c r="F7" s="35"/>
      <c r="G7" s="35"/>
      <c r="H7" s="35"/>
    </row>
    <row r="8" spans="1:8" ht="15" customHeight="1" x14ac:dyDescent="0.25">
      <c r="A8" s="137" t="s">
        <v>532</v>
      </c>
      <c r="B8" s="35"/>
      <c r="C8" s="35"/>
      <c r="D8" s="35"/>
      <c r="E8" s="35"/>
      <c r="F8" s="35"/>
      <c r="G8" s="35"/>
      <c r="H8" s="35"/>
    </row>
    <row r="9" spans="1:8" x14ac:dyDescent="0.25">
      <c r="A9" s="35"/>
      <c r="B9" s="35"/>
      <c r="C9" s="35"/>
      <c r="D9" s="35"/>
      <c r="E9" s="35"/>
      <c r="F9" s="35"/>
      <c r="G9" s="35"/>
      <c r="H9" s="35"/>
    </row>
    <row r="10" spans="1:8" x14ac:dyDescent="0.25">
      <c r="A10" s="35"/>
      <c r="B10" s="35"/>
      <c r="D10" s="57"/>
      <c r="E10" s="35"/>
      <c r="F10" s="115" t="str">
        <f>IF(SUM('Orginal underlagsdata'!A294:N584)&gt;0,"Underlagsdata har justerats","")</f>
        <v/>
      </c>
      <c r="G10" s="35"/>
      <c r="H10" s="35"/>
    </row>
    <row r="11" spans="1:8" x14ac:dyDescent="0.25">
      <c r="A11" s="35"/>
      <c r="B11" s="52"/>
      <c r="C11" s="35" t="e">
        <f>"med bil: "&amp;ROUND(C32/H32*100,0)&amp;"%"</f>
        <v>#DIV/0!</v>
      </c>
      <c r="D11" s="57"/>
      <c r="E11" s="35"/>
      <c r="F11" s="35"/>
      <c r="G11" s="35"/>
      <c r="H11" s="35"/>
    </row>
    <row r="12" spans="1:8" x14ac:dyDescent="0.25">
      <c r="A12" s="35"/>
      <c r="B12" s="53"/>
      <c r="C12" s="35" t="e">
        <f>"med kollektivtrafik: "&amp;ROUND(D32/H32*100,0)&amp;"%"</f>
        <v>#DIV/0!</v>
      </c>
      <c r="D12" s="57"/>
      <c r="E12" s="35"/>
      <c r="F12" s="35"/>
      <c r="G12" s="35"/>
      <c r="H12" s="35"/>
    </row>
    <row r="13" spans="1:8" x14ac:dyDescent="0.25">
      <c r="A13" s="35"/>
      <c r="B13" s="54"/>
      <c r="C13" s="35" t="e">
        <f>"med cykel: "&amp;ROUND(E32/H32*100,0)&amp;"%"</f>
        <v>#DIV/0!</v>
      </c>
      <c r="D13" s="57"/>
      <c r="E13" s="35"/>
      <c r="F13" s="35"/>
      <c r="G13" s="35"/>
      <c r="H13" s="35"/>
    </row>
    <row r="14" spans="1:8" x14ac:dyDescent="0.25">
      <c r="A14" s="35"/>
      <c r="B14" s="55"/>
      <c r="C14" s="35" t="e">
        <f>"till fots: "&amp;ROUND(F32/H32*100,0)&amp;"%"</f>
        <v>#DIV/0!</v>
      </c>
      <c r="D14" s="57"/>
      <c r="E14" s="35"/>
      <c r="F14" s="35"/>
      <c r="G14" s="35"/>
      <c r="H14" s="35"/>
    </row>
    <row r="15" spans="1:8" x14ac:dyDescent="0.25">
      <c r="A15" s="35"/>
      <c r="B15" s="56"/>
      <c r="C15" s="35" t="e">
        <f>"med annat: "&amp;ROUND(G32/H32*100,0)&amp;"%"</f>
        <v>#DIV/0!</v>
      </c>
      <c r="D15" s="35"/>
      <c r="E15" s="35"/>
      <c r="F15" s="35"/>
      <c r="G15" s="35"/>
      <c r="H15" s="35"/>
    </row>
    <row r="16" spans="1:8" x14ac:dyDescent="0.25">
      <c r="A16" s="35"/>
      <c r="B16" s="35"/>
      <c r="C16" s="35"/>
      <c r="D16" s="35"/>
      <c r="E16" s="35"/>
      <c r="F16" s="35"/>
      <c r="G16" s="35"/>
      <c r="H16" s="35"/>
    </row>
    <row r="17" spans="1:8" x14ac:dyDescent="0.25">
      <c r="A17" s="51" t="s">
        <v>531</v>
      </c>
      <c r="B17" s="35"/>
      <c r="C17" s="35"/>
      <c r="D17" s="35"/>
      <c r="E17" s="35"/>
      <c r="F17" s="35"/>
      <c r="G17" s="35"/>
      <c r="H17" s="35"/>
    </row>
    <row r="18" spans="1:8" x14ac:dyDescent="0.25">
      <c r="A18" s="204" t="s">
        <v>327</v>
      </c>
      <c r="B18" s="205"/>
      <c r="C18" s="60" t="s">
        <v>328</v>
      </c>
      <c r="D18" s="60" t="s">
        <v>682</v>
      </c>
      <c r="E18" s="60" t="s">
        <v>330</v>
      </c>
      <c r="F18" s="60" t="s">
        <v>331</v>
      </c>
      <c r="G18" s="60" t="s">
        <v>525</v>
      </c>
      <c r="H18" s="60" t="s">
        <v>340</v>
      </c>
    </row>
    <row r="19" spans="1:8" x14ac:dyDescent="0.25">
      <c r="A19" s="206" t="s">
        <v>5</v>
      </c>
      <c r="B19" s="207"/>
      <c r="C19" s="58">
        <f>Stödberäkningar!L12</f>
        <v>0</v>
      </c>
      <c r="D19" s="58">
        <f>Stödberäkningar!L13</f>
        <v>0</v>
      </c>
      <c r="E19" s="58">
        <f>Stödberäkningar!L14</f>
        <v>0</v>
      </c>
      <c r="F19" s="58">
        <f>Stödberäkningar!L15</f>
        <v>0</v>
      </c>
      <c r="G19" s="58">
        <f>Stödberäkningar!L16</f>
        <v>0</v>
      </c>
      <c r="H19" s="58">
        <f>SUM(C19:G19)</f>
        <v>0</v>
      </c>
    </row>
    <row r="20" spans="1:8" x14ac:dyDescent="0.25">
      <c r="A20" s="195" t="s">
        <v>6</v>
      </c>
      <c r="B20" s="196"/>
      <c r="C20" s="58">
        <f>Stödberäkningar!L19</f>
        <v>0</v>
      </c>
      <c r="D20" s="58">
        <f>Stödberäkningar!L20</f>
        <v>0</v>
      </c>
      <c r="E20" s="58">
        <f>Stödberäkningar!L21</f>
        <v>0</v>
      </c>
      <c r="F20" s="58">
        <f>Stödberäkningar!L22</f>
        <v>0</v>
      </c>
      <c r="G20" s="58">
        <f>Stödberäkningar!L23</f>
        <v>0</v>
      </c>
      <c r="H20" s="58">
        <f t="shared" ref="H20:H32" si="0">SUM(C20:G20)</f>
        <v>0</v>
      </c>
    </row>
    <row r="21" spans="1:8" x14ac:dyDescent="0.25">
      <c r="A21" s="195" t="s">
        <v>7</v>
      </c>
      <c r="B21" s="196"/>
      <c r="C21" s="58">
        <f>Stödberäkningar!L26</f>
        <v>0</v>
      </c>
      <c r="D21" s="58">
        <f>Stödberäkningar!L27</f>
        <v>0</v>
      </c>
      <c r="E21" s="58">
        <f>Stödberäkningar!L28</f>
        <v>0</v>
      </c>
      <c r="F21" s="58">
        <f>Stödberäkningar!L29</f>
        <v>0</v>
      </c>
      <c r="G21" s="58">
        <f>Stödberäkningar!L30</f>
        <v>0</v>
      </c>
      <c r="H21" s="58">
        <f t="shared" si="0"/>
        <v>0</v>
      </c>
    </row>
    <row r="22" spans="1:8" x14ac:dyDescent="0.25">
      <c r="A22" s="195" t="s">
        <v>9</v>
      </c>
      <c r="B22" s="196"/>
      <c r="C22" s="58">
        <f>Stödberäkningar!L33</f>
        <v>0</v>
      </c>
      <c r="D22" s="58">
        <f>Stödberäkningar!L34</f>
        <v>0</v>
      </c>
      <c r="E22" s="58">
        <f>Stödberäkningar!L35</f>
        <v>0</v>
      </c>
      <c r="F22" s="58">
        <f>Stödberäkningar!L36</f>
        <v>0</v>
      </c>
      <c r="G22" s="58">
        <f>Stödberäkningar!L37</f>
        <v>0</v>
      </c>
      <c r="H22" s="58">
        <f t="shared" si="0"/>
        <v>0</v>
      </c>
    </row>
    <row r="23" spans="1:8" x14ac:dyDescent="0.25">
      <c r="A23" s="195" t="s">
        <v>12</v>
      </c>
      <c r="B23" s="196"/>
      <c r="C23" s="58">
        <f>Stödberäkningar!L40</f>
        <v>0</v>
      </c>
      <c r="D23" s="58">
        <f>Stödberäkningar!L41</f>
        <v>0</v>
      </c>
      <c r="E23" s="58">
        <f>Stödberäkningar!L42</f>
        <v>0</v>
      </c>
      <c r="F23" s="58">
        <f>Stödberäkningar!L43</f>
        <v>0</v>
      </c>
      <c r="G23" s="58">
        <f>Stödberäkningar!L44</f>
        <v>0</v>
      </c>
      <c r="H23" s="58">
        <f t="shared" si="0"/>
        <v>0</v>
      </c>
    </row>
    <row r="24" spans="1:8" x14ac:dyDescent="0.25">
      <c r="A24" s="195" t="s">
        <v>14</v>
      </c>
      <c r="B24" s="196"/>
      <c r="C24" s="58">
        <f>Stödberäkningar!L47</f>
        <v>0</v>
      </c>
      <c r="D24" s="58">
        <f>Stödberäkningar!L48</f>
        <v>0</v>
      </c>
      <c r="E24" s="58">
        <f>Stödberäkningar!L49</f>
        <v>0</v>
      </c>
      <c r="F24" s="58">
        <f>Stödberäkningar!L50</f>
        <v>0</v>
      </c>
      <c r="G24" s="58">
        <f>Stödberäkningar!L51</f>
        <v>0</v>
      </c>
      <c r="H24" s="58">
        <f t="shared" si="0"/>
        <v>0</v>
      </c>
    </row>
    <row r="25" spans="1:8" x14ac:dyDescent="0.25">
      <c r="A25" s="195" t="s">
        <v>15</v>
      </c>
      <c r="B25" s="196"/>
      <c r="C25" s="58">
        <f>Stödberäkningar!L54</f>
        <v>0</v>
      </c>
      <c r="D25" s="58">
        <f>Stödberäkningar!L55</f>
        <v>0</v>
      </c>
      <c r="E25" s="58">
        <f>Stödberäkningar!L56</f>
        <v>0</v>
      </c>
      <c r="F25" s="58">
        <f>Stödberäkningar!L57</f>
        <v>0</v>
      </c>
      <c r="G25" s="58">
        <f>Stödberäkningar!L58</f>
        <v>0</v>
      </c>
      <c r="H25" s="58">
        <f t="shared" si="0"/>
        <v>0</v>
      </c>
    </row>
    <row r="26" spans="1:8" x14ac:dyDescent="0.25">
      <c r="A26" s="195" t="s">
        <v>16</v>
      </c>
      <c r="B26" s="196"/>
      <c r="C26" s="58">
        <f>Stödberäkningar!L61</f>
        <v>0</v>
      </c>
      <c r="D26" s="58">
        <f>Stödberäkningar!L62</f>
        <v>0</v>
      </c>
      <c r="E26" s="58">
        <f>Stödberäkningar!L63</f>
        <v>0</v>
      </c>
      <c r="F26" s="58">
        <f>Stödberäkningar!L64</f>
        <v>0</v>
      </c>
      <c r="G26" s="58">
        <f>Stödberäkningar!L65</f>
        <v>0</v>
      </c>
      <c r="H26" s="58">
        <f t="shared" si="0"/>
        <v>0</v>
      </c>
    </row>
    <row r="27" spans="1:8" x14ac:dyDescent="0.25">
      <c r="A27" s="195" t="s">
        <v>17</v>
      </c>
      <c r="B27" s="196"/>
      <c r="C27" s="58">
        <f>Stödberäkningar!L68</f>
        <v>0</v>
      </c>
      <c r="D27" s="58">
        <f>Stödberäkningar!L69</f>
        <v>0</v>
      </c>
      <c r="E27" s="58">
        <f>Stödberäkningar!L70</f>
        <v>0</v>
      </c>
      <c r="F27" s="58">
        <f>Stödberäkningar!L71</f>
        <v>0</v>
      </c>
      <c r="G27" s="58">
        <f>Stödberäkningar!L72</f>
        <v>0</v>
      </c>
      <c r="H27" s="58">
        <f t="shared" si="0"/>
        <v>0</v>
      </c>
    </row>
    <row r="28" spans="1:8" x14ac:dyDescent="0.25">
      <c r="A28" s="195" t="s">
        <v>19</v>
      </c>
      <c r="B28" s="196"/>
      <c r="C28" s="58">
        <f>Stödberäkningar!L75</f>
        <v>0</v>
      </c>
      <c r="D28" s="58">
        <f>Stödberäkningar!L76</f>
        <v>0</v>
      </c>
      <c r="E28" s="58">
        <f>Stödberäkningar!L77</f>
        <v>0</v>
      </c>
      <c r="F28" s="58">
        <f>Stödberäkningar!L78</f>
        <v>0</v>
      </c>
      <c r="G28" s="58">
        <f>Stödberäkningar!L79</f>
        <v>0</v>
      </c>
      <c r="H28" s="58">
        <f t="shared" si="0"/>
        <v>0</v>
      </c>
    </row>
    <row r="29" spans="1:8" x14ac:dyDescent="0.25">
      <c r="A29" s="195" t="s">
        <v>20</v>
      </c>
      <c r="B29" s="196"/>
      <c r="C29" s="58">
        <f>Stödberäkningar!L82</f>
        <v>0</v>
      </c>
      <c r="D29" s="58">
        <f>Stödberäkningar!L83</f>
        <v>0</v>
      </c>
      <c r="E29" s="58">
        <f>Stödberäkningar!L84</f>
        <v>0</v>
      </c>
      <c r="F29" s="58">
        <f>Stödberäkningar!L85</f>
        <v>0</v>
      </c>
      <c r="G29" s="58">
        <f>Stödberäkningar!L86</f>
        <v>0</v>
      </c>
      <c r="H29" s="58">
        <f t="shared" si="0"/>
        <v>0</v>
      </c>
    </row>
    <row r="30" spans="1:8" x14ac:dyDescent="0.25">
      <c r="A30" s="195" t="s">
        <v>21</v>
      </c>
      <c r="B30" s="196"/>
      <c r="C30" s="58">
        <f>Stödberäkningar!L89</f>
        <v>0</v>
      </c>
      <c r="D30" s="58">
        <f>Stödberäkningar!L90</f>
        <v>0</v>
      </c>
      <c r="E30" s="58">
        <f>Stödberäkningar!L91</f>
        <v>0</v>
      </c>
      <c r="F30" s="58">
        <f>Stödberäkningar!L92</f>
        <v>0</v>
      </c>
      <c r="G30" s="58">
        <f>Stödberäkningar!L93</f>
        <v>0</v>
      </c>
      <c r="H30" s="58">
        <f t="shared" si="0"/>
        <v>0</v>
      </c>
    </row>
    <row r="31" spans="1:8" x14ac:dyDescent="0.25">
      <c r="A31" s="195" t="s">
        <v>673</v>
      </c>
      <c r="B31" s="196"/>
      <c r="C31" s="58">
        <f>Stödberäkningar!L96</f>
        <v>0</v>
      </c>
      <c r="D31" s="58">
        <f>Stödberäkningar!L97</f>
        <v>0</v>
      </c>
      <c r="E31" s="58">
        <f>Stödberäkningar!L98</f>
        <v>0</v>
      </c>
      <c r="F31" s="58">
        <f>Stödberäkningar!L99</f>
        <v>0</v>
      </c>
      <c r="G31" s="58">
        <f>Stödberäkningar!L100</f>
        <v>0</v>
      </c>
      <c r="H31" s="58">
        <f t="shared" si="0"/>
        <v>0</v>
      </c>
    </row>
    <row r="32" spans="1:8" x14ac:dyDescent="0.25">
      <c r="A32" s="202" t="s">
        <v>530</v>
      </c>
      <c r="B32" s="203"/>
      <c r="C32" s="70">
        <f>SUM(C19:C31)</f>
        <v>0</v>
      </c>
      <c r="D32" s="70">
        <f>SUM(D19:D31)</f>
        <v>0</v>
      </c>
      <c r="E32" s="70">
        <f>SUM(E19:E31)</f>
        <v>0</v>
      </c>
      <c r="F32" s="70">
        <f>SUM(F19:F31)</f>
        <v>0</v>
      </c>
      <c r="G32" s="70">
        <f>SUM(G19:G31)</f>
        <v>0</v>
      </c>
      <c r="H32" s="70">
        <f t="shared" si="0"/>
        <v>0</v>
      </c>
    </row>
    <row r="33" spans="1:8" s="125" customFormat="1" ht="12" x14ac:dyDescent="0.2">
      <c r="A33" s="122" t="s">
        <v>683</v>
      </c>
      <c r="B33" s="123"/>
      <c r="C33" s="124"/>
      <c r="D33" s="124"/>
      <c r="E33" s="124"/>
      <c r="F33" s="124"/>
      <c r="G33" s="124"/>
      <c r="H33" s="124"/>
    </row>
    <row r="34" spans="1:8" s="121" customFormat="1" x14ac:dyDescent="0.25">
      <c r="A34" s="149"/>
      <c r="B34" s="150"/>
      <c r="C34" s="151"/>
      <c r="D34" s="151"/>
      <c r="E34" s="151"/>
      <c r="F34" s="151"/>
      <c r="G34" s="151"/>
      <c r="H34" s="151"/>
    </row>
    <row r="35" spans="1:8" s="125" customFormat="1" x14ac:dyDescent="0.25">
      <c r="A35" s="28" t="s">
        <v>742</v>
      </c>
      <c r="B35" s="123"/>
      <c r="C35" s="124"/>
      <c r="D35" s="124"/>
      <c r="E35" s="124"/>
      <c r="F35" s="124"/>
      <c r="G35" s="124"/>
      <c r="H35" s="124"/>
    </row>
    <row r="36" spans="1:8" s="125" customFormat="1" x14ac:dyDescent="0.25">
      <c r="A36" s="149" t="s">
        <v>749</v>
      </c>
      <c r="B36" s="123"/>
      <c r="C36" s="124"/>
      <c r="D36" s="124"/>
      <c r="E36" s="124"/>
      <c r="F36" s="124"/>
      <c r="G36" s="124"/>
      <c r="H36" s="124"/>
    </row>
    <row r="37" spans="1:8" s="125" customFormat="1" ht="12" x14ac:dyDescent="0.2">
      <c r="A37" s="122"/>
      <c r="B37" s="123"/>
      <c r="C37" s="124"/>
      <c r="D37" s="124"/>
      <c r="E37" s="124"/>
      <c r="F37" s="124"/>
      <c r="G37" s="124"/>
      <c r="H37" s="124"/>
    </row>
    <row r="38" spans="1:8" s="125" customFormat="1" x14ac:dyDescent="0.25">
      <c r="A38" s="197"/>
      <c r="B38" s="198"/>
      <c r="C38" s="61" t="s">
        <v>328</v>
      </c>
      <c r="D38" s="61" t="s">
        <v>342</v>
      </c>
      <c r="E38" s="61" t="s">
        <v>330</v>
      </c>
      <c r="F38" s="61" t="s">
        <v>331</v>
      </c>
      <c r="G38" s="61" t="s">
        <v>525</v>
      </c>
      <c r="H38" s="124"/>
    </row>
    <row r="39" spans="1:8" s="125" customFormat="1" x14ac:dyDescent="0.25">
      <c r="A39" s="186" t="s">
        <v>737</v>
      </c>
      <c r="B39" s="187"/>
      <c r="C39" s="157" t="e">
        <f>IF((Stödberäkningar!E2-Stödberäkningar!F2)/Stödberäkningar!F2&gt;0,"+"&amp;ROUND((Stödberäkningar!E2-Stödberäkningar!F2)/Stödberäkningar!F2*100,0)&amp;"%",(Stödberäkningar!E2-Stödberäkningar!F2)/Stödberäkningar!F2)</f>
        <v>#DIV/0!</v>
      </c>
      <c r="D39" s="157" t="e">
        <f>IF((Stödberäkningar!E3-Stödberäkningar!F3)/Stödberäkningar!F3&gt;0,"+"&amp;ROUND(((Stödberäkningar!E3-Stödberäkningar!F3)/Stödberäkningar!F3)*100,0)&amp;"%",(Stödberäkningar!E3-Stödberäkningar!F3)/Stödberäkningar!F3)</f>
        <v>#DIV/0!</v>
      </c>
      <c r="E39" s="157" t="e">
        <f>IF((Stödberäkningar!E4-Stödberäkningar!F4)/Stödberäkningar!F4&gt;0,"+"&amp;ROUND(((Stödberäkningar!E4-Stödberäkningar!F4)/Stödberäkningar!F4)*100,0)&amp;"%",(Stödberäkningar!E4-Stödberäkningar!F4)/Stödberäkningar!F4)</f>
        <v>#DIV/0!</v>
      </c>
      <c r="F39" s="157" t="e">
        <f>IF((Stödberäkningar!E5-Stödberäkningar!F5)/Stödberäkningar!F5&gt;0,"+"&amp;ROUND(((Stödberäkningar!E5-Stödberäkningar!F5)/Stödberäkningar!F5)*100,0)&amp;"%",(Stödberäkningar!E5-Stödberäkningar!F5)/Stödberäkningar!F5)</f>
        <v>#DIV/0!</v>
      </c>
      <c r="G39" s="157" t="e">
        <f>IF((Stödberäkningar!E6-Stödberäkningar!F6)/Stödberäkningar!F6&gt;0,"+"&amp;ROUND(((Stödberäkningar!E6-Stödberäkningar!F6)/Stödberäkningar!F6)*100,0)&amp;"%",(Stödberäkningar!E6-Stödberäkningar!F6)/Stödberäkningar!F6)</f>
        <v>#DIV/0!</v>
      </c>
      <c r="H39" s="124"/>
    </row>
    <row r="40" spans="1:8" s="121" customFormat="1" x14ac:dyDescent="0.25">
      <c r="A40" s="149"/>
      <c r="B40" s="150"/>
      <c r="C40" s="151"/>
      <c r="D40" s="151"/>
      <c r="E40" s="151"/>
      <c r="F40" s="151"/>
      <c r="G40" s="151"/>
      <c r="H40" s="151"/>
    </row>
    <row r="41" spans="1:8" x14ac:dyDescent="0.25">
      <c r="A41" s="28" t="s">
        <v>526</v>
      </c>
      <c r="B41" s="28"/>
      <c r="C41" s="35"/>
      <c r="D41" s="35"/>
      <c r="E41" s="35"/>
      <c r="F41" s="35"/>
      <c r="G41" s="35"/>
      <c r="H41" s="35"/>
    </row>
    <row r="42" spans="1:8" ht="15" customHeight="1" x14ac:dyDescent="0.25">
      <c r="A42" s="192" t="s">
        <v>748</v>
      </c>
      <c r="B42" s="192"/>
      <c r="C42" s="192"/>
      <c r="D42" s="192"/>
      <c r="E42" s="192"/>
      <c r="F42" s="192"/>
      <c r="G42" s="192"/>
      <c r="H42" s="192"/>
    </row>
    <row r="43" spans="1:8" x14ac:dyDescent="0.25">
      <c r="A43" s="192"/>
      <c r="B43" s="192"/>
      <c r="C43" s="192"/>
      <c r="D43" s="192"/>
      <c r="E43" s="192"/>
      <c r="F43" s="192"/>
      <c r="G43" s="192"/>
      <c r="H43" s="192"/>
    </row>
    <row r="44" spans="1:8" x14ac:dyDescent="0.25">
      <c r="A44" s="192"/>
      <c r="B44" s="192"/>
      <c r="C44" s="192"/>
      <c r="D44" s="192"/>
      <c r="E44" s="192"/>
      <c r="F44" s="192"/>
      <c r="G44" s="192"/>
      <c r="H44" s="192"/>
    </row>
    <row r="45" spans="1:8" x14ac:dyDescent="0.25">
      <c r="A45" s="105"/>
      <c r="B45" s="105"/>
      <c r="C45" s="105"/>
      <c r="D45" s="105"/>
      <c r="E45" s="105"/>
      <c r="F45" s="105"/>
      <c r="G45" s="105"/>
      <c r="H45" s="105"/>
    </row>
    <row r="46" spans="1:8" x14ac:dyDescent="0.25">
      <c r="A46" s="200"/>
      <c r="B46" s="201"/>
      <c r="C46" s="199" t="s">
        <v>533</v>
      </c>
      <c r="D46" s="199"/>
      <c r="E46" s="199" t="s">
        <v>584</v>
      </c>
      <c r="F46" s="199"/>
      <c r="G46" s="35"/>
      <c r="H46" s="35"/>
    </row>
    <row r="47" spans="1:8" x14ac:dyDescent="0.25">
      <c r="A47" s="190" t="s">
        <v>585</v>
      </c>
      <c r="B47" s="191"/>
      <c r="C47" s="188">
        <f>IF(C32&gt;1000,ROUND(C32,-2),ROUND(C32,-1))</f>
        <v>0</v>
      </c>
      <c r="D47" s="189"/>
      <c r="E47" s="188">
        <f>IF(Stödberäkningar!C117&gt;1000,ROUND(Stödberäkningar!C117,-2),ROUND(Stödberäkningar!C117,-1))</f>
        <v>0</v>
      </c>
      <c r="F47" s="189"/>
      <c r="G47" s="35"/>
      <c r="H47" s="35"/>
    </row>
    <row r="48" spans="1:8" x14ac:dyDescent="0.25">
      <c r="A48" s="190" t="s">
        <v>586</v>
      </c>
      <c r="B48" s="191"/>
      <c r="C48" s="188">
        <f>IF(Stödberäkningar!D117&gt;1000,ROUND(Stödberäkningar!D117,-2),ROUND(Stödberäkningar!D117,-1))</f>
        <v>0</v>
      </c>
      <c r="D48" s="189"/>
      <c r="E48" s="188">
        <f>IF(Stödberäkningar!E117&gt;1000,ROUND(Stödberäkningar!E117,-2),ROUND(Stödberäkningar!E117,-1))</f>
        <v>0</v>
      </c>
      <c r="F48" s="189"/>
      <c r="G48" s="35"/>
      <c r="H48" s="35"/>
    </row>
    <row r="49" spans="1:8" x14ac:dyDescent="0.25">
      <c r="A49" s="190" t="s">
        <v>587</v>
      </c>
      <c r="B49" s="191"/>
      <c r="C49" s="188">
        <f>IF((Stödberäkningar!D117/0.9)&gt;1000,ROUND((Stödberäkningar!D117/0.9),-2),ROUND((Stödberäkningar!D117/0.9),-1))</f>
        <v>0</v>
      </c>
      <c r="D49" s="189"/>
      <c r="E49" s="188">
        <f>IF((Stödberäkningar!E117/0.9)&gt;1000,ROUND((Stödberäkningar!E117/0.9),-2),ROUND((Stödberäkningar!E117/0.9),-1))</f>
        <v>0</v>
      </c>
      <c r="F49" s="189"/>
      <c r="G49" s="35"/>
      <c r="H49" s="35"/>
    </row>
    <row r="50" spans="1:8" x14ac:dyDescent="0.25">
      <c r="A50" s="154"/>
      <c r="B50" s="154"/>
      <c r="C50" s="155"/>
      <c r="D50" s="156"/>
      <c r="E50" s="155"/>
      <c r="F50" s="156"/>
      <c r="G50" s="35"/>
      <c r="H50" s="35"/>
    </row>
    <row r="51" spans="1:8" x14ac:dyDescent="0.25">
      <c r="A51" s="28" t="s">
        <v>527</v>
      </c>
      <c r="B51" s="49"/>
      <c r="C51" s="35"/>
      <c r="D51" s="35"/>
      <c r="E51" s="35"/>
      <c r="F51" s="35"/>
      <c r="G51" s="35"/>
      <c r="H51" s="35"/>
    </row>
    <row r="52" spans="1:8" x14ac:dyDescent="0.25">
      <c r="A52" s="192" t="s">
        <v>528</v>
      </c>
      <c r="B52" s="192"/>
      <c r="C52" s="192"/>
      <c r="D52" s="192"/>
      <c r="E52" s="192"/>
      <c r="F52" s="192"/>
      <c r="G52" s="192"/>
      <c r="H52" s="192"/>
    </row>
    <row r="53" spans="1:8" x14ac:dyDescent="0.25">
      <c r="A53" s="192"/>
      <c r="B53" s="192"/>
      <c r="C53" s="192"/>
      <c r="D53" s="192"/>
      <c r="E53" s="192"/>
      <c r="F53" s="192"/>
      <c r="G53" s="192"/>
      <c r="H53" s="192"/>
    </row>
    <row r="54" spans="1:8" x14ac:dyDescent="0.25">
      <c r="A54" s="114"/>
      <c r="B54" s="114"/>
      <c r="C54" s="114"/>
      <c r="D54" s="114"/>
      <c r="E54" s="114"/>
      <c r="F54" s="114"/>
      <c r="G54" s="114"/>
      <c r="H54" s="114"/>
    </row>
    <row r="55" spans="1:8" x14ac:dyDescent="0.25">
      <c r="A55" s="197" t="s">
        <v>529</v>
      </c>
      <c r="B55" s="198"/>
      <c r="C55" s="61" t="s">
        <v>328</v>
      </c>
      <c r="D55" s="61" t="s">
        <v>342</v>
      </c>
      <c r="E55" s="61" t="s">
        <v>330</v>
      </c>
      <c r="F55" s="61" t="s">
        <v>331</v>
      </c>
      <c r="G55" s="61" t="s">
        <v>525</v>
      </c>
      <c r="H55" s="61" t="s">
        <v>340</v>
      </c>
    </row>
    <row r="56" spans="1:8" ht="17.25" x14ac:dyDescent="0.25">
      <c r="A56" s="186" t="s">
        <v>731</v>
      </c>
      <c r="B56" s="187"/>
      <c r="C56" s="62">
        <f>IF((C32*Underlagsdata!G42)&gt;1000,ROUND((C32*Underlagsdata!G42),-2),ROUND((C32*Underlagsdata!G42),-1))</f>
        <v>0</v>
      </c>
      <c r="D56" s="62">
        <f>IF((D32*Underlagsdata!G43)&gt;1000,ROUND((D32*Underlagsdata!G43),-2),ROUND((D32*Underlagsdata!G43),-1))</f>
        <v>0</v>
      </c>
      <c r="E56" s="62">
        <f>IF((E32*Underlagsdata!G44)&gt;1000,ROUND((E32*Underlagsdata!G44),-2),ROUND((E32*Underlagsdata!G44),-1))</f>
        <v>0</v>
      </c>
      <c r="F56" s="62">
        <f>IF((F32*Underlagsdata!G45)&gt;1000,ROUND((F32*Underlagsdata!G45),-2),ROUND((F32*Underlagsdata!G45),-1))</f>
        <v>0</v>
      </c>
      <c r="G56" s="63" t="str">
        <f>"-"</f>
        <v>-</v>
      </c>
      <c r="H56" s="62">
        <f>SUM(C56:F56)</f>
        <v>0</v>
      </c>
    </row>
    <row r="57" spans="1:8" x14ac:dyDescent="0.25">
      <c r="A57" s="35"/>
      <c r="B57" s="35"/>
      <c r="C57" s="35"/>
      <c r="D57" s="35"/>
      <c r="E57" s="35"/>
      <c r="F57" s="35"/>
      <c r="G57" s="35"/>
      <c r="H57" s="35"/>
    </row>
    <row r="58" spans="1:8" x14ac:dyDescent="0.25">
      <c r="A58" s="35"/>
      <c r="B58" s="35"/>
      <c r="C58" s="35"/>
      <c r="D58" s="35"/>
      <c r="E58" s="35"/>
      <c r="F58" s="35"/>
      <c r="G58" s="35"/>
      <c r="H58" s="35"/>
    </row>
    <row r="59" spans="1:8" x14ac:dyDescent="0.25">
      <c r="A59" s="51" t="s">
        <v>741</v>
      </c>
      <c r="B59" s="35"/>
      <c r="C59" s="35"/>
      <c r="D59" s="35"/>
      <c r="E59" s="35"/>
      <c r="F59" s="35"/>
      <c r="G59" s="35"/>
      <c r="H59" s="35"/>
    </row>
    <row r="60" spans="1:8" x14ac:dyDescent="0.25">
      <c r="A60" s="159" t="s">
        <v>342</v>
      </c>
      <c r="B60" s="35"/>
      <c r="C60" s="35"/>
      <c r="D60" s="35"/>
      <c r="E60" s="35"/>
      <c r="F60" s="35"/>
      <c r="G60" s="35"/>
      <c r="H60" s="35"/>
    </row>
    <row r="61" spans="1:8" x14ac:dyDescent="0.25">
      <c r="A61" s="158" t="str">
        <f>"1.     "&amp;Indata!E63</f>
        <v>1.     Inget svar</v>
      </c>
      <c r="B61" s="35"/>
      <c r="C61" s="35"/>
      <c r="D61" s="35"/>
      <c r="E61" s="35"/>
      <c r="F61" s="35"/>
      <c r="G61" s="35"/>
      <c r="H61" s="35"/>
    </row>
    <row r="62" spans="1:8" x14ac:dyDescent="0.25">
      <c r="A62" s="158" t="str">
        <f>"2.     "&amp;Indata!E64</f>
        <v>2.     Inget svar</v>
      </c>
      <c r="B62" s="35"/>
      <c r="C62" s="35"/>
      <c r="D62" s="35"/>
      <c r="E62" s="35"/>
      <c r="F62" s="35"/>
      <c r="G62" s="35"/>
      <c r="H62" s="35"/>
    </row>
    <row r="63" spans="1:8" x14ac:dyDescent="0.25">
      <c r="A63" s="158" t="str">
        <f>"3.     "&amp;Indata!E65</f>
        <v>3.     Inget svar</v>
      </c>
      <c r="B63" s="35"/>
      <c r="C63" s="35"/>
      <c r="D63" s="35"/>
      <c r="E63" s="35"/>
      <c r="F63" s="35"/>
      <c r="G63" s="35"/>
      <c r="H63" s="35"/>
    </row>
    <row r="64" spans="1:8" x14ac:dyDescent="0.25">
      <c r="A64" s="158" t="str">
        <f>"4.     "&amp;Indata!E66</f>
        <v>4.     Inget svar</v>
      </c>
      <c r="B64" s="35"/>
      <c r="C64" s="35"/>
      <c r="D64" s="35"/>
      <c r="E64" s="35"/>
      <c r="F64" s="35"/>
      <c r="G64" s="35"/>
      <c r="H64" s="35"/>
    </row>
    <row r="65" spans="1:8" x14ac:dyDescent="0.25">
      <c r="A65" s="158" t="str">
        <f>"5.     "&amp;Indata!E67</f>
        <v>5.     Inget svar</v>
      </c>
      <c r="B65" s="35"/>
      <c r="C65" s="35"/>
      <c r="D65" s="35"/>
      <c r="E65" s="35"/>
      <c r="F65" s="35"/>
      <c r="G65" s="35"/>
      <c r="H65" s="35"/>
    </row>
    <row r="66" spans="1:8" x14ac:dyDescent="0.25">
      <c r="A66" s="158" t="str">
        <f>"6.     "&amp;Indata!E70</f>
        <v>6.     Inget svar</v>
      </c>
      <c r="B66" s="35"/>
      <c r="C66" s="35"/>
      <c r="D66" s="35"/>
      <c r="E66" s="35"/>
      <c r="F66" s="35"/>
      <c r="G66" s="35"/>
      <c r="H66" s="35"/>
    </row>
    <row r="67" spans="1:8" x14ac:dyDescent="0.25">
      <c r="A67" s="158" t="str">
        <f>"7.     "&amp;Indata!E71</f>
        <v>7.     Inget svar</v>
      </c>
      <c r="B67" s="35"/>
      <c r="C67" s="35"/>
      <c r="D67" s="35"/>
      <c r="E67" s="35"/>
      <c r="F67" s="35"/>
      <c r="G67" s="35"/>
      <c r="H67" s="35"/>
    </row>
    <row r="68" spans="1:8" x14ac:dyDescent="0.25">
      <c r="A68" s="158" t="str">
        <f>"8.     "&amp;Indata!E72</f>
        <v>8.     Inget svar</v>
      </c>
      <c r="B68" s="35"/>
      <c r="C68" s="35"/>
      <c r="D68" s="35"/>
      <c r="E68" s="35"/>
      <c r="F68" s="35"/>
      <c r="G68" s="35"/>
      <c r="H68" s="35"/>
    </row>
    <row r="69" spans="1:8" x14ac:dyDescent="0.25">
      <c r="A69" s="158" t="str">
        <f>"9.     "&amp;Indata!E73</f>
        <v>9.     Inget svar</v>
      </c>
      <c r="B69" s="35"/>
      <c r="C69" s="35"/>
      <c r="D69" s="35"/>
      <c r="E69" s="35"/>
      <c r="F69" s="35"/>
      <c r="G69" s="35"/>
      <c r="H69" s="35"/>
    </row>
    <row r="70" spans="1:8" x14ac:dyDescent="0.25">
      <c r="A70" s="158" t="str">
        <f>"10.     "&amp;Indata!E75</f>
        <v>10.     Inget svar</v>
      </c>
      <c r="B70" s="35"/>
      <c r="C70" s="35"/>
      <c r="D70" s="35"/>
      <c r="E70" s="35"/>
      <c r="F70" s="35"/>
      <c r="G70" s="35"/>
      <c r="H70" s="35"/>
    </row>
    <row r="71" spans="1:8" x14ac:dyDescent="0.25">
      <c r="A71" s="158" t="str">
        <f>"11.     "&amp;Indata!E78</f>
        <v>11.     Inget svar</v>
      </c>
      <c r="B71" s="35"/>
      <c r="C71" s="35"/>
      <c r="D71" s="35"/>
      <c r="E71" s="35"/>
      <c r="F71" s="35"/>
      <c r="G71" s="35"/>
      <c r="H71" s="35"/>
    </row>
    <row r="72" spans="1:8" x14ac:dyDescent="0.25">
      <c r="A72" s="158" t="str">
        <f>"12.     "&amp;Indata!E79</f>
        <v>12.     Inget svar</v>
      </c>
      <c r="B72" s="35"/>
      <c r="C72" s="35"/>
      <c r="D72" s="35"/>
      <c r="E72" s="35"/>
      <c r="F72" s="35"/>
      <c r="G72" s="35"/>
      <c r="H72" s="35"/>
    </row>
    <row r="73" spans="1:8" x14ac:dyDescent="0.25">
      <c r="A73" s="158" t="str">
        <f>"13.     "&amp;Indata!E80</f>
        <v>13.     Inget svar</v>
      </c>
      <c r="B73" s="35"/>
      <c r="C73" s="35"/>
      <c r="D73" s="35"/>
      <c r="E73" s="35"/>
      <c r="F73" s="35"/>
      <c r="G73" s="35"/>
      <c r="H73" s="35"/>
    </row>
    <row r="74" spans="1:8" x14ac:dyDescent="0.25">
      <c r="A74" s="158" t="str">
        <f>"14.     "&amp;Indata!E81</f>
        <v>14.     Inget svar</v>
      </c>
      <c r="B74" s="35"/>
      <c r="C74" s="35"/>
      <c r="D74" s="35"/>
      <c r="E74" s="35"/>
      <c r="F74" s="35"/>
      <c r="G74" s="35"/>
      <c r="H74" s="35"/>
    </row>
    <row r="75" spans="1:8" x14ac:dyDescent="0.25">
      <c r="A75" s="158"/>
      <c r="B75" s="35"/>
      <c r="C75" s="35"/>
      <c r="D75" s="35"/>
      <c r="E75" s="35"/>
      <c r="F75" s="35"/>
      <c r="G75" s="35"/>
      <c r="H75" s="35"/>
    </row>
    <row r="76" spans="1:8" x14ac:dyDescent="0.25">
      <c r="A76" s="159" t="s">
        <v>740</v>
      </c>
      <c r="B76" s="35"/>
      <c r="C76" s="35"/>
      <c r="D76" s="35"/>
      <c r="E76" s="35"/>
      <c r="F76" s="35"/>
      <c r="G76" s="35"/>
      <c r="H76" s="35"/>
    </row>
    <row r="77" spans="1:8" x14ac:dyDescent="0.25">
      <c r="A77" s="158" t="str">
        <f>"1.     "&amp;Indata!E87</f>
        <v>1.     Inget svar</v>
      </c>
      <c r="B77" s="35"/>
      <c r="C77" s="35"/>
      <c r="D77" s="35"/>
      <c r="E77" s="35"/>
      <c r="F77" s="35"/>
      <c r="G77" s="35"/>
      <c r="H77" s="35"/>
    </row>
    <row r="78" spans="1:8" x14ac:dyDescent="0.25">
      <c r="A78" s="158" t="str">
        <f>"2.     "&amp;Indata!E88</f>
        <v>2.     Inget svar</v>
      </c>
      <c r="B78" s="35"/>
      <c r="C78" s="35"/>
      <c r="D78" s="35"/>
      <c r="E78" s="35"/>
      <c r="F78" s="35"/>
      <c r="G78" s="35"/>
      <c r="H78" s="35"/>
    </row>
    <row r="79" spans="1:8" x14ac:dyDescent="0.25">
      <c r="A79" s="158" t="str">
        <f>"3.     "&amp;Indata!E89</f>
        <v>3.     Inget svar</v>
      </c>
      <c r="B79" s="35"/>
      <c r="C79" s="35"/>
      <c r="D79" s="35"/>
      <c r="E79" s="35"/>
      <c r="F79" s="35"/>
      <c r="G79" s="35"/>
      <c r="H79" s="35"/>
    </row>
    <row r="80" spans="1:8" x14ac:dyDescent="0.25">
      <c r="A80" s="158" t="str">
        <f>"4.     "&amp;Indata!E90</f>
        <v>4.     Inget svar</v>
      </c>
      <c r="B80" s="35"/>
      <c r="C80" s="35"/>
      <c r="D80" s="35"/>
      <c r="E80" s="35"/>
      <c r="F80" s="35"/>
      <c r="G80" s="35"/>
      <c r="H80" s="35"/>
    </row>
    <row r="81" spans="1:8" x14ac:dyDescent="0.25">
      <c r="A81" s="158" t="str">
        <f>"5.     "&amp;Indata!E91</f>
        <v>5.     Inget svar</v>
      </c>
      <c r="B81" s="35"/>
      <c r="C81" s="35"/>
      <c r="D81" s="35"/>
      <c r="E81" s="35"/>
      <c r="F81" s="35"/>
      <c r="G81" s="35"/>
      <c r="H81" s="35"/>
    </row>
    <row r="82" spans="1:8" x14ac:dyDescent="0.25">
      <c r="A82" s="158" t="str">
        <f>"6.     "&amp;Indata!E93</f>
        <v>6.     Inget svar</v>
      </c>
      <c r="B82" s="35"/>
      <c r="C82" s="35"/>
      <c r="D82" s="35"/>
      <c r="E82" s="35"/>
      <c r="F82" s="35"/>
      <c r="G82" s="35"/>
      <c r="H82" s="35"/>
    </row>
    <row r="83" spans="1:8" x14ac:dyDescent="0.25">
      <c r="A83" s="158" t="str">
        <f>"7.     "&amp;Indata!E94</f>
        <v>7.     Inget svar</v>
      </c>
      <c r="B83" s="35"/>
      <c r="C83" s="35"/>
      <c r="D83" s="35"/>
      <c r="E83" s="35"/>
      <c r="F83" s="35"/>
      <c r="G83" s="35"/>
      <c r="H83" s="35"/>
    </row>
    <row r="84" spans="1:8" x14ac:dyDescent="0.25">
      <c r="A84" s="158" t="str">
        <f>"8.     "&amp;Indata!E96</f>
        <v>8.     Inget svar</v>
      </c>
      <c r="B84" s="35"/>
      <c r="C84" s="35"/>
      <c r="D84" s="35"/>
      <c r="E84" s="35"/>
      <c r="F84" s="35"/>
      <c r="G84" s="35"/>
      <c r="H84" s="35"/>
    </row>
    <row r="85" spans="1:8" x14ac:dyDescent="0.25">
      <c r="A85" s="158"/>
      <c r="B85" s="35"/>
      <c r="C85" s="35"/>
      <c r="D85" s="35"/>
      <c r="E85" s="35"/>
      <c r="F85" s="35"/>
      <c r="G85" s="35"/>
      <c r="H85" s="35"/>
    </row>
    <row r="86" spans="1:8" x14ac:dyDescent="0.25">
      <c r="A86" s="159" t="s">
        <v>330</v>
      </c>
      <c r="B86" s="35"/>
      <c r="C86" s="35"/>
      <c r="D86" s="35"/>
      <c r="E86" s="35"/>
      <c r="F86" s="35"/>
      <c r="G86" s="35"/>
      <c r="H86" s="35"/>
    </row>
    <row r="87" spans="1:8" x14ac:dyDescent="0.25">
      <c r="A87" s="158" t="str">
        <f>"1.     "&amp;Indata!E102</f>
        <v>1.     Inget svar</v>
      </c>
      <c r="B87" s="35"/>
      <c r="C87" s="35"/>
      <c r="D87" s="35"/>
      <c r="E87" s="35"/>
      <c r="F87" s="35"/>
      <c r="G87" s="35"/>
      <c r="H87" s="35"/>
    </row>
    <row r="88" spans="1:8" x14ac:dyDescent="0.25">
      <c r="A88" s="158" t="str">
        <f>"2.     "&amp;Indata!E103</f>
        <v>2.     Inget svar</v>
      </c>
      <c r="B88" s="35"/>
      <c r="C88" s="35"/>
      <c r="D88" s="35"/>
      <c r="E88" s="35"/>
      <c r="F88" s="35"/>
      <c r="G88" s="35"/>
      <c r="H88" s="35"/>
    </row>
    <row r="89" spans="1:8" x14ac:dyDescent="0.25">
      <c r="A89" s="158" t="str">
        <f>"3.     "&amp;Indata!E104</f>
        <v>3.     Inget svar</v>
      </c>
      <c r="B89" s="35"/>
      <c r="C89" s="35"/>
      <c r="D89" s="35"/>
      <c r="E89" s="35"/>
      <c r="F89" s="35"/>
      <c r="G89" s="35"/>
      <c r="H89" s="35"/>
    </row>
    <row r="90" spans="1:8" x14ac:dyDescent="0.25">
      <c r="A90" s="158" t="str">
        <f>"4.     "&amp;Indata!E106</f>
        <v>4.     Inget svar</v>
      </c>
      <c r="B90" s="35"/>
      <c r="C90" s="35"/>
      <c r="D90" s="35"/>
      <c r="E90" s="35"/>
      <c r="F90" s="35"/>
      <c r="G90" s="35"/>
      <c r="H90" s="35"/>
    </row>
    <row r="91" spans="1:8" x14ac:dyDescent="0.25">
      <c r="A91" s="158" t="str">
        <f>"5.     "&amp;Indata!E108</f>
        <v>5.     Inget svar</v>
      </c>
      <c r="B91" s="35"/>
      <c r="C91" s="35"/>
      <c r="D91" s="35"/>
      <c r="E91" s="35"/>
      <c r="F91" s="35"/>
      <c r="G91" s="35"/>
      <c r="H91" s="35"/>
    </row>
    <row r="92" spans="1:8" x14ac:dyDescent="0.25">
      <c r="A92" s="158" t="str">
        <f>"6.     "&amp;Indata!E109</f>
        <v>6.     Inget svar</v>
      </c>
      <c r="B92" s="35"/>
      <c r="C92" s="35"/>
      <c r="D92" s="35"/>
      <c r="E92" s="35"/>
      <c r="F92" s="35"/>
      <c r="G92" s="35"/>
      <c r="H92" s="35"/>
    </row>
    <row r="93" spans="1:8" x14ac:dyDescent="0.25">
      <c r="A93" s="158" t="str">
        <f>"7.     "&amp;Indata!E111</f>
        <v>7.     Inget svar</v>
      </c>
      <c r="B93" s="35"/>
      <c r="C93" s="35"/>
      <c r="D93" s="35"/>
      <c r="E93" s="35"/>
      <c r="F93" s="35"/>
      <c r="G93" s="35"/>
      <c r="H93" s="35"/>
    </row>
    <row r="94" spans="1:8" x14ac:dyDescent="0.25">
      <c r="A94" s="158"/>
      <c r="B94" s="35"/>
      <c r="C94" s="35"/>
      <c r="D94" s="35"/>
      <c r="E94" s="35"/>
      <c r="F94" s="35"/>
      <c r="G94" s="35"/>
      <c r="H94" s="35"/>
    </row>
    <row r="95" spans="1:8" x14ac:dyDescent="0.25">
      <c r="A95" s="159" t="s">
        <v>328</v>
      </c>
      <c r="B95" s="35"/>
      <c r="C95" s="35"/>
      <c r="D95" s="35"/>
      <c r="E95" s="35"/>
      <c r="F95" s="35"/>
      <c r="G95" s="35"/>
      <c r="H95" s="35"/>
    </row>
    <row r="96" spans="1:8" x14ac:dyDescent="0.25">
      <c r="A96" s="158" t="str">
        <f>"1.     "&amp;Indata!E117</f>
        <v>1.     Inget svar</v>
      </c>
      <c r="B96" s="35"/>
      <c r="C96" s="35"/>
      <c r="D96" s="35"/>
      <c r="E96" s="35"/>
      <c r="F96" s="35"/>
      <c r="G96" s="35"/>
      <c r="H96" s="35"/>
    </row>
    <row r="97" spans="1:8" x14ac:dyDescent="0.25">
      <c r="A97" s="158" t="str">
        <f>"2.     "&amp;Indata!E118</f>
        <v>2.     Inget svar</v>
      </c>
      <c r="B97" s="35"/>
      <c r="C97" s="35"/>
      <c r="D97" s="35"/>
      <c r="E97" s="35"/>
      <c r="F97" s="35"/>
      <c r="G97" s="35"/>
      <c r="H97" s="35"/>
    </row>
    <row r="98" spans="1:8" x14ac:dyDescent="0.25">
      <c r="A98" s="158" t="str">
        <f>"3.     "&amp;Indata!E119</f>
        <v>3.     Inget svar</v>
      </c>
      <c r="B98" s="35"/>
      <c r="C98" s="35"/>
      <c r="D98" s="35"/>
      <c r="E98" s="35"/>
      <c r="F98" s="35"/>
      <c r="G98" s="35"/>
      <c r="H98" s="35"/>
    </row>
    <row r="99" spans="1:8" x14ac:dyDescent="0.25">
      <c r="A99" s="158" t="str">
        <f>"4.     "&amp;Indata!E120</f>
        <v>4.     Inget svar</v>
      </c>
      <c r="B99" s="35"/>
      <c r="C99" s="35"/>
      <c r="D99" s="35"/>
      <c r="E99" s="35"/>
      <c r="F99" s="35"/>
      <c r="G99" s="35"/>
      <c r="H99" s="35"/>
    </row>
    <row r="100" spans="1:8" x14ac:dyDescent="0.25">
      <c r="A100" s="158" t="str">
        <f>"5.     "&amp;Indata!E121</f>
        <v>5.     Inget svar</v>
      </c>
      <c r="B100" s="35"/>
      <c r="C100" s="35"/>
      <c r="D100" s="35"/>
      <c r="E100" s="35"/>
      <c r="F100" s="35"/>
      <c r="G100" s="35"/>
      <c r="H100" s="35"/>
    </row>
    <row r="101" spans="1:8" x14ac:dyDescent="0.25">
      <c r="A101" s="158" t="str">
        <f>"6.     "&amp;Indata!E123</f>
        <v>6.     Inget svar</v>
      </c>
      <c r="B101" s="35"/>
      <c r="C101" s="35"/>
      <c r="D101" s="35"/>
      <c r="E101" s="35"/>
      <c r="F101" s="35"/>
      <c r="G101" s="35"/>
      <c r="H101" s="35"/>
    </row>
    <row r="102" spans="1:8" x14ac:dyDescent="0.25">
      <c r="A102" s="158" t="str">
        <f>"7.     "&amp;Indata!E124</f>
        <v>7.     Inget svar</v>
      </c>
      <c r="B102" s="35"/>
      <c r="C102" s="35"/>
      <c r="D102" s="35"/>
      <c r="E102" s="35"/>
      <c r="F102" s="35"/>
      <c r="G102" s="35"/>
      <c r="H102" s="35"/>
    </row>
    <row r="103" spans="1:8" x14ac:dyDescent="0.25">
      <c r="A103" s="158"/>
      <c r="B103" s="35"/>
      <c r="C103" s="35"/>
      <c r="D103" s="35"/>
      <c r="E103" s="35"/>
      <c r="F103" s="35"/>
      <c r="G103" s="35"/>
      <c r="H103" s="35"/>
    </row>
    <row r="104" spans="1:8" x14ac:dyDescent="0.25">
      <c r="A104" s="159" t="s">
        <v>484</v>
      </c>
      <c r="B104" s="35"/>
      <c r="C104" s="35"/>
      <c r="D104" s="35"/>
      <c r="E104" s="35"/>
      <c r="F104" s="35"/>
      <c r="G104" s="35"/>
      <c r="H104" s="35"/>
    </row>
    <row r="105" spans="1:8" x14ac:dyDescent="0.25">
      <c r="A105" s="158" t="str">
        <f>"Arbetar kommunen med mobility management? "&amp;Indata!E130</f>
        <v>Arbetar kommunen med mobility management? Nej</v>
      </c>
      <c r="B105" s="35"/>
      <c r="C105" s="35"/>
      <c r="D105" s="35"/>
      <c r="E105" s="35"/>
      <c r="F105" s="35"/>
      <c r="G105" s="35"/>
      <c r="H105" s="35"/>
    </row>
    <row r="106" spans="1:8" x14ac:dyDescent="0.25">
      <c r="A106" s="158"/>
      <c r="B106" s="35"/>
      <c r="C106" s="35"/>
      <c r="D106" s="35"/>
      <c r="E106" s="35"/>
      <c r="F106" s="35"/>
      <c r="G106" s="35"/>
      <c r="H106" s="35"/>
    </row>
    <row r="107" spans="1:8" x14ac:dyDescent="0.25">
      <c r="A107" s="158" t="str">
        <f>"1.     "&amp;Indata!E134</f>
        <v>1.     Kommunen arbetar inte med åtgärden</v>
      </c>
      <c r="B107" s="35"/>
      <c r="C107" s="35"/>
      <c r="D107" s="35"/>
      <c r="E107" s="35"/>
      <c r="F107" s="35"/>
      <c r="G107" s="35"/>
      <c r="H107" s="35"/>
    </row>
    <row r="108" spans="1:8" x14ac:dyDescent="0.25">
      <c r="A108" s="158" t="str">
        <f>"2.     "&amp;Indata!E135</f>
        <v>2.     Kommunen arbetar inte med åtgärden</v>
      </c>
      <c r="B108" s="35"/>
      <c r="C108" s="35"/>
      <c r="D108" s="35"/>
      <c r="E108" s="35"/>
      <c r="F108" s="35"/>
      <c r="G108" s="35"/>
      <c r="H108" s="35"/>
    </row>
    <row r="109" spans="1:8" x14ac:dyDescent="0.25">
      <c r="A109" s="158" t="str">
        <f>"3.     "&amp;Indata!E136</f>
        <v>3.     Kommunen arbetar inte med åtgärden</v>
      </c>
      <c r="B109" s="35"/>
      <c r="C109" s="35"/>
      <c r="D109" s="35"/>
      <c r="E109" s="35"/>
      <c r="F109" s="35"/>
      <c r="G109" s="35"/>
      <c r="H109" s="35"/>
    </row>
    <row r="110" spans="1:8" x14ac:dyDescent="0.25">
      <c r="A110" s="158" t="str">
        <f>"4.     "&amp;Indata!E137</f>
        <v>4.     Kommunen arbetar inte med åtgärden</v>
      </c>
      <c r="B110" s="35"/>
      <c r="C110" s="35"/>
      <c r="D110" s="35"/>
      <c r="E110" s="35"/>
      <c r="F110" s="35"/>
      <c r="G110" s="35"/>
      <c r="H110" s="35"/>
    </row>
    <row r="111" spans="1:8" x14ac:dyDescent="0.25">
      <c r="A111" s="158" t="str">
        <f>"5.     "&amp;Indata!E138</f>
        <v>5.     Kommunen arbetar inte med åtgärden</v>
      </c>
      <c r="B111" s="35"/>
      <c r="C111" s="35"/>
      <c r="D111" s="35"/>
      <c r="E111" s="35"/>
      <c r="F111" s="35"/>
      <c r="G111" s="35"/>
      <c r="H111" s="35"/>
    </row>
    <row r="112" spans="1:8" x14ac:dyDescent="0.25">
      <c r="A112" s="158" t="str">
        <f>"6.     "&amp;Indata!E139</f>
        <v>6.     Kommunen arbetar inte med åtgärden</v>
      </c>
      <c r="B112" s="35"/>
      <c r="C112" s="35"/>
      <c r="D112" s="35"/>
      <c r="E112" s="35"/>
      <c r="F112" s="35"/>
      <c r="G112" s="35"/>
      <c r="H112" s="35"/>
    </row>
    <row r="113" spans="1:8" x14ac:dyDescent="0.25">
      <c r="A113" s="158" t="str">
        <f>"7.     "&amp;Indata!E140</f>
        <v>7.     Kommunen arbetar inte med åtgärden</v>
      </c>
      <c r="B113" s="35"/>
      <c r="C113" s="35"/>
      <c r="D113" s="35"/>
      <c r="E113" s="35"/>
      <c r="F113" s="35"/>
      <c r="G113" s="35"/>
      <c r="H113" s="35"/>
    </row>
    <row r="114" spans="1:8" x14ac:dyDescent="0.25">
      <c r="A114" s="158" t="str">
        <f>"8.     "&amp;Indata!E141</f>
        <v>8.     Kommunen arbetar inte med åtgärden</v>
      </c>
      <c r="B114" s="35"/>
      <c r="C114" s="35"/>
      <c r="D114" s="35"/>
      <c r="E114" s="35"/>
      <c r="F114" s="35"/>
      <c r="G114" s="35"/>
      <c r="H114" s="35"/>
    </row>
    <row r="115" spans="1:8" x14ac:dyDescent="0.25">
      <c r="A115" s="158" t="str">
        <f>"9.     "&amp;Indata!E142</f>
        <v>9.     Kommunen arbetar inte med åtgärden</v>
      </c>
      <c r="B115" s="35"/>
      <c r="C115" s="35"/>
      <c r="D115" s="35"/>
      <c r="E115" s="35"/>
      <c r="F115" s="35"/>
      <c r="G115" s="35"/>
      <c r="H115" s="35"/>
    </row>
    <row r="116" spans="1:8" x14ac:dyDescent="0.25">
      <c r="A116" s="158" t="str">
        <f>"10.     "&amp;Indata!E143</f>
        <v>10.     Kommunen arbetar inte med åtgärden</v>
      </c>
      <c r="B116" s="35"/>
      <c r="C116" s="35"/>
      <c r="D116" s="35"/>
      <c r="E116" s="35"/>
      <c r="F116" s="35"/>
      <c r="G116" s="35"/>
      <c r="H116" s="35"/>
    </row>
    <row r="117" spans="1:8" x14ac:dyDescent="0.25">
      <c r="A117" s="158"/>
      <c r="B117" s="35"/>
      <c r="C117" s="35"/>
      <c r="D117" s="35"/>
      <c r="E117" s="35"/>
      <c r="F117" s="35"/>
      <c r="G117" s="35"/>
      <c r="H117" s="35"/>
    </row>
    <row r="118" spans="1:8" x14ac:dyDescent="0.25">
      <c r="A118" s="158" t="str">
        <f>"Hur länge har kommunen arbetar med mobility management? "&amp;Indata!E146</f>
        <v>Hur länge har kommunen arbetar med mobility management? Kortare än 2 år</v>
      </c>
      <c r="B118" s="35"/>
      <c r="C118" s="35"/>
      <c r="D118" s="35"/>
      <c r="E118" s="35"/>
      <c r="F118" s="35"/>
      <c r="G118" s="35"/>
      <c r="H118" s="35"/>
    </row>
    <row r="119" spans="1:8" x14ac:dyDescent="0.25">
      <c r="A119" s="35"/>
      <c r="B119" s="35"/>
      <c r="C119" s="35"/>
      <c r="D119" s="35"/>
      <c r="E119" s="35"/>
      <c r="F119" s="35"/>
      <c r="G119" s="35"/>
      <c r="H119" s="35"/>
    </row>
    <row r="120" spans="1:8" x14ac:dyDescent="0.25">
      <c r="A120" s="35"/>
      <c r="B120" s="35"/>
      <c r="C120" s="35"/>
      <c r="D120" s="35"/>
      <c r="E120" s="35"/>
      <c r="F120" s="35"/>
      <c r="G120" s="35"/>
      <c r="H120" s="35"/>
    </row>
    <row r="121" spans="1:8" x14ac:dyDescent="0.25">
      <c r="A121" s="35"/>
      <c r="B121" s="35"/>
      <c r="C121" s="35"/>
      <c r="D121" s="35"/>
      <c r="E121" s="35"/>
      <c r="F121" s="35"/>
      <c r="G121" s="35"/>
      <c r="H121" s="35"/>
    </row>
    <row r="122" spans="1:8" x14ac:dyDescent="0.25">
      <c r="A122" s="35"/>
      <c r="B122" s="35"/>
      <c r="C122" s="35"/>
      <c r="D122" s="35"/>
      <c r="E122" s="35"/>
      <c r="F122" s="35"/>
      <c r="G122" s="35"/>
      <c r="H122" s="35"/>
    </row>
    <row r="123" spans="1:8" x14ac:dyDescent="0.25">
      <c r="A123" s="35"/>
      <c r="B123" s="35"/>
      <c r="C123" s="35"/>
      <c r="D123" s="35"/>
      <c r="E123" s="35"/>
      <c r="F123" s="35"/>
      <c r="G123" s="35"/>
      <c r="H123" s="35"/>
    </row>
    <row r="124" spans="1:8" x14ac:dyDescent="0.25">
      <c r="A124" s="35"/>
      <c r="B124" s="35"/>
      <c r="C124" s="35"/>
      <c r="D124" s="35"/>
      <c r="E124" s="35"/>
      <c r="F124" s="35"/>
      <c r="G124" s="35"/>
      <c r="H124" s="35"/>
    </row>
    <row r="125" spans="1:8" x14ac:dyDescent="0.25">
      <c r="A125" s="35"/>
      <c r="B125" s="35"/>
      <c r="C125" s="35"/>
      <c r="D125" s="35"/>
      <c r="E125" s="35"/>
      <c r="F125" s="35"/>
      <c r="G125" s="35"/>
      <c r="H125" s="35"/>
    </row>
    <row r="126" spans="1:8" x14ac:dyDescent="0.25">
      <c r="A126" s="35"/>
      <c r="B126" s="35"/>
      <c r="C126" s="35"/>
      <c r="D126" s="35"/>
      <c r="E126" s="35"/>
      <c r="F126" s="35"/>
      <c r="G126" s="35"/>
      <c r="H126" s="35"/>
    </row>
    <row r="127" spans="1:8" x14ac:dyDescent="0.25">
      <c r="A127" s="35"/>
      <c r="B127" s="35"/>
      <c r="C127" s="35"/>
      <c r="D127" s="35"/>
      <c r="E127" s="35"/>
      <c r="F127" s="35"/>
      <c r="G127" s="35"/>
      <c r="H127" s="35"/>
    </row>
    <row r="128" spans="1:8" x14ac:dyDescent="0.25">
      <c r="A128" s="35"/>
      <c r="B128" s="35"/>
      <c r="C128" s="35"/>
      <c r="D128" s="35"/>
      <c r="E128" s="35"/>
      <c r="F128" s="35"/>
      <c r="G128" s="35"/>
      <c r="H128" s="35"/>
    </row>
    <row r="129" spans="1:8" x14ac:dyDescent="0.25">
      <c r="A129" s="35"/>
      <c r="B129" s="35"/>
      <c r="C129" s="35"/>
      <c r="D129" s="35"/>
      <c r="E129" s="35"/>
      <c r="F129" s="35"/>
      <c r="G129" s="35"/>
      <c r="H129" s="35"/>
    </row>
    <row r="130" spans="1:8" x14ac:dyDescent="0.25">
      <c r="A130" s="35"/>
      <c r="B130" s="35"/>
      <c r="C130" s="35"/>
      <c r="D130" s="35"/>
      <c r="E130" s="35"/>
      <c r="F130" s="35"/>
      <c r="G130" s="35"/>
      <c r="H130" s="35"/>
    </row>
    <row r="131" spans="1:8" x14ac:dyDescent="0.25">
      <c r="A131" s="35"/>
      <c r="B131" s="35"/>
      <c r="C131" s="35"/>
      <c r="D131" s="35"/>
      <c r="E131" s="35"/>
      <c r="F131" s="35"/>
      <c r="G131" s="35"/>
      <c r="H131" s="35"/>
    </row>
    <row r="132" spans="1:8" x14ac:dyDescent="0.25">
      <c r="A132" s="35"/>
      <c r="B132" s="35"/>
      <c r="C132" s="35"/>
      <c r="D132" s="35"/>
      <c r="E132" s="35"/>
      <c r="F132" s="35"/>
      <c r="G132" s="35"/>
      <c r="H132" s="35"/>
    </row>
    <row r="133" spans="1:8" x14ac:dyDescent="0.25">
      <c r="A133" s="35"/>
      <c r="B133" s="35"/>
      <c r="C133" s="35"/>
      <c r="D133" s="35"/>
      <c r="E133" s="35"/>
      <c r="F133" s="35"/>
      <c r="G133" s="35"/>
      <c r="H133" s="35"/>
    </row>
    <row r="134" spans="1:8" x14ac:dyDescent="0.25">
      <c r="A134" s="35"/>
      <c r="B134" s="35"/>
      <c r="C134" s="35"/>
      <c r="D134" s="35"/>
      <c r="E134" s="35"/>
      <c r="F134" s="35"/>
      <c r="G134" s="35"/>
      <c r="H134" s="35"/>
    </row>
    <row r="135" spans="1:8" x14ac:dyDescent="0.25">
      <c r="A135" s="35"/>
      <c r="B135" s="35"/>
      <c r="C135" s="35"/>
      <c r="D135" s="35"/>
      <c r="E135" s="35"/>
      <c r="F135" s="35"/>
      <c r="G135" s="35"/>
      <c r="H135" s="35"/>
    </row>
    <row r="136" spans="1:8" x14ac:dyDescent="0.25">
      <c r="A136" s="35"/>
      <c r="B136" s="35"/>
      <c r="C136" s="35"/>
      <c r="D136" s="35"/>
      <c r="E136" s="35"/>
      <c r="F136" s="35"/>
      <c r="G136" s="35"/>
      <c r="H136" s="35"/>
    </row>
    <row r="137" spans="1:8" x14ac:dyDescent="0.25">
      <c r="A137" s="35"/>
      <c r="B137" s="35"/>
      <c r="C137" s="35"/>
      <c r="D137" s="35"/>
      <c r="E137" s="35"/>
      <c r="F137" s="35"/>
      <c r="G137" s="35"/>
      <c r="H137" s="35"/>
    </row>
    <row r="138" spans="1:8" x14ac:dyDescent="0.25">
      <c r="A138" s="35"/>
      <c r="B138" s="35"/>
      <c r="C138" s="35"/>
      <c r="D138" s="35"/>
      <c r="E138" s="35"/>
      <c r="F138" s="35"/>
      <c r="G138" s="35"/>
      <c r="H138" s="35"/>
    </row>
    <row r="139" spans="1:8" x14ac:dyDescent="0.25">
      <c r="A139" s="35"/>
      <c r="B139" s="35"/>
      <c r="C139" s="35"/>
      <c r="D139" s="35"/>
      <c r="E139" s="35"/>
      <c r="F139" s="35"/>
      <c r="G139" s="35"/>
      <c r="H139" s="35"/>
    </row>
    <row r="140" spans="1:8" x14ac:dyDescent="0.25">
      <c r="A140" s="35"/>
      <c r="B140" s="35"/>
      <c r="C140" s="35"/>
      <c r="D140" s="35"/>
      <c r="E140" s="35"/>
      <c r="F140" s="35"/>
      <c r="G140" s="35"/>
      <c r="H140" s="35"/>
    </row>
    <row r="141" spans="1:8" x14ac:dyDescent="0.25">
      <c r="A141" s="35"/>
      <c r="B141" s="35"/>
      <c r="C141" s="35"/>
      <c r="D141" s="35"/>
      <c r="E141" s="35"/>
      <c r="F141" s="35"/>
      <c r="G141" s="35"/>
      <c r="H141" s="35"/>
    </row>
    <row r="142" spans="1:8" x14ac:dyDescent="0.25">
      <c r="A142" s="35"/>
      <c r="B142" s="35"/>
      <c r="C142" s="35"/>
      <c r="D142" s="35"/>
      <c r="E142" s="35"/>
      <c r="F142" s="35"/>
      <c r="G142" s="35"/>
      <c r="H142" s="35"/>
    </row>
    <row r="143" spans="1:8" x14ac:dyDescent="0.25">
      <c r="A143" s="35"/>
      <c r="B143" s="35"/>
      <c r="C143" s="35"/>
      <c r="D143" s="35"/>
      <c r="E143" s="35"/>
      <c r="F143" s="35"/>
      <c r="G143" s="35"/>
      <c r="H143" s="35"/>
    </row>
    <row r="144" spans="1:8" x14ac:dyDescent="0.25">
      <c r="A144" s="35"/>
      <c r="B144" s="35"/>
      <c r="C144" s="35"/>
      <c r="D144" s="35"/>
      <c r="E144" s="35"/>
      <c r="F144" s="35"/>
      <c r="G144" s="35"/>
      <c r="H144" s="35"/>
    </row>
    <row r="145" spans="1:8" x14ac:dyDescent="0.25">
      <c r="A145" s="35"/>
      <c r="B145" s="35"/>
      <c r="C145" s="35"/>
      <c r="D145" s="35"/>
      <c r="E145" s="35"/>
      <c r="F145" s="35"/>
      <c r="G145" s="35"/>
      <c r="H145" s="35"/>
    </row>
    <row r="146" spans="1:8" x14ac:dyDescent="0.25">
      <c r="A146" s="35"/>
      <c r="B146" s="35"/>
      <c r="C146" s="35"/>
      <c r="D146" s="35"/>
      <c r="E146" s="35"/>
      <c r="F146" s="35"/>
      <c r="G146" s="35"/>
      <c r="H146" s="35"/>
    </row>
    <row r="147" spans="1:8" x14ac:dyDescent="0.25">
      <c r="A147" s="35"/>
      <c r="B147" s="35"/>
      <c r="C147" s="35"/>
      <c r="D147" s="35"/>
      <c r="E147" s="35"/>
      <c r="F147" s="35"/>
      <c r="G147" s="35"/>
      <c r="H147" s="35"/>
    </row>
    <row r="148" spans="1:8" x14ac:dyDescent="0.25">
      <c r="A148" s="35"/>
      <c r="B148" s="35"/>
      <c r="C148" s="35"/>
      <c r="D148" s="35"/>
      <c r="E148" s="35"/>
      <c r="F148" s="35"/>
      <c r="G148" s="35"/>
      <c r="H148" s="35"/>
    </row>
    <row r="149" spans="1:8" x14ac:dyDescent="0.25">
      <c r="A149" s="35"/>
      <c r="B149" s="35"/>
      <c r="C149" s="35"/>
      <c r="D149" s="35"/>
      <c r="E149" s="35"/>
      <c r="F149" s="35"/>
      <c r="G149" s="35"/>
      <c r="H149" s="35"/>
    </row>
    <row r="150" spans="1:8" x14ac:dyDescent="0.25">
      <c r="A150" s="35"/>
      <c r="B150" s="35"/>
      <c r="C150" s="35"/>
      <c r="D150" s="35"/>
      <c r="E150" s="35"/>
      <c r="F150" s="35"/>
      <c r="G150" s="35"/>
      <c r="H150" s="35"/>
    </row>
  </sheetData>
  <mergeCells count="35">
    <mergeCell ref="A42:H44"/>
    <mergeCell ref="A27:B27"/>
    <mergeCell ref="A29:B29"/>
    <mergeCell ref="A31:B31"/>
    <mergeCell ref="A30:B30"/>
    <mergeCell ref="A38:B38"/>
    <mergeCell ref="A39:B39"/>
    <mergeCell ref="A22:B22"/>
    <mergeCell ref="A23:B23"/>
    <mergeCell ref="A24:B24"/>
    <mergeCell ref="A25:B25"/>
    <mergeCell ref="A26:B26"/>
    <mergeCell ref="B2:H4"/>
    <mergeCell ref="B1:H1"/>
    <mergeCell ref="A28:B28"/>
    <mergeCell ref="A55:B55"/>
    <mergeCell ref="C46:D46"/>
    <mergeCell ref="E46:F46"/>
    <mergeCell ref="A46:B46"/>
    <mergeCell ref="A47:B47"/>
    <mergeCell ref="E47:F47"/>
    <mergeCell ref="A32:B32"/>
    <mergeCell ref="E49:F49"/>
    <mergeCell ref="A18:B18"/>
    <mergeCell ref="A19:B19"/>
    <mergeCell ref="A20:B20"/>
    <mergeCell ref="A21:B21"/>
    <mergeCell ref="C47:D47"/>
    <mergeCell ref="A56:B56"/>
    <mergeCell ref="C48:D48"/>
    <mergeCell ref="C49:D49"/>
    <mergeCell ref="A49:B49"/>
    <mergeCell ref="A52:H53"/>
    <mergeCell ref="A48:B48"/>
    <mergeCell ref="E48:F48"/>
  </mergeCells>
  <phoneticPr fontId="5" type="noConversion"/>
  <conditionalFormatting sqref="A19:H19">
    <cfRule type="expression" dxfId="49" priority="16">
      <formula>IF($H$19&gt;0,1=1)</formula>
    </cfRule>
  </conditionalFormatting>
  <conditionalFormatting sqref="A20:H20">
    <cfRule type="expression" dxfId="48" priority="15">
      <formula>IF($H$20&gt;0,1)=1</formula>
    </cfRule>
  </conditionalFormatting>
  <conditionalFormatting sqref="A21:H21">
    <cfRule type="expression" dxfId="47" priority="14">
      <formula>IF($H$21&gt;0,1)=1</formula>
    </cfRule>
  </conditionalFormatting>
  <conditionalFormatting sqref="A22:H22">
    <cfRule type="expression" dxfId="46" priority="13">
      <formula>IF($H$22&gt;0,1)=1</formula>
    </cfRule>
  </conditionalFormatting>
  <conditionalFormatting sqref="A23:H23">
    <cfRule type="expression" dxfId="45" priority="12">
      <formula>IF($H$23&gt;0,1)=1</formula>
    </cfRule>
  </conditionalFormatting>
  <conditionalFormatting sqref="A24:H24">
    <cfRule type="expression" dxfId="44" priority="10">
      <formula>IF($H$24&gt;0,1)=1</formula>
    </cfRule>
  </conditionalFormatting>
  <conditionalFormatting sqref="A25:H25">
    <cfRule type="expression" dxfId="43" priority="9">
      <formula>IF($H$25&gt;0,1)=1</formula>
    </cfRule>
  </conditionalFormatting>
  <conditionalFormatting sqref="A26:H26">
    <cfRule type="expression" dxfId="42" priority="8">
      <formula>IF($H$26&gt;0,1)=1</formula>
    </cfRule>
  </conditionalFormatting>
  <conditionalFormatting sqref="A27:H27">
    <cfRule type="expression" dxfId="41" priority="7">
      <formula>IF($H$27&gt;0,1)=1</formula>
    </cfRule>
  </conditionalFormatting>
  <conditionalFormatting sqref="A28:H28">
    <cfRule type="expression" dxfId="40" priority="4">
      <formula>IF($H$28&gt;0,1)=1</formula>
    </cfRule>
  </conditionalFormatting>
  <conditionalFormatting sqref="A29:H29">
    <cfRule type="expression" dxfId="39" priority="3">
      <formula>IF($H$29&gt;0,1)=1</formula>
    </cfRule>
  </conditionalFormatting>
  <conditionalFormatting sqref="A30:H30">
    <cfRule type="expression" dxfId="38" priority="2">
      <formula>IF($H$30&gt;0,1)=1</formula>
    </cfRule>
  </conditionalFormatting>
  <conditionalFormatting sqref="A31:H31">
    <cfRule type="expression" dxfId="37" priority="1">
      <formula>IF($H$31&gt;0,1)=1</formula>
    </cfRule>
  </conditionalFormatting>
  <pageMargins left="0.25" right="0.25" top="0.75" bottom="0.75" header="0.3" footer="0.3"/>
  <pageSetup paperSize="9" orientation="portrait" r:id="rId1"/>
  <headerFooter>
    <oddHeader>&amp;L&amp;"-,Fet"&amp;14Trafikalstringsverktyget - Resultat
&amp;RVersion 1.1
&amp;D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9653-DBED-47DA-9D91-3E1D02EB6380}">
  <sheetPr>
    <tabColor theme="4" tint="0.59999389629810485"/>
    <pageSetUpPr autoPageBreaks="0"/>
  </sheetPr>
  <dimension ref="A1:U291"/>
  <sheetViews>
    <sheetView zoomScaleNormal="100" workbookViewId="0"/>
  </sheetViews>
  <sheetFormatPr defaultRowHeight="15" x14ac:dyDescent="0.25"/>
  <cols>
    <col min="1" max="1" width="11.140625" bestFit="1" customWidth="1"/>
    <col min="2" max="2" width="19" bestFit="1" customWidth="1"/>
    <col min="3" max="3" width="16.42578125" bestFit="1" customWidth="1"/>
    <col min="4" max="4" width="11.140625" bestFit="1" customWidth="1"/>
    <col min="6" max="6" width="38" bestFit="1" customWidth="1"/>
    <col min="7" max="7" width="24.5703125" bestFit="1" customWidth="1"/>
    <col min="8" max="8" width="20" bestFit="1" customWidth="1"/>
    <col min="9" max="9" width="11" bestFit="1" customWidth="1"/>
    <col min="15" max="15" width="10.85546875" bestFit="1" customWidth="1"/>
    <col min="17" max="17" width="13.140625" hidden="1" customWidth="1"/>
    <col min="18" max="18" width="11" hidden="1" customWidth="1"/>
    <col min="19" max="19" width="14.28515625" hidden="1" customWidth="1"/>
    <col min="20" max="20" width="10.85546875" hidden="1" customWidth="1"/>
    <col min="21" max="21" width="9.140625" hidden="1" customWidth="1"/>
  </cols>
  <sheetData>
    <row r="1" spans="1:21" x14ac:dyDescent="0.25">
      <c r="A1" s="36" t="s">
        <v>291</v>
      </c>
      <c r="B1" s="36" t="s">
        <v>293</v>
      </c>
      <c r="C1" s="36" t="s">
        <v>292</v>
      </c>
      <c r="D1" s="37" t="s">
        <v>294</v>
      </c>
      <c r="J1" s="208" t="s">
        <v>589</v>
      </c>
      <c r="K1" s="208"/>
      <c r="L1" s="208"/>
      <c r="M1" s="208"/>
      <c r="N1" s="208"/>
      <c r="O1" s="72"/>
      <c r="Q1" t="s">
        <v>346</v>
      </c>
      <c r="R1" t="s">
        <v>401</v>
      </c>
      <c r="S1" t="s">
        <v>432</v>
      </c>
      <c r="T1" s="18" t="s">
        <v>456</v>
      </c>
      <c r="U1" t="s">
        <v>489</v>
      </c>
    </row>
    <row r="2" spans="1:21" x14ac:dyDescent="0.25">
      <c r="A2" s="11">
        <v>1</v>
      </c>
      <c r="B2" s="11">
        <v>1440</v>
      </c>
      <c r="C2" s="11" t="s">
        <v>24</v>
      </c>
      <c r="D2" s="10">
        <v>8</v>
      </c>
      <c r="F2" s="6" t="s">
        <v>327</v>
      </c>
      <c r="G2" s="6" t="s">
        <v>684</v>
      </c>
      <c r="H2" s="6" t="s">
        <v>685</v>
      </c>
      <c r="I2" s="6" t="s">
        <v>686</v>
      </c>
      <c r="J2" s="13" t="s">
        <v>328</v>
      </c>
      <c r="K2" s="13" t="s">
        <v>329</v>
      </c>
      <c r="L2" s="13" t="s">
        <v>330</v>
      </c>
      <c r="M2" s="13" t="s">
        <v>331</v>
      </c>
      <c r="N2" s="13" t="s">
        <v>332</v>
      </c>
      <c r="Q2" s="18" t="s">
        <v>347</v>
      </c>
      <c r="R2" s="18" t="s">
        <v>375</v>
      </c>
      <c r="S2" s="18" t="s">
        <v>433</v>
      </c>
      <c r="T2" s="18" t="s">
        <v>457</v>
      </c>
      <c r="U2" s="18" t="s">
        <v>490</v>
      </c>
    </row>
    <row r="3" spans="1:21" x14ac:dyDescent="0.25">
      <c r="A3" s="11">
        <v>2</v>
      </c>
      <c r="B3" s="11">
        <v>1489</v>
      </c>
      <c r="C3" s="11" t="s">
        <v>194</v>
      </c>
      <c r="D3" s="10">
        <v>8</v>
      </c>
      <c r="F3" s="5" t="s">
        <v>323</v>
      </c>
      <c r="G3" s="3">
        <v>69</v>
      </c>
      <c r="H3" s="3">
        <v>1.79</v>
      </c>
      <c r="I3" s="4">
        <v>2.44</v>
      </c>
      <c r="J3" s="7">
        <v>0.40899999999999997</v>
      </c>
      <c r="K3" s="7">
        <v>0.125</v>
      </c>
      <c r="L3" s="7">
        <v>8.3000000000000004E-2</v>
      </c>
      <c r="M3" s="7">
        <v>0.35499999999999998</v>
      </c>
      <c r="N3" s="7">
        <v>2.7E-2</v>
      </c>
      <c r="Q3" s="18" t="s">
        <v>348</v>
      </c>
      <c r="R3" s="18" t="s">
        <v>402</v>
      </c>
      <c r="S3" s="18" t="s">
        <v>434</v>
      </c>
      <c r="T3" s="18" t="s">
        <v>458</v>
      </c>
      <c r="U3" s="18" t="s">
        <v>491</v>
      </c>
    </row>
    <row r="4" spans="1:21" x14ac:dyDescent="0.25">
      <c r="A4" s="11">
        <v>3</v>
      </c>
      <c r="B4" s="11">
        <v>764</v>
      </c>
      <c r="C4" s="11" t="s">
        <v>25</v>
      </c>
      <c r="D4" s="10">
        <v>3</v>
      </c>
      <c r="F4" s="5" t="s">
        <v>6</v>
      </c>
      <c r="G4" s="3">
        <v>100</v>
      </c>
      <c r="H4" s="3">
        <v>2.48</v>
      </c>
      <c r="I4" s="2">
        <v>2.48</v>
      </c>
      <c r="J4" s="7">
        <v>0.625</v>
      </c>
      <c r="K4" s="7">
        <v>6.0999999999999999E-2</v>
      </c>
      <c r="L4" s="7">
        <v>7.8E-2</v>
      </c>
      <c r="M4" s="7">
        <v>0.20300000000000001</v>
      </c>
      <c r="N4" s="7">
        <v>3.3000000000000002E-2</v>
      </c>
      <c r="Q4" s="18" t="s">
        <v>349</v>
      </c>
      <c r="R4" s="18" t="s">
        <v>403</v>
      </c>
      <c r="S4" s="18" t="s">
        <v>435</v>
      </c>
      <c r="T4" s="18" t="s">
        <v>459</v>
      </c>
      <c r="U4" s="18" t="s">
        <v>492</v>
      </c>
    </row>
    <row r="5" spans="1:21" x14ac:dyDescent="0.25">
      <c r="A5" s="11">
        <v>4</v>
      </c>
      <c r="B5" s="11">
        <v>604</v>
      </c>
      <c r="C5" s="11" t="s">
        <v>26</v>
      </c>
      <c r="D5" s="10">
        <v>4</v>
      </c>
      <c r="F5" s="5" t="s">
        <v>7</v>
      </c>
      <c r="G5" s="3">
        <v>123</v>
      </c>
      <c r="H5" s="3">
        <v>2.48</v>
      </c>
      <c r="I5" s="2">
        <v>2.48</v>
      </c>
      <c r="J5" s="7">
        <v>0.625</v>
      </c>
      <c r="K5" s="7">
        <v>6.0999999999999999E-2</v>
      </c>
      <c r="L5" s="7">
        <v>7.8E-2</v>
      </c>
      <c r="M5" s="7">
        <v>0.20300000000000001</v>
      </c>
      <c r="N5" s="7">
        <v>3.3000000000000002E-2</v>
      </c>
      <c r="Q5" s="18" t="s">
        <v>350</v>
      </c>
      <c r="R5" s="18" t="s">
        <v>404</v>
      </c>
      <c r="S5" s="18" t="s">
        <v>436</v>
      </c>
      <c r="T5" s="18" t="s">
        <v>460</v>
      </c>
      <c r="U5" s="18" t="s">
        <v>493</v>
      </c>
    </row>
    <row r="6" spans="1:21" x14ac:dyDescent="0.25">
      <c r="A6" s="11">
        <v>5</v>
      </c>
      <c r="B6" s="11">
        <v>1984</v>
      </c>
      <c r="C6" s="11" t="s">
        <v>27</v>
      </c>
      <c r="D6" s="10">
        <v>4</v>
      </c>
      <c r="F6" s="5" t="s">
        <v>9</v>
      </c>
      <c r="G6" s="3">
        <v>0.03</v>
      </c>
      <c r="H6" s="3"/>
      <c r="I6" s="4">
        <v>4.4400000000000004</v>
      </c>
      <c r="J6" s="7">
        <v>0.61</v>
      </c>
      <c r="K6" s="7">
        <v>0.13</v>
      </c>
      <c r="L6" s="7">
        <v>0.12</v>
      </c>
      <c r="M6" s="7">
        <v>0.12</v>
      </c>
      <c r="N6" s="7">
        <v>0.02</v>
      </c>
      <c r="Q6" s="18" t="s">
        <v>351</v>
      </c>
      <c r="R6" s="18" t="s">
        <v>351</v>
      </c>
      <c r="S6" s="18" t="s">
        <v>351</v>
      </c>
      <c r="T6" s="18" t="s">
        <v>351</v>
      </c>
    </row>
    <row r="7" spans="1:21" x14ac:dyDescent="0.25">
      <c r="A7" s="11">
        <v>6</v>
      </c>
      <c r="B7" s="11">
        <v>2506</v>
      </c>
      <c r="C7" s="11" t="s">
        <v>28</v>
      </c>
      <c r="D7" s="10">
        <v>6</v>
      </c>
      <c r="F7" s="5" t="s">
        <v>12</v>
      </c>
      <c r="G7" s="3">
        <v>2.5000000000000001E-2</v>
      </c>
      <c r="H7" s="3"/>
      <c r="I7" s="4">
        <v>7.88</v>
      </c>
      <c r="J7" s="7">
        <v>0.8</v>
      </c>
      <c r="K7" s="7">
        <v>0.06</v>
      </c>
      <c r="L7" s="7">
        <v>0.09</v>
      </c>
      <c r="M7" s="7">
        <v>0.04</v>
      </c>
      <c r="N7" s="7">
        <v>0.01</v>
      </c>
      <c r="Q7" s="18" t="s">
        <v>352</v>
      </c>
      <c r="R7" s="18" t="s">
        <v>405</v>
      </c>
      <c r="S7" s="18" t="s">
        <v>437</v>
      </c>
      <c r="T7" s="18" t="s">
        <v>461</v>
      </c>
      <c r="U7" s="18" t="s">
        <v>494</v>
      </c>
    </row>
    <row r="8" spans="1:21" x14ac:dyDescent="0.25">
      <c r="A8" s="11">
        <v>7</v>
      </c>
      <c r="B8" s="11">
        <v>2505</v>
      </c>
      <c r="C8" s="11" t="s">
        <v>29</v>
      </c>
      <c r="D8" s="10">
        <v>6</v>
      </c>
      <c r="F8" s="5" t="s">
        <v>14</v>
      </c>
      <c r="G8" s="3">
        <v>1.7000000000000001E-2</v>
      </c>
      <c r="H8" s="3"/>
      <c r="I8" s="4">
        <v>53.79</v>
      </c>
      <c r="J8" s="7">
        <v>0.57999999999999996</v>
      </c>
      <c r="K8" s="7">
        <v>0.05</v>
      </c>
      <c r="L8" s="7">
        <v>0.06</v>
      </c>
      <c r="M8" s="7">
        <v>0.28999999999999998</v>
      </c>
      <c r="N8" s="7">
        <v>0.01</v>
      </c>
      <c r="Q8" s="18" t="s">
        <v>353</v>
      </c>
      <c r="R8" s="18" t="s">
        <v>406</v>
      </c>
      <c r="S8" s="18" t="s">
        <v>438</v>
      </c>
      <c r="T8" s="18" t="s">
        <v>462</v>
      </c>
      <c r="U8" s="18" t="s">
        <v>495</v>
      </c>
    </row>
    <row r="9" spans="1:21" x14ac:dyDescent="0.25">
      <c r="A9" s="11">
        <v>8</v>
      </c>
      <c r="B9" s="11">
        <v>1784</v>
      </c>
      <c r="C9" s="11" t="s">
        <v>30</v>
      </c>
      <c r="D9" s="10">
        <v>5</v>
      </c>
      <c r="F9" s="5" t="s">
        <v>15</v>
      </c>
      <c r="G9" s="3">
        <v>1.4999999999999999E-2</v>
      </c>
      <c r="H9" s="3"/>
      <c r="I9" s="4">
        <v>39.71</v>
      </c>
      <c r="J9" s="7">
        <v>0.56999999999999995</v>
      </c>
      <c r="K9" s="7">
        <v>0.03</v>
      </c>
      <c r="L9" s="7">
        <v>7.0000000000000007E-2</v>
      </c>
      <c r="M9" s="7">
        <v>0.33</v>
      </c>
      <c r="N9" s="7">
        <v>0.01</v>
      </c>
      <c r="Q9" s="18" t="s">
        <v>354</v>
      </c>
      <c r="R9" s="18" t="s">
        <v>706</v>
      </c>
      <c r="S9" s="18" t="s">
        <v>439</v>
      </c>
      <c r="T9" s="18" t="s">
        <v>463</v>
      </c>
      <c r="U9" s="18" t="s">
        <v>496</v>
      </c>
    </row>
    <row r="10" spans="1:21" x14ac:dyDescent="0.25">
      <c r="A10" s="11">
        <v>9</v>
      </c>
      <c r="B10" s="11">
        <v>1882</v>
      </c>
      <c r="C10" s="11" t="s">
        <v>31</v>
      </c>
      <c r="D10" s="10">
        <v>4</v>
      </c>
      <c r="F10" s="5" t="s">
        <v>16</v>
      </c>
      <c r="G10" s="3">
        <v>1.2999999999999999E-2</v>
      </c>
      <c r="H10" s="3"/>
      <c r="I10" s="4">
        <v>26.12</v>
      </c>
      <c r="J10" s="7">
        <v>0.21</v>
      </c>
      <c r="K10" s="7">
        <v>0</v>
      </c>
      <c r="L10" s="7">
        <v>0.09</v>
      </c>
      <c r="M10" s="7">
        <v>0.7</v>
      </c>
      <c r="N10" s="7">
        <v>0</v>
      </c>
      <c r="Q10" s="18" t="s">
        <v>355</v>
      </c>
      <c r="R10" s="18" t="s">
        <v>407</v>
      </c>
      <c r="S10" s="18" t="s">
        <v>711</v>
      </c>
      <c r="T10" s="18" t="s">
        <v>464</v>
      </c>
      <c r="U10" s="18" t="s">
        <v>497</v>
      </c>
    </row>
    <row r="11" spans="1:21" x14ac:dyDescent="0.25">
      <c r="A11" s="11">
        <v>10</v>
      </c>
      <c r="B11" s="11">
        <v>2084</v>
      </c>
      <c r="C11" s="11" t="s">
        <v>32</v>
      </c>
      <c r="D11" s="10">
        <v>4</v>
      </c>
      <c r="F11" s="5" t="s">
        <v>17</v>
      </c>
      <c r="G11" s="3">
        <v>1.4999999999999999E-2</v>
      </c>
      <c r="H11" s="3"/>
      <c r="I11" s="4">
        <v>43.63</v>
      </c>
      <c r="J11" s="7">
        <v>0.38</v>
      </c>
      <c r="K11" s="7">
        <v>0.08</v>
      </c>
      <c r="L11" s="7">
        <v>0.04</v>
      </c>
      <c r="M11" s="7">
        <v>0.47</v>
      </c>
      <c r="N11" s="7">
        <v>0.03</v>
      </c>
      <c r="Q11" s="18" t="s">
        <v>356</v>
      </c>
      <c r="R11" s="18" t="s">
        <v>408</v>
      </c>
      <c r="S11" s="18" t="s">
        <v>440</v>
      </c>
      <c r="T11" s="18" t="s">
        <v>465</v>
      </c>
      <c r="U11" s="18" t="s">
        <v>498</v>
      </c>
    </row>
    <row r="12" spans="1:21" x14ac:dyDescent="0.25">
      <c r="A12" s="11">
        <v>11</v>
      </c>
      <c r="B12" s="11">
        <v>1460</v>
      </c>
      <c r="C12" s="11" t="s">
        <v>33</v>
      </c>
      <c r="D12" s="10">
        <v>4</v>
      </c>
      <c r="F12" s="5" t="s">
        <v>19</v>
      </c>
      <c r="G12" s="117">
        <v>0.02</v>
      </c>
      <c r="H12" s="3"/>
      <c r="I12" s="4">
        <v>6.4</v>
      </c>
      <c r="J12" s="7">
        <v>0.58299999999999996</v>
      </c>
      <c r="K12" s="7">
        <v>6.5000000000000002E-2</v>
      </c>
      <c r="L12" s="7">
        <v>8.3000000000000004E-2</v>
      </c>
      <c r="M12" s="7">
        <v>0.26100000000000001</v>
      </c>
      <c r="N12" s="7">
        <v>7.0000000000000001E-3</v>
      </c>
      <c r="Q12" s="18" t="s">
        <v>351</v>
      </c>
      <c r="R12" s="18" t="s">
        <v>351</v>
      </c>
      <c r="S12" s="18" t="s">
        <v>351</v>
      </c>
      <c r="T12" s="18" t="s">
        <v>351</v>
      </c>
    </row>
    <row r="13" spans="1:21" x14ac:dyDescent="0.25">
      <c r="A13" s="11">
        <v>12</v>
      </c>
      <c r="B13" s="11">
        <v>2326</v>
      </c>
      <c r="C13" s="11" t="s">
        <v>34</v>
      </c>
      <c r="D13" s="10">
        <v>6</v>
      </c>
      <c r="F13" s="5" t="s">
        <v>325</v>
      </c>
      <c r="G13" s="71">
        <v>0.06</v>
      </c>
      <c r="H13" s="3"/>
      <c r="I13" s="2">
        <v>3.11</v>
      </c>
      <c r="J13" s="7">
        <v>0.40799999999999997</v>
      </c>
      <c r="K13" s="7">
        <v>0.161</v>
      </c>
      <c r="L13" s="7">
        <v>0.123</v>
      </c>
      <c r="M13" s="7">
        <v>0.27900000000000003</v>
      </c>
      <c r="N13" s="7">
        <v>0.03</v>
      </c>
      <c r="Q13" s="18" t="s">
        <v>357</v>
      </c>
      <c r="R13" s="18" t="s">
        <v>409</v>
      </c>
      <c r="S13" s="18" t="s">
        <v>441</v>
      </c>
      <c r="T13" s="18" t="s">
        <v>466</v>
      </c>
    </row>
    <row r="14" spans="1:21" x14ac:dyDescent="0.25">
      <c r="A14" s="11">
        <v>13</v>
      </c>
      <c r="B14" s="11">
        <v>2403</v>
      </c>
      <c r="C14" s="11" t="s">
        <v>35</v>
      </c>
      <c r="D14" s="10">
        <v>6</v>
      </c>
      <c r="F14" s="5" t="s">
        <v>326</v>
      </c>
      <c r="G14" s="3">
        <v>0.1</v>
      </c>
      <c r="H14" s="3"/>
      <c r="I14" s="2">
        <v>2.4500000000000002</v>
      </c>
      <c r="J14" s="7">
        <v>0.23400000000000001</v>
      </c>
      <c r="K14" s="7">
        <v>0.25700000000000001</v>
      </c>
      <c r="L14" s="7">
        <v>0.16200000000000001</v>
      </c>
      <c r="M14" s="7">
        <v>0.29599999999999999</v>
      </c>
      <c r="N14" s="7">
        <v>5.1999999999999998E-2</v>
      </c>
      <c r="Q14" s="18" t="s">
        <v>358</v>
      </c>
      <c r="R14" s="18" t="s">
        <v>410</v>
      </c>
      <c r="S14" s="18" t="s">
        <v>442</v>
      </c>
      <c r="T14" s="18" t="s">
        <v>467</v>
      </c>
    </row>
    <row r="15" spans="1:21" x14ac:dyDescent="0.25">
      <c r="A15" s="11">
        <v>14</v>
      </c>
      <c r="B15" s="11">
        <v>1260</v>
      </c>
      <c r="C15" s="11" t="s">
        <v>36</v>
      </c>
      <c r="D15" s="10">
        <v>3</v>
      </c>
      <c r="F15" s="5" t="s">
        <v>673</v>
      </c>
      <c r="G15" s="3">
        <v>0.245</v>
      </c>
      <c r="H15" s="3"/>
      <c r="I15" s="2">
        <v>2.06</v>
      </c>
      <c r="J15" s="7">
        <v>0.59699999999999998</v>
      </c>
      <c r="K15" s="7">
        <v>0.05</v>
      </c>
      <c r="L15" s="7">
        <v>0.155</v>
      </c>
      <c r="M15" s="7">
        <v>0.14899999999999999</v>
      </c>
      <c r="N15" s="7">
        <v>4.8000000000000001E-2</v>
      </c>
      <c r="Q15" s="18" t="s">
        <v>359</v>
      </c>
      <c r="R15" s="18" t="s">
        <v>411</v>
      </c>
      <c r="S15" s="18" t="s">
        <v>443</v>
      </c>
      <c r="T15" s="18" t="s">
        <v>712</v>
      </c>
    </row>
    <row r="16" spans="1:21" x14ac:dyDescent="0.25">
      <c r="A16" s="11">
        <v>15</v>
      </c>
      <c r="B16" s="11">
        <v>2582</v>
      </c>
      <c r="C16" s="11" t="s">
        <v>37</v>
      </c>
      <c r="D16" s="10">
        <v>5</v>
      </c>
      <c r="Q16" s="18" t="s">
        <v>701</v>
      </c>
      <c r="R16" s="18" t="s">
        <v>707</v>
      </c>
      <c r="S16" s="18" t="s">
        <v>444</v>
      </c>
      <c r="T16" s="18" t="s">
        <v>713</v>
      </c>
    </row>
    <row r="17" spans="1:20" x14ac:dyDescent="0.25">
      <c r="A17" s="11">
        <v>16</v>
      </c>
      <c r="B17" s="11">
        <v>1443</v>
      </c>
      <c r="C17" s="11" t="s">
        <v>38</v>
      </c>
      <c r="D17" s="10">
        <v>3</v>
      </c>
      <c r="G17" s="6" t="s">
        <v>336</v>
      </c>
      <c r="H17" s="208" t="s">
        <v>335</v>
      </c>
      <c r="I17" s="208"/>
      <c r="J17" s="208"/>
      <c r="K17" s="208"/>
      <c r="L17" s="208"/>
      <c r="Q17" s="18" t="s">
        <v>360</v>
      </c>
      <c r="R17" s="18" t="s">
        <v>412</v>
      </c>
      <c r="S17" s="18" t="s">
        <v>445</v>
      </c>
      <c r="T17" s="18" t="s">
        <v>714</v>
      </c>
    </row>
    <row r="18" spans="1:20" x14ac:dyDescent="0.25">
      <c r="A18" s="11">
        <v>17</v>
      </c>
      <c r="B18" s="11">
        <v>2183</v>
      </c>
      <c r="C18" s="11" t="s">
        <v>213</v>
      </c>
      <c r="D18" s="10">
        <v>4</v>
      </c>
      <c r="F18" s="6" t="s">
        <v>294</v>
      </c>
      <c r="G18" s="6" t="s">
        <v>333</v>
      </c>
      <c r="H18" s="13" t="s">
        <v>328</v>
      </c>
      <c r="I18" s="13" t="s">
        <v>329</v>
      </c>
      <c r="J18" s="13" t="s">
        <v>330</v>
      </c>
      <c r="K18" s="13" t="s">
        <v>331</v>
      </c>
      <c r="L18" s="13" t="s">
        <v>332</v>
      </c>
      <c r="Q18" s="18" t="s">
        <v>351</v>
      </c>
      <c r="R18" s="18" t="s">
        <v>351</v>
      </c>
      <c r="S18" s="18" t="s">
        <v>351</v>
      </c>
      <c r="T18" s="18" t="s">
        <v>351</v>
      </c>
    </row>
    <row r="19" spans="1:20" x14ac:dyDescent="0.25">
      <c r="A19" s="11">
        <v>18</v>
      </c>
      <c r="B19" s="11">
        <v>885</v>
      </c>
      <c r="C19" s="11" t="s">
        <v>39</v>
      </c>
      <c r="D19" s="10">
        <v>5</v>
      </c>
      <c r="F19" s="14">
        <v>1</v>
      </c>
      <c r="G19" s="1">
        <v>0.98936115199999997</v>
      </c>
      <c r="H19" s="1">
        <v>0.77</v>
      </c>
      <c r="I19" s="1">
        <v>2.23</v>
      </c>
      <c r="J19" s="1">
        <v>0.54</v>
      </c>
      <c r="K19" s="1">
        <v>1.17</v>
      </c>
      <c r="L19" s="1">
        <v>1.29</v>
      </c>
      <c r="Q19" s="18" t="s">
        <v>361</v>
      </c>
      <c r="R19" s="18" t="s">
        <v>413</v>
      </c>
      <c r="S19" s="18" t="s">
        <v>446</v>
      </c>
      <c r="T19" s="18" t="s">
        <v>468</v>
      </c>
    </row>
    <row r="20" spans="1:20" x14ac:dyDescent="0.25">
      <c r="A20" s="11">
        <v>19</v>
      </c>
      <c r="B20" s="11">
        <v>2081</v>
      </c>
      <c r="C20" s="11" t="s">
        <v>214</v>
      </c>
      <c r="D20" s="10">
        <v>3</v>
      </c>
      <c r="F20" s="14">
        <v>3</v>
      </c>
      <c r="G20" s="1">
        <v>1.017293293</v>
      </c>
      <c r="H20" s="1">
        <v>1.06</v>
      </c>
      <c r="I20" s="1">
        <v>0.65</v>
      </c>
      <c r="J20" s="1">
        <v>1.24</v>
      </c>
      <c r="K20" s="1">
        <v>0.95</v>
      </c>
      <c r="L20" s="1">
        <v>0.77</v>
      </c>
      <c r="Q20" s="18" t="s">
        <v>362</v>
      </c>
      <c r="R20" s="18" t="s">
        <v>414</v>
      </c>
      <c r="S20" s="18" t="s">
        <v>417</v>
      </c>
      <c r="T20" s="18" t="s">
        <v>469</v>
      </c>
    </row>
    <row r="21" spans="1:20" x14ac:dyDescent="0.25">
      <c r="A21" s="11">
        <v>20</v>
      </c>
      <c r="B21" s="11">
        <v>1490</v>
      </c>
      <c r="C21" s="11" t="s">
        <v>195</v>
      </c>
      <c r="D21" s="10">
        <v>3</v>
      </c>
      <c r="F21" s="14">
        <v>4</v>
      </c>
      <c r="G21" s="1">
        <v>1.0007140779999999</v>
      </c>
      <c r="H21" s="1">
        <v>1.1000000000000001</v>
      </c>
      <c r="I21" s="1">
        <v>0.43</v>
      </c>
      <c r="J21" s="1">
        <v>1.0900000000000001</v>
      </c>
      <c r="K21" s="1">
        <v>0.95</v>
      </c>
      <c r="L21" s="1">
        <v>1</v>
      </c>
      <c r="Q21" s="18" t="s">
        <v>363</v>
      </c>
      <c r="R21" s="18" t="s">
        <v>415</v>
      </c>
      <c r="S21" s="18" t="s">
        <v>418</v>
      </c>
      <c r="T21" s="18" t="s">
        <v>470</v>
      </c>
    </row>
    <row r="22" spans="1:20" x14ac:dyDescent="0.25">
      <c r="A22" s="11">
        <v>21</v>
      </c>
      <c r="B22" s="11">
        <v>127</v>
      </c>
      <c r="C22" s="11" t="s">
        <v>40</v>
      </c>
      <c r="D22" s="10">
        <v>1</v>
      </c>
      <c r="F22" s="14">
        <v>5</v>
      </c>
      <c r="G22" s="1">
        <v>0.99152870199999998</v>
      </c>
      <c r="H22" s="1">
        <v>1.1299999999999999</v>
      </c>
      <c r="I22" s="1">
        <v>0.47</v>
      </c>
      <c r="J22" s="1">
        <v>0.81</v>
      </c>
      <c r="K22" s="1">
        <v>0.96</v>
      </c>
      <c r="L22" s="1">
        <v>1.06</v>
      </c>
      <c r="Q22" s="18" t="s">
        <v>364</v>
      </c>
      <c r="R22" s="18" t="s">
        <v>708</v>
      </c>
      <c r="S22" s="18" t="s">
        <v>419</v>
      </c>
      <c r="T22" s="18" t="s">
        <v>471</v>
      </c>
    </row>
    <row r="23" spans="1:20" x14ac:dyDescent="0.25">
      <c r="A23" s="11">
        <v>22</v>
      </c>
      <c r="B23" s="11">
        <v>560</v>
      </c>
      <c r="C23" s="11" t="s">
        <v>41</v>
      </c>
      <c r="D23" s="10">
        <v>4</v>
      </c>
      <c r="F23" s="14">
        <v>6</v>
      </c>
      <c r="G23" s="1">
        <v>0.92632591900000005</v>
      </c>
      <c r="H23" s="1">
        <v>1.18</v>
      </c>
      <c r="I23" s="1">
        <v>0.4</v>
      </c>
      <c r="J23" s="1">
        <v>0.66</v>
      </c>
      <c r="K23" s="1">
        <v>0.92</v>
      </c>
      <c r="L23" s="1">
        <v>1.19</v>
      </c>
      <c r="Q23" s="18" t="s">
        <v>365</v>
      </c>
      <c r="R23" s="18" t="s">
        <v>591</v>
      </c>
      <c r="S23" s="18" t="s">
        <v>420</v>
      </c>
      <c r="T23" s="18" t="s">
        <v>472</v>
      </c>
    </row>
    <row r="24" spans="1:20" x14ac:dyDescent="0.25">
      <c r="A24" s="11">
        <v>23</v>
      </c>
      <c r="B24" s="11">
        <v>1272</v>
      </c>
      <c r="C24" s="11" t="s">
        <v>242</v>
      </c>
      <c r="D24" s="10">
        <v>3</v>
      </c>
      <c r="F24" s="14">
        <v>8</v>
      </c>
      <c r="G24" s="1">
        <v>0.975672769</v>
      </c>
      <c r="H24" s="1">
        <v>0.96</v>
      </c>
      <c r="I24" s="1">
        <v>1.37</v>
      </c>
      <c r="J24" s="1">
        <v>0.78</v>
      </c>
      <c r="K24" s="1">
        <v>1</v>
      </c>
      <c r="L24" s="1">
        <v>1.26</v>
      </c>
      <c r="Q24" s="18" t="s">
        <v>351</v>
      </c>
      <c r="R24" s="18" t="s">
        <v>351</v>
      </c>
      <c r="S24" s="18" t="s">
        <v>351</v>
      </c>
      <c r="T24" s="18" t="s">
        <v>351</v>
      </c>
    </row>
    <row r="25" spans="1:20" x14ac:dyDescent="0.25">
      <c r="A25" s="11">
        <v>24</v>
      </c>
      <c r="B25" s="11">
        <v>2305</v>
      </c>
      <c r="C25" s="11" t="s">
        <v>215</v>
      </c>
      <c r="D25" s="10">
        <v>6</v>
      </c>
      <c r="F25" s="14">
        <v>9</v>
      </c>
      <c r="G25" s="1">
        <v>1.0623917839999999</v>
      </c>
      <c r="H25" s="1">
        <v>0.92</v>
      </c>
      <c r="I25" s="1">
        <v>1.05</v>
      </c>
      <c r="J25" s="1">
        <v>1.63</v>
      </c>
      <c r="K25" s="1">
        <v>1</v>
      </c>
      <c r="L25" s="1">
        <v>0.68</v>
      </c>
      <c r="Q25" s="18" t="s">
        <v>366</v>
      </c>
      <c r="R25" s="18" t="s">
        <v>416</v>
      </c>
      <c r="S25" s="18" t="s">
        <v>447</v>
      </c>
      <c r="T25" s="18" t="s">
        <v>473</v>
      </c>
    </row>
    <row r="26" spans="1:20" x14ac:dyDescent="0.25">
      <c r="A26" s="11">
        <v>25</v>
      </c>
      <c r="B26" s="11">
        <v>1231</v>
      </c>
      <c r="C26" s="11" t="s">
        <v>243</v>
      </c>
      <c r="D26" s="10">
        <v>9</v>
      </c>
      <c r="Q26" s="18" t="s">
        <v>367</v>
      </c>
      <c r="R26" s="18" t="s">
        <v>417</v>
      </c>
      <c r="S26" s="18" t="s">
        <v>448</v>
      </c>
      <c r="T26" s="18" t="s">
        <v>474</v>
      </c>
    </row>
    <row r="27" spans="1:20" x14ac:dyDescent="0.25">
      <c r="A27" s="11">
        <v>26</v>
      </c>
      <c r="B27" s="11">
        <v>1278</v>
      </c>
      <c r="C27" s="11" t="s">
        <v>196</v>
      </c>
      <c r="D27" s="10">
        <v>3</v>
      </c>
      <c r="G27" s="208" t="s">
        <v>337</v>
      </c>
      <c r="H27" s="208"/>
      <c r="I27" s="208"/>
      <c r="J27" s="208"/>
      <c r="K27" s="208"/>
      <c r="Q27" s="18" t="s">
        <v>368</v>
      </c>
      <c r="R27" s="18" t="s">
        <v>418</v>
      </c>
      <c r="S27" s="18" t="s">
        <v>449</v>
      </c>
      <c r="T27" s="18" t="s">
        <v>475</v>
      </c>
    </row>
    <row r="28" spans="1:20" x14ac:dyDescent="0.25">
      <c r="A28" s="11">
        <v>27</v>
      </c>
      <c r="B28" s="11">
        <v>1438</v>
      </c>
      <c r="C28" s="11" t="s">
        <v>42</v>
      </c>
      <c r="D28" s="10">
        <v>6</v>
      </c>
      <c r="F28" s="6" t="s">
        <v>334</v>
      </c>
      <c r="G28" s="15" t="s">
        <v>328</v>
      </c>
      <c r="H28" s="16" t="s">
        <v>329</v>
      </c>
      <c r="I28" s="16" t="s">
        <v>330</v>
      </c>
      <c r="J28" s="16" t="s">
        <v>331</v>
      </c>
      <c r="K28" s="16" t="s">
        <v>332</v>
      </c>
      <c r="Q28" s="18" t="s">
        <v>369</v>
      </c>
      <c r="R28" s="18" t="s">
        <v>419</v>
      </c>
      <c r="S28" s="18" t="s">
        <v>450</v>
      </c>
      <c r="T28" s="18" t="s">
        <v>476</v>
      </c>
    </row>
    <row r="29" spans="1:20" x14ac:dyDescent="0.25">
      <c r="A29" s="11">
        <v>28</v>
      </c>
      <c r="B29" s="11">
        <v>162</v>
      </c>
      <c r="C29" s="11" t="s">
        <v>43</v>
      </c>
      <c r="D29" s="10">
        <v>1</v>
      </c>
      <c r="F29" s="1" t="s">
        <v>318</v>
      </c>
      <c r="G29" s="1">
        <v>0.7</v>
      </c>
      <c r="H29" s="1">
        <v>1.06</v>
      </c>
      <c r="I29" s="1">
        <v>1.22</v>
      </c>
      <c r="J29" s="1">
        <v>2.16</v>
      </c>
      <c r="K29" s="1">
        <v>0.9</v>
      </c>
      <c r="Q29" s="18" t="s">
        <v>370</v>
      </c>
      <c r="R29" s="18" t="s">
        <v>420</v>
      </c>
      <c r="S29" s="18" t="s">
        <v>451</v>
      </c>
      <c r="T29" s="18" t="s">
        <v>477</v>
      </c>
    </row>
    <row r="30" spans="1:20" x14ac:dyDescent="0.25">
      <c r="A30" s="11">
        <v>29</v>
      </c>
      <c r="B30" s="11">
        <v>1862</v>
      </c>
      <c r="C30" s="11" t="s">
        <v>44</v>
      </c>
      <c r="D30" s="10">
        <v>4</v>
      </c>
      <c r="F30" s="1" t="s">
        <v>319</v>
      </c>
      <c r="G30" s="1">
        <v>0.88</v>
      </c>
      <c r="H30" s="1">
        <v>1.1399999999999999</v>
      </c>
      <c r="I30" s="1">
        <v>1.31</v>
      </c>
      <c r="J30" s="1">
        <v>1.01</v>
      </c>
      <c r="K30" s="1">
        <v>1.07</v>
      </c>
      <c r="Q30" s="18" t="s">
        <v>351</v>
      </c>
      <c r="R30" s="18" t="s">
        <v>351</v>
      </c>
      <c r="S30" s="18" t="s">
        <v>351</v>
      </c>
      <c r="T30" s="18" t="s">
        <v>351</v>
      </c>
    </row>
    <row r="31" spans="1:20" x14ac:dyDescent="0.25">
      <c r="A31" s="11">
        <v>30</v>
      </c>
      <c r="B31" s="11">
        <v>2425</v>
      </c>
      <c r="C31" s="11" t="s">
        <v>45</v>
      </c>
      <c r="D31" s="10">
        <v>6</v>
      </c>
      <c r="F31" s="1" t="s">
        <v>320</v>
      </c>
      <c r="G31" s="1">
        <v>1.22</v>
      </c>
      <c r="H31" s="1">
        <v>0.95</v>
      </c>
      <c r="I31" s="1">
        <v>0.48</v>
      </c>
      <c r="J31" s="1">
        <v>0.64</v>
      </c>
      <c r="K31" s="1">
        <v>0.85</v>
      </c>
      <c r="Q31" s="18" t="s">
        <v>371</v>
      </c>
      <c r="R31" s="18" t="s">
        <v>421</v>
      </c>
      <c r="S31" s="18" t="s">
        <v>452</v>
      </c>
      <c r="T31" s="18" t="s">
        <v>478</v>
      </c>
    </row>
    <row r="32" spans="1:20" x14ac:dyDescent="0.25">
      <c r="A32" s="11">
        <v>31</v>
      </c>
      <c r="B32" s="11">
        <v>1730</v>
      </c>
      <c r="C32" s="11" t="s">
        <v>46</v>
      </c>
      <c r="D32" s="10">
        <v>5</v>
      </c>
      <c r="F32" s="1" t="s">
        <v>321</v>
      </c>
      <c r="G32" s="1">
        <v>1.39</v>
      </c>
      <c r="H32" s="1">
        <v>0.62</v>
      </c>
      <c r="I32" s="1">
        <v>0.31</v>
      </c>
      <c r="J32" s="1">
        <v>0.41</v>
      </c>
      <c r="K32" s="1">
        <v>0.96</v>
      </c>
      <c r="Q32" s="18" t="s">
        <v>348</v>
      </c>
      <c r="R32" s="18" t="s">
        <v>422</v>
      </c>
      <c r="S32" s="18" t="s">
        <v>427</v>
      </c>
      <c r="T32" s="18" t="s">
        <v>479</v>
      </c>
    </row>
    <row r="33" spans="1:20" x14ac:dyDescent="0.25">
      <c r="A33" s="11">
        <v>32</v>
      </c>
      <c r="B33" s="11">
        <v>125</v>
      </c>
      <c r="C33" s="11" t="s">
        <v>244</v>
      </c>
      <c r="D33" s="10">
        <v>1</v>
      </c>
      <c r="Q33" s="18" t="s">
        <v>349</v>
      </c>
      <c r="R33" s="18" t="s">
        <v>423</v>
      </c>
      <c r="S33" s="18" t="s">
        <v>709</v>
      </c>
      <c r="T33" s="18" t="s">
        <v>480</v>
      </c>
    </row>
    <row r="34" spans="1:20" x14ac:dyDescent="0.25">
      <c r="A34" s="11">
        <v>33</v>
      </c>
      <c r="B34" s="11">
        <v>686</v>
      </c>
      <c r="C34" s="11" t="s">
        <v>245</v>
      </c>
      <c r="D34" s="10">
        <v>4</v>
      </c>
      <c r="Q34" s="18" t="s">
        <v>372</v>
      </c>
      <c r="R34" s="18" t="s">
        <v>424</v>
      </c>
      <c r="S34" s="18" t="s">
        <v>710</v>
      </c>
      <c r="T34" s="18" t="s">
        <v>715</v>
      </c>
    </row>
    <row r="35" spans="1:20" x14ac:dyDescent="0.25">
      <c r="A35" s="11">
        <v>34</v>
      </c>
      <c r="B35" s="11">
        <v>862</v>
      </c>
      <c r="C35" s="11" t="s">
        <v>47</v>
      </c>
      <c r="D35" s="10">
        <v>4</v>
      </c>
      <c r="F35" s="13" t="s">
        <v>572</v>
      </c>
      <c r="G35" s="13" t="s">
        <v>573</v>
      </c>
      <c r="H35" s="13" t="s">
        <v>574</v>
      </c>
      <c r="I35" s="13" t="s">
        <v>575</v>
      </c>
      <c r="Q35" s="18" t="s">
        <v>373</v>
      </c>
      <c r="R35" s="18" t="s">
        <v>425</v>
      </c>
      <c r="S35" s="18" t="s">
        <v>428</v>
      </c>
      <c r="T35" s="18" t="s">
        <v>481</v>
      </c>
    </row>
    <row r="36" spans="1:20" x14ac:dyDescent="0.25">
      <c r="A36" s="11">
        <v>35</v>
      </c>
      <c r="B36" s="11">
        <v>381</v>
      </c>
      <c r="C36" s="11" t="s">
        <v>246</v>
      </c>
      <c r="D36" s="10">
        <v>3</v>
      </c>
      <c r="F36" s="1" t="s">
        <v>578</v>
      </c>
      <c r="G36" s="1">
        <v>1.2</v>
      </c>
      <c r="H36" s="1">
        <v>1.4</v>
      </c>
      <c r="I36" s="69">
        <v>1.5</v>
      </c>
      <c r="Q36" s="18" t="s">
        <v>351</v>
      </c>
      <c r="R36" s="18" t="s">
        <v>351</v>
      </c>
      <c r="S36" s="18" t="s">
        <v>351</v>
      </c>
      <c r="T36" s="18" t="s">
        <v>351</v>
      </c>
    </row>
    <row r="37" spans="1:20" x14ac:dyDescent="0.25">
      <c r="A37" s="11">
        <v>36</v>
      </c>
      <c r="B37" s="11">
        <v>484</v>
      </c>
      <c r="C37" s="11" t="s">
        <v>48</v>
      </c>
      <c r="D37" s="10">
        <v>3</v>
      </c>
      <c r="F37" s="69" t="s">
        <v>576</v>
      </c>
      <c r="G37" s="1">
        <v>0.35</v>
      </c>
      <c r="H37" s="1">
        <v>0.23</v>
      </c>
      <c r="I37" s="69">
        <v>0.42</v>
      </c>
      <c r="Q37" s="18" t="s">
        <v>374</v>
      </c>
      <c r="R37" s="18" t="s">
        <v>426</v>
      </c>
      <c r="S37" s="18" t="s">
        <v>453</v>
      </c>
      <c r="T37" s="18" t="s">
        <v>482</v>
      </c>
    </row>
    <row r="38" spans="1:20" x14ac:dyDescent="0.25">
      <c r="A38" s="11">
        <v>37</v>
      </c>
      <c r="B38" s="11">
        <v>1285</v>
      </c>
      <c r="C38" s="11" t="s">
        <v>247</v>
      </c>
      <c r="D38" s="10">
        <v>3</v>
      </c>
      <c r="F38" s="69" t="s">
        <v>577</v>
      </c>
      <c r="G38" s="1">
        <v>0.34</v>
      </c>
      <c r="H38" s="69">
        <v>0.27</v>
      </c>
      <c r="I38" s="69">
        <v>0.39</v>
      </c>
      <c r="Q38" s="18" t="s">
        <v>375</v>
      </c>
      <c r="R38" s="18" t="s">
        <v>427</v>
      </c>
      <c r="S38" s="18" t="s">
        <v>397</v>
      </c>
      <c r="T38" s="18" t="s">
        <v>397</v>
      </c>
    </row>
    <row r="39" spans="1:20" x14ac:dyDescent="0.25">
      <c r="A39" s="11">
        <v>38</v>
      </c>
      <c r="B39" s="11">
        <v>1445</v>
      </c>
      <c r="C39" s="11" t="s">
        <v>49</v>
      </c>
      <c r="D39" s="10">
        <v>4</v>
      </c>
      <c r="H39" s="68"/>
      <c r="Q39" s="18" t="s">
        <v>376</v>
      </c>
      <c r="R39" s="18" t="s">
        <v>709</v>
      </c>
      <c r="S39" s="18" t="s">
        <v>398</v>
      </c>
      <c r="T39" s="18" t="s">
        <v>398</v>
      </c>
    </row>
    <row r="40" spans="1:20" x14ac:dyDescent="0.25">
      <c r="A40" s="11">
        <v>39</v>
      </c>
      <c r="B40" s="11">
        <v>1982</v>
      </c>
      <c r="C40" s="11" t="s">
        <v>50</v>
      </c>
      <c r="D40" s="10">
        <v>4</v>
      </c>
      <c r="Q40" s="18" t="s">
        <v>377</v>
      </c>
      <c r="R40" s="18" t="s">
        <v>710</v>
      </c>
      <c r="S40" s="18" t="s">
        <v>705</v>
      </c>
      <c r="T40" s="18" t="s">
        <v>705</v>
      </c>
    </row>
    <row r="41" spans="1:20" x14ac:dyDescent="0.25">
      <c r="A41" s="11">
        <v>40</v>
      </c>
      <c r="B41" s="11">
        <v>1382</v>
      </c>
      <c r="C41" s="11" t="s">
        <v>51</v>
      </c>
      <c r="D41" s="10">
        <v>4</v>
      </c>
      <c r="F41" s="6" t="s">
        <v>588</v>
      </c>
      <c r="G41" s="94" t="s">
        <v>592</v>
      </c>
      <c r="Q41" s="18" t="s">
        <v>378</v>
      </c>
      <c r="R41" s="18" t="s">
        <v>428</v>
      </c>
      <c r="S41" s="18" t="s">
        <v>454</v>
      </c>
      <c r="T41" s="18" t="s">
        <v>483</v>
      </c>
    </row>
    <row r="42" spans="1:20" x14ac:dyDescent="0.25">
      <c r="A42" s="11">
        <v>41</v>
      </c>
      <c r="B42" s="11">
        <v>1499</v>
      </c>
      <c r="C42" s="11" t="s">
        <v>248</v>
      </c>
      <c r="D42" s="10">
        <v>4</v>
      </c>
      <c r="F42" s="1" t="s">
        <v>328</v>
      </c>
      <c r="G42" s="1">
        <v>31.7</v>
      </c>
      <c r="Q42" s="18" t="s">
        <v>351</v>
      </c>
      <c r="R42" s="18" t="s">
        <v>351</v>
      </c>
      <c r="S42" s="18" t="s">
        <v>351</v>
      </c>
      <c r="T42" s="18" t="s">
        <v>351</v>
      </c>
    </row>
    <row r="43" spans="1:20" x14ac:dyDescent="0.25">
      <c r="A43" s="11">
        <v>42</v>
      </c>
      <c r="B43" s="11">
        <v>2080</v>
      </c>
      <c r="C43" s="11" t="s">
        <v>52</v>
      </c>
      <c r="D43" s="10">
        <v>3</v>
      </c>
      <c r="F43" s="1" t="s">
        <v>342</v>
      </c>
      <c r="G43" s="1">
        <v>4.2</v>
      </c>
      <c r="Q43" s="18" t="s">
        <v>379</v>
      </c>
      <c r="R43" s="18" t="s">
        <v>429</v>
      </c>
    </row>
    <row r="44" spans="1:20" x14ac:dyDescent="0.25">
      <c r="A44" s="11">
        <v>43</v>
      </c>
      <c r="B44" s="11">
        <v>1782</v>
      </c>
      <c r="C44" s="11" t="s">
        <v>53</v>
      </c>
      <c r="D44" s="10">
        <v>6</v>
      </c>
      <c r="F44" s="1" t="s">
        <v>330</v>
      </c>
      <c r="G44" s="1">
        <v>10.7</v>
      </c>
      <c r="Q44" s="18" t="s">
        <v>375</v>
      </c>
      <c r="R44" s="18" t="s">
        <v>397</v>
      </c>
    </row>
    <row r="45" spans="1:20" x14ac:dyDescent="0.25">
      <c r="A45" s="11">
        <v>44</v>
      </c>
      <c r="B45" s="11">
        <v>562</v>
      </c>
      <c r="C45" s="11" t="s">
        <v>197</v>
      </c>
      <c r="D45" s="10">
        <v>3</v>
      </c>
      <c r="F45" s="1" t="s">
        <v>331</v>
      </c>
      <c r="G45" s="1">
        <v>0.8</v>
      </c>
      <c r="Q45" s="18" t="s">
        <v>376</v>
      </c>
      <c r="R45" s="18" t="s">
        <v>398</v>
      </c>
    </row>
    <row r="46" spans="1:20" x14ac:dyDescent="0.25">
      <c r="A46" s="11">
        <v>45</v>
      </c>
      <c r="B46" s="11">
        <v>482</v>
      </c>
      <c r="C46" s="11" t="s">
        <v>54</v>
      </c>
      <c r="D46" s="10">
        <v>4</v>
      </c>
      <c r="Q46" s="18" t="s">
        <v>377</v>
      </c>
      <c r="R46" s="18" t="s">
        <v>705</v>
      </c>
    </row>
    <row r="47" spans="1:20" x14ac:dyDescent="0.25">
      <c r="A47" s="11">
        <v>46</v>
      </c>
      <c r="B47" s="11">
        <v>1763</v>
      </c>
      <c r="C47" s="11" t="s">
        <v>55</v>
      </c>
      <c r="D47" s="10">
        <v>3</v>
      </c>
      <c r="Q47" s="18" t="s">
        <v>378</v>
      </c>
      <c r="R47" s="18" t="s">
        <v>430</v>
      </c>
    </row>
    <row r="48" spans="1:20" x14ac:dyDescent="0.25">
      <c r="A48" s="11">
        <v>47</v>
      </c>
      <c r="B48" s="11">
        <v>1439</v>
      </c>
      <c r="C48" s="11" t="s">
        <v>216</v>
      </c>
      <c r="D48" s="10">
        <v>3</v>
      </c>
      <c r="Q48" s="18" t="s">
        <v>351</v>
      </c>
      <c r="R48" s="18" t="s">
        <v>351</v>
      </c>
    </row>
    <row r="49" spans="1:17" x14ac:dyDescent="0.25">
      <c r="A49" s="11">
        <v>48</v>
      </c>
      <c r="B49" s="11">
        <v>2026</v>
      </c>
      <c r="C49" s="11" t="s">
        <v>56</v>
      </c>
      <c r="D49" s="10">
        <v>4</v>
      </c>
      <c r="Q49" s="18" t="s">
        <v>380</v>
      </c>
    </row>
    <row r="50" spans="1:17" x14ac:dyDescent="0.25">
      <c r="A50" s="11">
        <v>49</v>
      </c>
      <c r="B50" s="11">
        <v>662</v>
      </c>
      <c r="C50" s="11" t="s">
        <v>57</v>
      </c>
      <c r="D50" s="10">
        <v>4</v>
      </c>
      <c r="Q50" s="18" t="s">
        <v>358</v>
      </c>
    </row>
    <row r="51" spans="1:17" x14ac:dyDescent="0.25">
      <c r="A51" s="11">
        <v>50</v>
      </c>
      <c r="B51" s="11">
        <v>461</v>
      </c>
      <c r="C51" s="11" t="s">
        <v>58</v>
      </c>
      <c r="D51" s="10">
        <v>3</v>
      </c>
      <c r="Q51" s="18" t="s">
        <v>359</v>
      </c>
    </row>
    <row r="52" spans="1:17" x14ac:dyDescent="0.25">
      <c r="A52" s="11">
        <v>51</v>
      </c>
      <c r="B52" s="11">
        <v>617</v>
      </c>
      <c r="C52" s="11" t="s">
        <v>249</v>
      </c>
      <c r="D52" s="10">
        <v>4</v>
      </c>
      <c r="Q52" s="18" t="s">
        <v>701</v>
      </c>
    </row>
    <row r="53" spans="1:17" x14ac:dyDescent="0.25">
      <c r="A53" s="11">
        <v>52</v>
      </c>
      <c r="B53" s="11">
        <v>980</v>
      </c>
      <c r="C53" s="11" t="s">
        <v>59</v>
      </c>
      <c r="D53" s="10">
        <v>5</v>
      </c>
      <c r="Q53" s="18" t="s">
        <v>360</v>
      </c>
    </row>
    <row r="54" spans="1:17" x14ac:dyDescent="0.25">
      <c r="A54" s="11">
        <v>53</v>
      </c>
      <c r="B54" s="11">
        <v>1764</v>
      </c>
      <c r="C54" s="11" t="s">
        <v>60</v>
      </c>
      <c r="D54" s="10">
        <v>3</v>
      </c>
      <c r="Q54" s="18" t="s">
        <v>351</v>
      </c>
    </row>
    <row r="55" spans="1:17" x14ac:dyDescent="0.25">
      <c r="A55" s="11">
        <v>54</v>
      </c>
      <c r="B55" s="11">
        <v>1444</v>
      </c>
      <c r="C55" s="11" t="s">
        <v>217</v>
      </c>
      <c r="D55" s="10">
        <v>3</v>
      </c>
      <c r="Q55" s="18" t="s">
        <v>381</v>
      </c>
    </row>
    <row r="56" spans="1:17" x14ac:dyDescent="0.25">
      <c r="A56" s="11">
        <v>55</v>
      </c>
      <c r="B56" s="11">
        <v>1447</v>
      </c>
      <c r="C56" s="11" t="s">
        <v>198</v>
      </c>
      <c r="D56" s="10">
        <v>6</v>
      </c>
      <c r="Q56" s="18" t="s">
        <v>367</v>
      </c>
    </row>
    <row r="57" spans="1:17" x14ac:dyDescent="0.25">
      <c r="A57" s="11">
        <v>56</v>
      </c>
      <c r="B57" s="11">
        <v>2523</v>
      </c>
      <c r="C57" s="11" t="s">
        <v>218</v>
      </c>
      <c r="D57" s="10">
        <v>6</v>
      </c>
      <c r="Q57" s="18" t="s">
        <v>382</v>
      </c>
    </row>
    <row r="58" spans="1:17" x14ac:dyDescent="0.25">
      <c r="A58" s="11">
        <v>57</v>
      </c>
      <c r="B58" s="11">
        <v>2180</v>
      </c>
      <c r="C58" s="11" t="s">
        <v>219</v>
      </c>
      <c r="D58" s="10">
        <v>3</v>
      </c>
      <c r="Q58" s="18" t="s">
        <v>383</v>
      </c>
    </row>
    <row r="59" spans="1:17" x14ac:dyDescent="0.25">
      <c r="A59" s="11">
        <v>58</v>
      </c>
      <c r="B59" s="11">
        <v>1480</v>
      </c>
      <c r="C59" s="11" t="s">
        <v>250</v>
      </c>
      <c r="D59" s="10">
        <v>8</v>
      </c>
      <c r="Q59" s="18" t="s">
        <v>370</v>
      </c>
    </row>
    <row r="60" spans="1:17" x14ac:dyDescent="0.25">
      <c r="A60" s="11">
        <v>59</v>
      </c>
      <c r="B60" s="11">
        <v>1471</v>
      </c>
      <c r="C60" s="11" t="s">
        <v>251</v>
      </c>
      <c r="D60" s="10">
        <v>3</v>
      </c>
      <c r="Q60" s="18" t="s">
        <v>351</v>
      </c>
    </row>
    <row r="61" spans="1:17" x14ac:dyDescent="0.25">
      <c r="A61" s="11">
        <v>60</v>
      </c>
      <c r="B61" s="11">
        <v>643</v>
      </c>
      <c r="C61" s="11" t="s">
        <v>61</v>
      </c>
      <c r="D61" s="10">
        <v>3</v>
      </c>
      <c r="Q61" s="18" t="s">
        <v>384</v>
      </c>
    </row>
    <row r="62" spans="1:17" x14ac:dyDescent="0.25">
      <c r="A62" s="11">
        <v>61</v>
      </c>
      <c r="B62" s="11">
        <v>1783</v>
      </c>
      <c r="C62" s="11" t="s">
        <v>62</v>
      </c>
      <c r="D62" s="10">
        <v>6</v>
      </c>
      <c r="Q62" s="18" t="s">
        <v>385</v>
      </c>
    </row>
    <row r="63" spans="1:17" x14ac:dyDescent="0.25">
      <c r="A63" s="11">
        <v>62</v>
      </c>
      <c r="B63" s="11">
        <v>1861</v>
      </c>
      <c r="C63" s="11" t="s">
        <v>63</v>
      </c>
      <c r="D63" s="10">
        <v>3</v>
      </c>
      <c r="Q63" s="18" t="s">
        <v>386</v>
      </c>
    </row>
    <row r="64" spans="1:17" x14ac:dyDescent="0.25">
      <c r="A64" s="11">
        <v>63</v>
      </c>
      <c r="B64" s="11">
        <v>1961</v>
      </c>
      <c r="C64" s="11" t="s">
        <v>64</v>
      </c>
      <c r="D64" s="10">
        <v>3</v>
      </c>
      <c r="Q64" s="18" t="s">
        <v>387</v>
      </c>
    </row>
    <row r="65" spans="1:17" x14ac:dyDescent="0.25">
      <c r="A65" s="11">
        <v>64</v>
      </c>
      <c r="B65" s="11">
        <v>1380</v>
      </c>
      <c r="C65" s="11" t="s">
        <v>65</v>
      </c>
      <c r="D65" s="10">
        <v>3</v>
      </c>
      <c r="Q65" s="18" t="s">
        <v>388</v>
      </c>
    </row>
    <row r="66" spans="1:17" x14ac:dyDescent="0.25">
      <c r="A66" s="11">
        <v>65</v>
      </c>
      <c r="B66" s="11">
        <v>1761</v>
      </c>
      <c r="C66" s="11" t="s">
        <v>252</v>
      </c>
      <c r="D66" s="10">
        <v>3</v>
      </c>
      <c r="Q66" s="18" t="s">
        <v>351</v>
      </c>
    </row>
    <row r="67" spans="1:17" x14ac:dyDescent="0.25">
      <c r="A67" s="11">
        <v>66</v>
      </c>
      <c r="B67" s="11">
        <v>136</v>
      </c>
      <c r="C67" s="11" t="s">
        <v>66</v>
      </c>
      <c r="D67" s="10">
        <v>1</v>
      </c>
      <c r="Q67" s="18" t="s">
        <v>389</v>
      </c>
    </row>
    <row r="68" spans="1:17" x14ac:dyDescent="0.25">
      <c r="A68" s="11">
        <v>67</v>
      </c>
      <c r="B68" s="11">
        <v>2583</v>
      </c>
      <c r="C68" s="11" t="s">
        <v>67</v>
      </c>
      <c r="D68" s="10">
        <v>6</v>
      </c>
      <c r="Q68" s="18" t="s">
        <v>390</v>
      </c>
    </row>
    <row r="69" spans="1:17" x14ac:dyDescent="0.25">
      <c r="A69" s="11">
        <v>68</v>
      </c>
      <c r="B69" s="11">
        <v>1917</v>
      </c>
      <c r="C69" s="11" t="s">
        <v>68</v>
      </c>
      <c r="D69" s="10">
        <v>4</v>
      </c>
      <c r="Q69" s="18" t="s">
        <v>391</v>
      </c>
    </row>
    <row r="70" spans="1:17" x14ac:dyDescent="0.25">
      <c r="A70" s="11">
        <v>69</v>
      </c>
      <c r="B70" s="11">
        <v>2083</v>
      </c>
      <c r="C70" s="11" t="s">
        <v>69</v>
      </c>
      <c r="D70" s="10">
        <v>4</v>
      </c>
      <c r="Q70" s="18" t="s">
        <v>392</v>
      </c>
    </row>
    <row r="71" spans="1:17" x14ac:dyDescent="0.25">
      <c r="A71" s="11">
        <v>70</v>
      </c>
      <c r="B71" s="11">
        <v>1283</v>
      </c>
      <c r="C71" s="11" t="s">
        <v>70</v>
      </c>
      <c r="D71" s="10">
        <v>3</v>
      </c>
      <c r="Q71" s="18" t="s">
        <v>393</v>
      </c>
    </row>
    <row r="72" spans="1:17" x14ac:dyDescent="0.25">
      <c r="A72" s="11">
        <v>71</v>
      </c>
      <c r="B72" s="11">
        <v>1466</v>
      </c>
      <c r="C72" s="11" t="s">
        <v>71</v>
      </c>
      <c r="D72" s="10">
        <v>4</v>
      </c>
      <c r="Q72" s="18" t="s">
        <v>351</v>
      </c>
    </row>
    <row r="73" spans="1:17" x14ac:dyDescent="0.25">
      <c r="A73" s="11">
        <v>72</v>
      </c>
      <c r="B73" s="11">
        <v>1497</v>
      </c>
      <c r="C73" s="11" t="s">
        <v>72</v>
      </c>
      <c r="D73" s="10">
        <v>4</v>
      </c>
      <c r="Q73" s="18" t="s">
        <v>394</v>
      </c>
    </row>
    <row r="74" spans="1:17" x14ac:dyDescent="0.25">
      <c r="A74" s="11">
        <v>73</v>
      </c>
      <c r="B74" s="11">
        <v>2104</v>
      </c>
      <c r="C74" s="11" t="s">
        <v>73</v>
      </c>
      <c r="D74" s="10">
        <v>4</v>
      </c>
      <c r="Q74" s="18" t="s">
        <v>395</v>
      </c>
    </row>
    <row r="75" spans="1:17" x14ac:dyDescent="0.25">
      <c r="A75" s="11">
        <v>74</v>
      </c>
      <c r="B75" s="11">
        <v>126</v>
      </c>
      <c r="C75" s="11" t="s">
        <v>74</v>
      </c>
      <c r="D75" s="10">
        <v>1</v>
      </c>
      <c r="Q75" s="18" t="s">
        <v>702</v>
      </c>
    </row>
    <row r="76" spans="1:17" x14ac:dyDescent="0.25">
      <c r="A76" s="11">
        <v>75</v>
      </c>
      <c r="B76" s="11">
        <v>2184</v>
      </c>
      <c r="C76" s="11" t="s">
        <v>75</v>
      </c>
      <c r="D76" s="10">
        <v>5</v>
      </c>
      <c r="Q76" s="18" t="s">
        <v>703</v>
      </c>
    </row>
    <row r="77" spans="1:17" x14ac:dyDescent="0.25">
      <c r="A77" s="11">
        <v>76</v>
      </c>
      <c r="B77" s="11">
        <v>860</v>
      </c>
      <c r="C77" s="11" t="s">
        <v>76</v>
      </c>
      <c r="D77" s="10">
        <v>4</v>
      </c>
      <c r="Q77" s="18" t="s">
        <v>704</v>
      </c>
    </row>
    <row r="78" spans="1:17" x14ac:dyDescent="0.25">
      <c r="A78" s="11">
        <v>77</v>
      </c>
      <c r="B78" s="11">
        <v>1315</v>
      </c>
      <c r="C78" s="11" t="s">
        <v>77</v>
      </c>
      <c r="D78" s="10">
        <v>4</v>
      </c>
      <c r="Q78" s="18" t="s">
        <v>351</v>
      </c>
    </row>
    <row r="79" spans="1:17" x14ac:dyDescent="0.25">
      <c r="A79" s="11">
        <v>78</v>
      </c>
      <c r="B79" s="11">
        <v>305</v>
      </c>
      <c r="C79" s="11" t="s">
        <v>199</v>
      </c>
      <c r="D79" s="10">
        <v>3</v>
      </c>
      <c r="Q79" s="18" t="s">
        <v>396</v>
      </c>
    </row>
    <row r="80" spans="1:17" x14ac:dyDescent="0.25">
      <c r="A80" s="11">
        <v>79</v>
      </c>
      <c r="B80" s="11">
        <v>1863</v>
      </c>
      <c r="C80" s="11" t="s">
        <v>220</v>
      </c>
      <c r="D80" s="10">
        <v>6</v>
      </c>
      <c r="Q80" s="18" t="s">
        <v>397</v>
      </c>
    </row>
    <row r="81" spans="1:17" x14ac:dyDescent="0.25">
      <c r="A81" s="11">
        <v>80</v>
      </c>
      <c r="B81" s="11">
        <v>2361</v>
      </c>
      <c r="C81" s="11" t="s">
        <v>221</v>
      </c>
      <c r="D81" s="10">
        <v>6</v>
      </c>
      <c r="Q81" s="18" t="s">
        <v>398</v>
      </c>
    </row>
    <row r="82" spans="1:17" x14ac:dyDescent="0.25">
      <c r="A82" s="11">
        <v>81</v>
      </c>
      <c r="B82" s="11">
        <v>2280</v>
      </c>
      <c r="C82" s="11" t="s">
        <v>253</v>
      </c>
      <c r="D82" s="10">
        <v>5</v>
      </c>
      <c r="Q82" s="18" t="s">
        <v>705</v>
      </c>
    </row>
    <row r="83" spans="1:17" x14ac:dyDescent="0.25">
      <c r="A83" s="11">
        <v>82</v>
      </c>
      <c r="B83" s="11">
        <v>1401</v>
      </c>
      <c r="C83" s="11" t="s">
        <v>222</v>
      </c>
      <c r="D83" s="10">
        <v>8</v>
      </c>
      <c r="Q83" s="18" t="s">
        <v>399</v>
      </c>
    </row>
    <row r="84" spans="1:17" x14ac:dyDescent="0.25">
      <c r="A84" s="11">
        <v>83</v>
      </c>
      <c r="B84" s="11">
        <v>1293</v>
      </c>
      <c r="C84" s="11" t="s">
        <v>223</v>
      </c>
      <c r="D84" s="10">
        <v>3</v>
      </c>
      <c r="Q84" s="18" t="s">
        <v>351</v>
      </c>
    </row>
    <row r="85" spans="1:17" x14ac:dyDescent="0.25">
      <c r="A85" s="11">
        <v>84</v>
      </c>
      <c r="B85" s="11">
        <v>1284</v>
      </c>
      <c r="C85" s="11" t="s">
        <v>254</v>
      </c>
      <c r="D85" s="10">
        <v>3</v>
      </c>
    </row>
    <row r="86" spans="1:17" x14ac:dyDescent="0.25">
      <c r="A86" s="11">
        <v>85</v>
      </c>
      <c r="B86" s="11">
        <v>821</v>
      </c>
      <c r="C86" s="11" t="s">
        <v>255</v>
      </c>
      <c r="D86" s="10">
        <v>4</v>
      </c>
    </row>
    <row r="87" spans="1:17" x14ac:dyDescent="0.25">
      <c r="A87" s="11">
        <v>86</v>
      </c>
      <c r="B87" s="11">
        <v>1266</v>
      </c>
      <c r="C87" s="11" t="s">
        <v>256</v>
      </c>
      <c r="D87" s="10">
        <v>3</v>
      </c>
    </row>
    <row r="88" spans="1:17" x14ac:dyDescent="0.25">
      <c r="A88" s="11">
        <v>87</v>
      </c>
      <c r="B88" s="11">
        <v>1267</v>
      </c>
      <c r="C88" s="11" t="s">
        <v>257</v>
      </c>
      <c r="D88" s="10">
        <v>3</v>
      </c>
    </row>
    <row r="89" spans="1:17" x14ac:dyDescent="0.25">
      <c r="A89" s="11">
        <v>88</v>
      </c>
      <c r="B89" s="11">
        <v>2510</v>
      </c>
      <c r="C89" s="11" t="s">
        <v>78</v>
      </c>
      <c r="D89" s="10">
        <v>6</v>
      </c>
    </row>
    <row r="90" spans="1:17" x14ac:dyDescent="0.25">
      <c r="A90" s="11">
        <v>89</v>
      </c>
      <c r="B90" s="11">
        <v>123</v>
      </c>
      <c r="C90" s="11" t="s">
        <v>224</v>
      </c>
      <c r="D90" s="10">
        <v>1</v>
      </c>
    </row>
    <row r="91" spans="1:17" x14ac:dyDescent="0.25">
      <c r="A91" s="11">
        <v>90</v>
      </c>
      <c r="B91" s="11">
        <v>680</v>
      </c>
      <c r="C91" s="11" t="s">
        <v>258</v>
      </c>
      <c r="D91" s="10">
        <v>3</v>
      </c>
    </row>
    <row r="92" spans="1:17" x14ac:dyDescent="0.25">
      <c r="A92" s="11">
        <v>91</v>
      </c>
      <c r="B92" s="11">
        <v>2514</v>
      </c>
      <c r="C92" s="11" t="s">
        <v>79</v>
      </c>
      <c r="D92" s="10">
        <v>6</v>
      </c>
    </row>
    <row r="93" spans="1:17" x14ac:dyDescent="0.25">
      <c r="A93" s="11">
        <v>92</v>
      </c>
      <c r="B93" s="11">
        <v>880</v>
      </c>
      <c r="C93" s="11" t="s">
        <v>80</v>
      </c>
      <c r="D93" s="10">
        <v>3</v>
      </c>
    </row>
    <row r="94" spans="1:17" x14ac:dyDescent="0.25">
      <c r="A94" s="11">
        <v>93</v>
      </c>
      <c r="B94" s="11">
        <v>1446</v>
      </c>
      <c r="C94" s="11" t="s">
        <v>81</v>
      </c>
      <c r="D94" s="10">
        <v>4</v>
      </c>
    </row>
    <row r="95" spans="1:17" x14ac:dyDescent="0.25">
      <c r="A95" s="11">
        <v>94</v>
      </c>
      <c r="B95" s="11">
        <v>1082</v>
      </c>
      <c r="C95" s="11" t="s">
        <v>82</v>
      </c>
      <c r="D95" s="10">
        <v>3</v>
      </c>
    </row>
    <row r="96" spans="1:17" x14ac:dyDescent="0.25">
      <c r="A96" s="11">
        <v>95</v>
      </c>
      <c r="B96" s="11">
        <v>1883</v>
      </c>
      <c r="C96" s="11" t="s">
        <v>83</v>
      </c>
      <c r="D96" s="10">
        <v>4</v>
      </c>
    </row>
    <row r="97" spans="1:4" x14ac:dyDescent="0.25">
      <c r="A97" s="11">
        <v>96</v>
      </c>
      <c r="B97" s="11">
        <v>1080</v>
      </c>
      <c r="C97" s="11" t="s">
        <v>84</v>
      </c>
      <c r="D97" s="10">
        <v>4</v>
      </c>
    </row>
    <row r="98" spans="1:4" x14ac:dyDescent="0.25">
      <c r="A98" s="11">
        <v>97</v>
      </c>
      <c r="B98" s="11">
        <v>1780</v>
      </c>
      <c r="C98" s="11" t="s">
        <v>85</v>
      </c>
      <c r="D98" s="10">
        <v>3</v>
      </c>
    </row>
    <row r="99" spans="1:4" x14ac:dyDescent="0.25">
      <c r="A99" s="11">
        <v>98</v>
      </c>
      <c r="B99" s="11">
        <v>483</v>
      </c>
      <c r="C99" s="11" t="s">
        <v>86</v>
      </c>
      <c r="D99" s="10">
        <v>4</v>
      </c>
    </row>
    <row r="100" spans="1:4" x14ac:dyDescent="0.25">
      <c r="A100" s="11">
        <v>99</v>
      </c>
      <c r="B100" s="11">
        <v>1715</v>
      </c>
      <c r="C100" s="11" t="s">
        <v>87</v>
      </c>
      <c r="D100" s="10">
        <v>3</v>
      </c>
    </row>
    <row r="101" spans="1:4" x14ac:dyDescent="0.25">
      <c r="A101" s="11">
        <v>100</v>
      </c>
      <c r="B101" s="11">
        <v>513</v>
      </c>
      <c r="C101" s="11" t="s">
        <v>88</v>
      </c>
      <c r="D101" s="10">
        <v>6</v>
      </c>
    </row>
    <row r="102" spans="1:4" x14ac:dyDescent="0.25">
      <c r="A102" s="11">
        <v>101</v>
      </c>
      <c r="B102" s="11">
        <v>2584</v>
      </c>
      <c r="C102" s="11" t="s">
        <v>89</v>
      </c>
      <c r="D102" s="10">
        <v>6</v>
      </c>
    </row>
    <row r="103" spans="1:4" x14ac:dyDescent="0.25">
      <c r="A103" s="11">
        <v>102</v>
      </c>
      <c r="B103" s="11">
        <v>1276</v>
      </c>
      <c r="C103" s="11" t="s">
        <v>90</v>
      </c>
      <c r="D103" s="10">
        <v>3</v>
      </c>
    </row>
    <row r="104" spans="1:4" x14ac:dyDescent="0.25">
      <c r="A104" s="11">
        <v>103</v>
      </c>
      <c r="B104" s="11">
        <v>330</v>
      </c>
      <c r="C104" s="11" t="s">
        <v>91</v>
      </c>
      <c r="D104" s="10">
        <v>3</v>
      </c>
    </row>
    <row r="105" spans="1:4" x14ac:dyDescent="0.25">
      <c r="A105" s="11">
        <v>104</v>
      </c>
      <c r="B105" s="11">
        <v>2282</v>
      </c>
      <c r="C105" s="11" t="s">
        <v>92</v>
      </c>
      <c r="D105" s="10">
        <v>6</v>
      </c>
    </row>
    <row r="106" spans="1:4" x14ac:dyDescent="0.25">
      <c r="A106" s="11">
        <v>105</v>
      </c>
      <c r="B106" s="11">
        <v>1290</v>
      </c>
      <c r="C106" s="11" t="s">
        <v>93</v>
      </c>
      <c r="D106" s="10">
        <v>3</v>
      </c>
    </row>
    <row r="107" spans="1:4" x14ac:dyDescent="0.25">
      <c r="A107" s="11">
        <v>106</v>
      </c>
      <c r="B107" s="11">
        <v>1781</v>
      </c>
      <c r="C107" s="11" t="s">
        <v>94</v>
      </c>
      <c r="D107" s="10">
        <v>4</v>
      </c>
    </row>
    <row r="108" spans="1:4" x14ac:dyDescent="0.25">
      <c r="A108" s="11">
        <v>107</v>
      </c>
      <c r="B108" s="11">
        <v>2309</v>
      </c>
      <c r="C108" s="11" t="s">
        <v>95</v>
      </c>
      <c r="D108" s="10">
        <v>5</v>
      </c>
    </row>
    <row r="109" spans="1:4" x14ac:dyDescent="0.25">
      <c r="A109" s="11">
        <v>108</v>
      </c>
      <c r="B109" s="11">
        <v>1881</v>
      </c>
      <c r="C109" s="11" t="s">
        <v>96</v>
      </c>
      <c r="D109" s="10">
        <v>3</v>
      </c>
    </row>
    <row r="110" spans="1:4" x14ac:dyDescent="0.25">
      <c r="A110" s="11">
        <v>109</v>
      </c>
      <c r="B110" s="11">
        <v>1384</v>
      </c>
      <c r="C110" s="11" t="s">
        <v>97</v>
      </c>
      <c r="D110" s="10">
        <v>8</v>
      </c>
    </row>
    <row r="111" spans="1:4" x14ac:dyDescent="0.25">
      <c r="A111" s="11">
        <v>110</v>
      </c>
      <c r="B111" s="11">
        <v>1960</v>
      </c>
      <c r="C111" s="11" t="s">
        <v>259</v>
      </c>
      <c r="D111" s="10">
        <v>3</v>
      </c>
    </row>
    <row r="112" spans="1:4" x14ac:dyDescent="0.25">
      <c r="A112" s="11">
        <v>111</v>
      </c>
      <c r="B112" s="11">
        <v>1482</v>
      </c>
      <c r="C112" s="11" t="s">
        <v>225</v>
      </c>
      <c r="D112" s="10">
        <v>8</v>
      </c>
    </row>
    <row r="113" spans="1:4" x14ac:dyDescent="0.25">
      <c r="A113" s="11">
        <v>112</v>
      </c>
      <c r="B113" s="11">
        <v>1261</v>
      </c>
      <c r="C113" s="11" t="s">
        <v>226</v>
      </c>
      <c r="D113" s="10">
        <v>9</v>
      </c>
    </row>
    <row r="114" spans="1:4" x14ac:dyDescent="0.25">
      <c r="A114" s="11">
        <v>113</v>
      </c>
      <c r="B114" s="11">
        <v>1983</v>
      </c>
      <c r="C114" s="11" t="s">
        <v>260</v>
      </c>
      <c r="D114" s="10">
        <v>3</v>
      </c>
    </row>
    <row r="115" spans="1:4" x14ac:dyDescent="0.25">
      <c r="A115" s="11">
        <v>114</v>
      </c>
      <c r="B115" s="11">
        <v>1381</v>
      </c>
      <c r="C115" s="11" t="s">
        <v>98</v>
      </c>
      <c r="D115" s="10">
        <v>3</v>
      </c>
    </row>
    <row r="116" spans="1:4" x14ac:dyDescent="0.25">
      <c r="A116" s="11">
        <v>115</v>
      </c>
      <c r="B116" s="11">
        <v>1282</v>
      </c>
      <c r="C116" s="11" t="s">
        <v>99</v>
      </c>
      <c r="D116" s="10">
        <v>3</v>
      </c>
    </row>
    <row r="117" spans="1:4" x14ac:dyDescent="0.25">
      <c r="A117" s="11">
        <v>116</v>
      </c>
      <c r="B117" s="11">
        <v>1860</v>
      </c>
      <c r="C117" s="11" t="s">
        <v>200</v>
      </c>
      <c r="D117" s="10">
        <v>4</v>
      </c>
    </row>
    <row r="118" spans="1:4" x14ac:dyDescent="0.25">
      <c r="A118" s="11">
        <v>117</v>
      </c>
      <c r="B118" s="11">
        <v>1814</v>
      </c>
      <c r="C118" s="11" t="s">
        <v>100</v>
      </c>
      <c r="D118" s="10">
        <v>3</v>
      </c>
    </row>
    <row r="119" spans="1:4" x14ac:dyDescent="0.25">
      <c r="A119" s="11">
        <v>118</v>
      </c>
      <c r="B119" s="11">
        <v>2029</v>
      </c>
      <c r="C119" s="11" t="s">
        <v>101</v>
      </c>
      <c r="D119" s="10">
        <v>4</v>
      </c>
    </row>
    <row r="120" spans="1:4" x14ac:dyDescent="0.25">
      <c r="A120" s="11">
        <v>119</v>
      </c>
      <c r="B120" s="11">
        <v>1441</v>
      </c>
      <c r="C120" s="11" t="s">
        <v>102</v>
      </c>
      <c r="D120" s="10">
        <v>8</v>
      </c>
    </row>
    <row r="121" spans="1:4" x14ac:dyDescent="0.25">
      <c r="A121" s="11">
        <v>120</v>
      </c>
      <c r="B121" s="11">
        <v>761</v>
      </c>
      <c r="C121" s="11" t="s">
        <v>103</v>
      </c>
      <c r="D121" s="10">
        <v>4</v>
      </c>
    </row>
    <row r="122" spans="1:4" x14ac:dyDescent="0.25">
      <c r="A122" s="11">
        <v>121</v>
      </c>
      <c r="B122" s="11">
        <v>186</v>
      </c>
      <c r="C122" s="11" t="s">
        <v>261</v>
      </c>
      <c r="D122" s="10">
        <v>1</v>
      </c>
    </row>
    <row r="123" spans="1:4" x14ac:dyDescent="0.25">
      <c r="A123" s="11">
        <v>122</v>
      </c>
      <c r="B123" s="11">
        <v>1494</v>
      </c>
      <c r="C123" s="11" t="s">
        <v>262</v>
      </c>
      <c r="D123" s="10">
        <v>4</v>
      </c>
    </row>
    <row r="124" spans="1:4" x14ac:dyDescent="0.25">
      <c r="A124" s="11">
        <v>123</v>
      </c>
      <c r="B124" s="11">
        <v>1462</v>
      </c>
      <c r="C124" s="11" t="s">
        <v>104</v>
      </c>
      <c r="D124" s="10">
        <v>3</v>
      </c>
    </row>
    <row r="125" spans="1:4" x14ac:dyDescent="0.25">
      <c r="A125" s="11">
        <v>124</v>
      </c>
      <c r="B125" s="11">
        <v>1885</v>
      </c>
      <c r="C125" s="11" t="s">
        <v>105</v>
      </c>
      <c r="D125" s="10">
        <v>4</v>
      </c>
    </row>
    <row r="126" spans="1:4" x14ac:dyDescent="0.25">
      <c r="A126" s="11">
        <v>125</v>
      </c>
      <c r="B126" s="11">
        <v>580</v>
      </c>
      <c r="C126" s="11" t="s">
        <v>263</v>
      </c>
      <c r="D126" s="10">
        <v>3</v>
      </c>
    </row>
    <row r="127" spans="1:4" x14ac:dyDescent="0.25">
      <c r="A127" s="11">
        <v>126</v>
      </c>
      <c r="B127" s="11">
        <v>781</v>
      </c>
      <c r="C127" s="11" t="s">
        <v>106</v>
      </c>
      <c r="D127" s="10">
        <v>4</v>
      </c>
    </row>
    <row r="128" spans="1:4" x14ac:dyDescent="0.25">
      <c r="A128" s="11">
        <v>127</v>
      </c>
      <c r="B128" s="11">
        <v>2161</v>
      </c>
      <c r="C128" s="11" t="s">
        <v>107</v>
      </c>
      <c r="D128" s="10">
        <v>6</v>
      </c>
    </row>
    <row r="129" spans="1:4" x14ac:dyDescent="0.25">
      <c r="A129" s="11">
        <v>128</v>
      </c>
      <c r="B129" s="11">
        <v>1864</v>
      </c>
      <c r="C129" s="11" t="s">
        <v>108</v>
      </c>
      <c r="D129" s="10">
        <v>4</v>
      </c>
    </row>
    <row r="130" spans="1:4" x14ac:dyDescent="0.25">
      <c r="A130" s="11">
        <v>129</v>
      </c>
      <c r="B130" s="11">
        <v>1262</v>
      </c>
      <c r="C130" s="11" t="s">
        <v>109</v>
      </c>
      <c r="D130" s="10">
        <v>9</v>
      </c>
    </row>
    <row r="131" spans="1:4" x14ac:dyDescent="0.25">
      <c r="A131" s="11">
        <v>130</v>
      </c>
      <c r="B131" s="11">
        <v>2085</v>
      </c>
      <c r="C131" s="11" t="s">
        <v>110</v>
      </c>
      <c r="D131" s="10">
        <v>4</v>
      </c>
    </row>
    <row r="132" spans="1:4" x14ac:dyDescent="0.25">
      <c r="A132" s="11">
        <v>131</v>
      </c>
      <c r="B132" s="11">
        <v>2580</v>
      </c>
      <c r="C132" s="11" t="s">
        <v>201</v>
      </c>
      <c r="D132" s="10">
        <v>3</v>
      </c>
    </row>
    <row r="133" spans="1:4" x14ac:dyDescent="0.25">
      <c r="A133" s="11">
        <v>132</v>
      </c>
      <c r="B133" s="11">
        <v>1281</v>
      </c>
      <c r="C133" s="11" t="s">
        <v>111</v>
      </c>
      <c r="D133" s="10">
        <v>9</v>
      </c>
    </row>
    <row r="134" spans="1:4" x14ac:dyDescent="0.25">
      <c r="A134" s="11">
        <v>133</v>
      </c>
      <c r="B134" s="11">
        <v>2481</v>
      </c>
      <c r="C134" s="11" t="s">
        <v>112</v>
      </c>
      <c r="D134" s="10">
        <v>6</v>
      </c>
    </row>
    <row r="135" spans="1:4" x14ac:dyDescent="0.25">
      <c r="A135" s="11">
        <v>134</v>
      </c>
      <c r="B135" s="11">
        <v>1484</v>
      </c>
      <c r="C135" s="11" t="s">
        <v>113</v>
      </c>
      <c r="D135" s="10">
        <v>4</v>
      </c>
    </row>
    <row r="136" spans="1:4" x14ac:dyDescent="0.25">
      <c r="A136" s="11">
        <v>135</v>
      </c>
      <c r="B136" s="11">
        <v>1280</v>
      </c>
      <c r="C136" s="11" t="s">
        <v>264</v>
      </c>
      <c r="D136" s="10">
        <v>9</v>
      </c>
    </row>
    <row r="137" spans="1:4" x14ac:dyDescent="0.25">
      <c r="A137" s="11">
        <v>136</v>
      </c>
      <c r="B137" s="11">
        <v>2023</v>
      </c>
      <c r="C137" s="11" t="s">
        <v>114</v>
      </c>
      <c r="D137" s="10">
        <v>6</v>
      </c>
    </row>
    <row r="138" spans="1:4" x14ac:dyDescent="0.25">
      <c r="A138" s="11">
        <v>137</v>
      </c>
      <c r="B138" s="11">
        <v>2418</v>
      </c>
      <c r="C138" s="11" t="s">
        <v>202</v>
      </c>
      <c r="D138" s="10">
        <v>6</v>
      </c>
    </row>
    <row r="139" spans="1:4" x14ac:dyDescent="0.25">
      <c r="A139" s="11">
        <v>138</v>
      </c>
      <c r="B139" s="11">
        <v>1493</v>
      </c>
      <c r="C139" s="11" t="s">
        <v>115</v>
      </c>
      <c r="D139" s="10">
        <v>4</v>
      </c>
    </row>
    <row r="140" spans="1:4" x14ac:dyDescent="0.25">
      <c r="A140" s="11">
        <v>139</v>
      </c>
      <c r="B140" s="11">
        <v>1463</v>
      </c>
      <c r="C140" s="11" t="s">
        <v>116</v>
      </c>
      <c r="D140" s="10">
        <v>4</v>
      </c>
    </row>
    <row r="141" spans="1:4" x14ac:dyDescent="0.25">
      <c r="A141" s="11">
        <v>140</v>
      </c>
      <c r="B141" s="11">
        <v>767</v>
      </c>
      <c r="C141" s="11" t="s">
        <v>117</v>
      </c>
      <c r="D141" s="10">
        <v>4</v>
      </c>
    </row>
    <row r="142" spans="1:4" x14ac:dyDescent="0.25">
      <c r="A142" s="11">
        <v>141</v>
      </c>
      <c r="B142" s="11">
        <v>1461</v>
      </c>
      <c r="C142" s="11" t="s">
        <v>118</v>
      </c>
      <c r="D142" s="10">
        <v>6</v>
      </c>
    </row>
    <row r="143" spans="1:4" x14ac:dyDescent="0.25">
      <c r="A143" s="11">
        <v>142</v>
      </c>
      <c r="B143" s="11">
        <v>586</v>
      </c>
      <c r="C143" s="11" t="s">
        <v>265</v>
      </c>
      <c r="D143" s="10">
        <v>3</v>
      </c>
    </row>
    <row r="144" spans="1:4" x14ac:dyDescent="0.25">
      <c r="A144" s="11">
        <v>143</v>
      </c>
      <c r="B144" s="11">
        <v>2062</v>
      </c>
      <c r="C144" s="11" t="s">
        <v>119</v>
      </c>
      <c r="D144" s="10">
        <v>6</v>
      </c>
    </row>
    <row r="145" spans="1:4" x14ac:dyDescent="0.25">
      <c r="A145" s="11">
        <v>144</v>
      </c>
      <c r="B145" s="11">
        <v>583</v>
      </c>
      <c r="C145" s="11" t="s">
        <v>120</v>
      </c>
      <c r="D145" s="10">
        <v>4</v>
      </c>
    </row>
    <row r="146" spans="1:4" x14ac:dyDescent="0.25">
      <c r="A146" s="11">
        <v>145</v>
      </c>
      <c r="B146" s="11">
        <v>642</v>
      </c>
      <c r="C146" s="11" t="s">
        <v>266</v>
      </c>
      <c r="D146" s="10">
        <v>3</v>
      </c>
    </row>
    <row r="147" spans="1:4" x14ac:dyDescent="0.25">
      <c r="A147" s="11">
        <v>146</v>
      </c>
      <c r="B147" s="11">
        <v>1430</v>
      </c>
      <c r="C147" s="11" t="s">
        <v>121</v>
      </c>
      <c r="D147" s="10">
        <v>3</v>
      </c>
    </row>
    <row r="148" spans="1:4" x14ac:dyDescent="0.25">
      <c r="A148" s="11">
        <v>147</v>
      </c>
      <c r="B148" s="11">
        <v>1762</v>
      </c>
      <c r="C148" s="11" t="s">
        <v>122</v>
      </c>
      <c r="D148" s="10">
        <v>4</v>
      </c>
    </row>
    <row r="149" spans="1:4" x14ac:dyDescent="0.25">
      <c r="A149" s="11">
        <v>148</v>
      </c>
      <c r="B149" s="11">
        <v>1481</v>
      </c>
      <c r="C149" s="11" t="s">
        <v>267</v>
      </c>
      <c r="D149" s="10">
        <v>8</v>
      </c>
    </row>
    <row r="150" spans="1:4" x14ac:dyDescent="0.25">
      <c r="A150" s="11">
        <v>149</v>
      </c>
      <c r="B150" s="11">
        <v>861</v>
      </c>
      <c r="C150" s="11" t="s">
        <v>268</v>
      </c>
      <c r="D150" s="10">
        <v>5</v>
      </c>
    </row>
    <row r="151" spans="1:4" x14ac:dyDescent="0.25">
      <c r="A151" s="11">
        <v>150</v>
      </c>
      <c r="B151" s="11">
        <v>840</v>
      </c>
      <c r="C151" s="11" t="s">
        <v>269</v>
      </c>
      <c r="D151" s="10">
        <v>5</v>
      </c>
    </row>
    <row r="152" spans="1:4" x14ac:dyDescent="0.25">
      <c r="A152" s="11">
        <v>151</v>
      </c>
      <c r="B152" s="11">
        <v>182</v>
      </c>
      <c r="C152" s="11" t="s">
        <v>123</v>
      </c>
      <c r="D152" s="10">
        <v>1</v>
      </c>
    </row>
    <row r="153" spans="1:4" x14ac:dyDescent="0.25">
      <c r="A153" s="11">
        <v>152</v>
      </c>
      <c r="B153" s="11">
        <v>1884</v>
      </c>
      <c r="C153" s="11" t="s">
        <v>124</v>
      </c>
      <c r="D153" s="10">
        <v>3</v>
      </c>
    </row>
    <row r="154" spans="1:4" x14ac:dyDescent="0.25">
      <c r="A154" s="11">
        <v>153</v>
      </c>
      <c r="B154" s="11">
        <v>1962</v>
      </c>
      <c r="C154" s="11" t="s">
        <v>125</v>
      </c>
      <c r="D154" s="10">
        <v>4</v>
      </c>
    </row>
    <row r="155" spans="1:4" x14ac:dyDescent="0.25">
      <c r="A155" s="11">
        <v>154</v>
      </c>
      <c r="B155" s="11">
        <v>2132</v>
      </c>
      <c r="C155" s="11" t="s">
        <v>126</v>
      </c>
      <c r="D155" s="10">
        <v>5</v>
      </c>
    </row>
    <row r="156" spans="1:4" x14ac:dyDescent="0.25">
      <c r="A156" s="11">
        <v>155</v>
      </c>
      <c r="B156" s="11">
        <v>2401</v>
      </c>
      <c r="C156" s="11" t="s">
        <v>127</v>
      </c>
      <c r="D156" s="10">
        <v>6</v>
      </c>
    </row>
    <row r="157" spans="1:4" x14ac:dyDescent="0.25">
      <c r="A157" s="11">
        <v>156</v>
      </c>
      <c r="B157" s="11">
        <v>581</v>
      </c>
      <c r="C157" s="11" t="s">
        <v>270</v>
      </c>
      <c r="D157" s="10">
        <v>3</v>
      </c>
    </row>
    <row r="158" spans="1:4" x14ac:dyDescent="0.25">
      <c r="A158" s="11">
        <v>157</v>
      </c>
      <c r="B158" s="11">
        <v>188</v>
      </c>
      <c r="C158" s="11" t="s">
        <v>227</v>
      </c>
      <c r="D158" s="10">
        <v>4</v>
      </c>
    </row>
    <row r="159" spans="1:4" x14ac:dyDescent="0.25">
      <c r="A159" s="11">
        <v>158</v>
      </c>
      <c r="B159" s="11">
        <v>2417</v>
      </c>
      <c r="C159" s="11" t="s">
        <v>271</v>
      </c>
      <c r="D159" s="10">
        <v>6</v>
      </c>
    </row>
    <row r="160" spans="1:4" x14ac:dyDescent="0.25">
      <c r="A160" s="11">
        <v>159</v>
      </c>
      <c r="B160" s="11">
        <v>881</v>
      </c>
      <c r="C160" s="11" t="s">
        <v>128</v>
      </c>
      <c r="D160" s="10">
        <v>4</v>
      </c>
    </row>
    <row r="161" spans="1:4" x14ac:dyDescent="0.25">
      <c r="A161" s="11">
        <v>160</v>
      </c>
      <c r="B161" s="11">
        <v>140</v>
      </c>
      <c r="C161" s="11" t="s">
        <v>129</v>
      </c>
      <c r="D161" s="10">
        <v>1</v>
      </c>
    </row>
    <row r="162" spans="1:4" x14ac:dyDescent="0.25">
      <c r="A162" s="11">
        <v>161</v>
      </c>
      <c r="B162" s="11">
        <v>480</v>
      </c>
      <c r="C162" s="11" t="s">
        <v>272</v>
      </c>
      <c r="D162" s="10">
        <v>4</v>
      </c>
    </row>
    <row r="163" spans="1:4" x14ac:dyDescent="0.25">
      <c r="A163" s="11">
        <v>162</v>
      </c>
      <c r="B163" s="11">
        <v>192</v>
      </c>
      <c r="C163" s="11" t="s">
        <v>228</v>
      </c>
      <c r="D163" s="10">
        <v>1</v>
      </c>
    </row>
    <row r="164" spans="1:4" x14ac:dyDescent="0.25">
      <c r="A164" s="11">
        <v>163</v>
      </c>
      <c r="B164" s="11">
        <v>682</v>
      </c>
      <c r="C164" s="11" t="s">
        <v>273</v>
      </c>
      <c r="D164" s="10">
        <v>4</v>
      </c>
    </row>
    <row r="165" spans="1:4" x14ac:dyDescent="0.25">
      <c r="A165" s="11">
        <v>164</v>
      </c>
      <c r="B165" s="11">
        <v>2101</v>
      </c>
      <c r="C165" s="11" t="s">
        <v>130</v>
      </c>
      <c r="D165" s="10">
        <v>6</v>
      </c>
    </row>
    <row r="166" spans="1:4" x14ac:dyDescent="0.25">
      <c r="A166" s="11">
        <v>165</v>
      </c>
      <c r="B166" s="11">
        <v>1060</v>
      </c>
      <c r="C166" s="11" t="s">
        <v>274</v>
      </c>
      <c r="D166" s="10">
        <v>3</v>
      </c>
    </row>
    <row r="167" spans="1:4" x14ac:dyDescent="0.25">
      <c r="A167" s="11">
        <v>166</v>
      </c>
      <c r="B167" s="11">
        <v>2034</v>
      </c>
      <c r="C167" s="11" t="s">
        <v>131</v>
      </c>
      <c r="D167" s="10">
        <v>6</v>
      </c>
    </row>
    <row r="168" spans="1:4" x14ac:dyDescent="0.25">
      <c r="A168" s="11">
        <v>167</v>
      </c>
      <c r="B168" s="11">
        <v>1421</v>
      </c>
      <c r="C168" s="11" t="s">
        <v>132</v>
      </c>
      <c r="D168" s="10">
        <v>3</v>
      </c>
    </row>
    <row r="169" spans="1:4" x14ac:dyDescent="0.25">
      <c r="A169" s="11">
        <v>168</v>
      </c>
      <c r="B169" s="11">
        <v>1273</v>
      </c>
      <c r="C169" s="11" t="s">
        <v>133</v>
      </c>
      <c r="D169" s="10">
        <v>4</v>
      </c>
    </row>
    <row r="170" spans="1:4" x14ac:dyDescent="0.25">
      <c r="A170" s="11">
        <v>169</v>
      </c>
      <c r="B170" s="11">
        <v>882</v>
      </c>
      <c r="C170" s="11" t="s">
        <v>134</v>
      </c>
      <c r="D170" s="10">
        <v>4</v>
      </c>
    </row>
    <row r="171" spans="1:4" x14ac:dyDescent="0.25">
      <c r="A171" s="11">
        <v>170</v>
      </c>
      <c r="B171" s="11">
        <v>2121</v>
      </c>
      <c r="C171" s="11" t="s">
        <v>203</v>
      </c>
      <c r="D171" s="10">
        <v>4</v>
      </c>
    </row>
    <row r="172" spans="1:4" x14ac:dyDescent="0.25">
      <c r="A172" s="11">
        <v>171</v>
      </c>
      <c r="B172" s="11">
        <v>481</v>
      </c>
      <c r="C172" s="11" t="s">
        <v>275</v>
      </c>
      <c r="D172" s="10">
        <v>4</v>
      </c>
    </row>
    <row r="173" spans="1:4" x14ac:dyDescent="0.25">
      <c r="A173" s="11">
        <v>172</v>
      </c>
      <c r="B173" s="11">
        <v>2521</v>
      </c>
      <c r="C173" s="11" t="s">
        <v>135</v>
      </c>
      <c r="D173" s="10">
        <v>6</v>
      </c>
    </row>
    <row r="174" spans="1:4" x14ac:dyDescent="0.25">
      <c r="A174" s="11">
        <v>173</v>
      </c>
      <c r="B174" s="11">
        <v>1402</v>
      </c>
      <c r="C174" s="11" t="s">
        <v>136</v>
      </c>
      <c r="D174" s="10">
        <v>8</v>
      </c>
    </row>
    <row r="175" spans="1:4" x14ac:dyDescent="0.25">
      <c r="A175" s="11">
        <v>174</v>
      </c>
      <c r="B175" s="11">
        <v>1275</v>
      </c>
      <c r="C175" s="11" t="s">
        <v>137</v>
      </c>
      <c r="D175" s="10">
        <v>3</v>
      </c>
    </row>
    <row r="176" spans="1:4" x14ac:dyDescent="0.25">
      <c r="A176" s="11">
        <v>175</v>
      </c>
      <c r="B176" s="11">
        <v>2581</v>
      </c>
      <c r="C176" s="11" t="s">
        <v>204</v>
      </c>
      <c r="D176" s="10">
        <v>5</v>
      </c>
    </row>
    <row r="177" spans="1:4" x14ac:dyDescent="0.25">
      <c r="A177" s="11">
        <v>176</v>
      </c>
      <c r="B177" s="11">
        <v>2303</v>
      </c>
      <c r="C177" s="11" t="s">
        <v>138</v>
      </c>
      <c r="D177" s="10">
        <v>6</v>
      </c>
    </row>
    <row r="178" spans="1:4" x14ac:dyDescent="0.25">
      <c r="A178" s="11">
        <v>177</v>
      </c>
      <c r="B178" s="11">
        <v>2409</v>
      </c>
      <c r="C178" s="11" t="s">
        <v>139</v>
      </c>
      <c r="D178" s="10">
        <v>6</v>
      </c>
    </row>
    <row r="179" spans="1:4" x14ac:dyDescent="0.25">
      <c r="A179" s="11">
        <v>178</v>
      </c>
      <c r="B179" s="11">
        <v>1081</v>
      </c>
      <c r="C179" s="11" t="s">
        <v>140</v>
      </c>
      <c r="D179" s="10">
        <v>3</v>
      </c>
    </row>
    <row r="180" spans="1:4" x14ac:dyDescent="0.25">
      <c r="A180" s="11">
        <v>179</v>
      </c>
      <c r="B180" s="11">
        <v>2031</v>
      </c>
      <c r="C180" s="11" t="s">
        <v>229</v>
      </c>
      <c r="D180" s="10">
        <v>4</v>
      </c>
    </row>
    <row r="181" spans="1:4" x14ac:dyDescent="0.25">
      <c r="A181" s="11">
        <v>180</v>
      </c>
      <c r="B181" s="11">
        <v>1981</v>
      </c>
      <c r="C181" s="11" t="s">
        <v>141</v>
      </c>
      <c r="D181" s="10">
        <v>4</v>
      </c>
    </row>
    <row r="182" spans="1:4" x14ac:dyDescent="0.25">
      <c r="A182" s="11">
        <v>181</v>
      </c>
      <c r="B182" s="11">
        <v>128</v>
      </c>
      <c r="C182" s="11" t="s">
        <v>142</v>
      </c>
      <c r="D182" s="10">
        <v>1</v>
      </c>
    </row>
    <row r="183" spans="1:4" x14ac:dyDescent="0.25">
      <c r="A183" s="11">
        <v>182</v>
      </c>
      <c r="B183" s="11">
        <v>2181</v>
      </c>
      <c r="C183" s="11" t="s">
        <v>143</v>
      </c>
      <c r="D183" s="10">
        <v>3</v>
      </c>
    </row>
    <row r="184" spans="1:4" x14ac:dyDescent="0.25">
      <c r="A184" s="11">
        <v>183</v>
      </c>
      <c r="B184" s="11">
        <v>191</v>
      </c>
      <c r="C184" s="11" t="s">
        <v>144</v>
      </c>
      <c r="D184" s="10">
        <v>1</v>
      </c>
    </row>
    <row r="185" spans="1:4" x14ac:dyDescent="0.25">
      <c r="A185" s="11">
        <v>184</v>
      </c>
      <c r="B185" s="11">
        <v>1291</v>
      </c>
      <c r="C185" s="11" t="s">
        <v>145</v>
      </c>
      <c r="D185" s="10">
        <v>4</v>
      </c>
    </row>
    <row r="186" spans="1:4" x14ac:dyDescent="0.25">
      <c r="A186" s="11">
        <v>185</v>
      </c>
      <c r="B186" s="11">
        <v>1265</v>
      </c>
      <c r="C186" s="11" t="s">
        <v>276</v>
      </c>
      <c r="D186" s="10">
        <v>3</v>
      </c>
    </row>
    <row r="187" spans="1:4" x14ac:dyDescent="0.25">
      <c r="A187" s="11">
        <v>186</v>
      </c>
      <c r="B187" s="11">
        <v>1495</v>
      </c>
      <c r="C187" s="11" t="s">
        <v>146</v>
      </c>
      <c r="D187" s="10">
        <v>3</v>
      </c>
    </row>
    <row r="188" spans="1:4" x14ac:dyDescent="0.25">
      <c r="A188" s="11">
        <v>187</v>
      </c>
      <c r="B188" s="11">
        <v>2482</v>
      </c>
      <c r="C188" s="11" t="s">
        <v>205</v>
      </c>
      <c r="D188" s="10">
        <v>5</v>
      </c>
    </row>
    <row r="189" spans="1:4" x14ac:dyDescent="0.25">
      <c r="A189" s="11">
        <v>188</v>
      </c>
      <c r="B189" s="11">
        <v>1904</v>
      </c>
      <c r="C189" s="11" t="s">
        <v>147</v>
      </c>
      <c r="D189" s="10">
        <v>6</v>
      </c>
    </row>
    <row r="190" spans="1:4" x14ac:dyDescent="0.25">
      <c r="A190" s="11">
        <v>189</v>
      </c>
      <c r="B190" s="11">
        <v>1264</v>
      </c>
      <c r="C190" s="11" t="s">
        <v>148</v>
      </c>
      <c r="D190" s="10">
        <v>3</v>
      </c>
    </row>
    <row r="191" spans="1:4" x14ac:dyDescent="0.25">
      <c r="A191" s="11">
        <v>190</v>
      </c>
      <c r="B191" s="11">
        <v>1496</v>
      </c>
      <c r="C191" s="11" t="s">
        <v>277</v>
      </c>
      <c r="D191" s="10">
        <v>3</v>
      </c>
    </row>
    <row r="192" spans="1:4" x14ac:dyDescent="0.25">
      <c r="A192" s="11">
        <v>191</v>
      </c>
      <c r="B192" s="11">
        <v>2061</v>
      </c>
      <c r="C192" s="11" t="s">
        <v>149</v>
      </c>
      <c r="D192" s="10">
        <v>4</v>
      </c>
    </row>
    <row r="193" spans="1:4" x14ac:dyDescent="0.25">
      <c r="A193" s="11">
        <v>192</v>
      </c>
      <c r="B193" s="11">
        <v>2283</v>
      </c>
      <c r="C193" s="11" t="s">
        <v>206</v>
      </c>
      <c r="D193" s="10">
        <v>6</v>
      </c>
    </row>
    <row r="194" spans="1:4" x14ac:dyDescent="0.25">
      <c r="A194" s="11">
        <v>193</v>
      </c>
      <c r="B194" s="11">
        <v>163</v>
      </c>
      <c r="C194" s="11" t="s">
        <v>150</v>
      </c>
      <c r="D194" s="10">
        <v>1</v>
      </c>
    </row>
    <row r="195" spans="1:4" x14ac:dyDescent="0.25">
      <c r="A195" s="11">
        <v>194</v>
      </c>
      <c r="B195" s="11">
        <v>184</v>
      </c>
      <c r="C195" s="11" t="s">
        <v>151</v>
      </c>
      <c r="D195" s="10">
        <v>1</v>
      </c>
    </row>
    <row r="196" spans="1:4" x14ac:dyDescent="0.25">
      <c r="A196" s="11">
        <v>195</v>
      </c>
      <c r="B196" s="11">
        <v>2422</v>
      </c>
      <c r="C196" s="11" t="s">
        <v>152</v>
      </c>
      <c r="D196" s="10">
        <v>6</v>
      </c>
    </row>
    <row r="197" spans="1:4" x14ac:dyDescent="0.25">
      <c r="A197" s="11">
        <v>196</v>
      </c>
      <c r="B197" s="11">
        <v>1427</v>
      </c>
      <c r="C197" s="11" t="s">
        <v>230</v>
      </c>
      <c r="D197" s="10">
        <v>4</v>
      </c>
    </row>
    <row r="198" spans="1:4" x14ac:dyDescent="0.25">
      <c r="A198" s="11">
        <v>197</v>
      </c>
      <c r="B198" s="11">
        <v>1230</v>
      </c>
      <c r="C198" s="11" t="s">
        <v>153</v>
      </c>
      <c r="D198" s="10">
        <v>9</v>
      </c>
    </row>
    <row r="199" spans="1:4" x14ac:dyDescent="0.25">
      <c r="A199" s="11">
        <v>198</v>
      </c>
      <c r="B199" s="11">
        <v>1415</v>
      </c>
      <c r="C199" s="11" t="s">
        <v>154</v>
      </c>
      <c r="D199" s="10">
        <v>8</v>
      </c>
    </row>
    <row r="200" spans="1:4" x14ac:dyDescent="0.25">
      <c r="A200" s="11">
        <v>199</v>
      </c>
      <c r="B200" s="11">
        <v>180</v>
      </c>
      <c r="C200" s="11" t="s">
        <v>155</v>
      </c>
      <c r="D200" s="10">
        <v>1</v>
      </c>
    </row>
    <row r="201" spans="1:4" x14ac:dyDescent="0.25">
      <c r="A201" s="11">
        <v>200</v>
      </c>
      <c r="B201" s="11">
        <v>1760</v>
      </c>
      <c r="C201" s="11" t="s">
        <v>156</v>
      </c>
      <c r="D201" s="10">
        <v>4</v>
      </c>
    </row>
    <row r="202" spans="1:4" x14ac:dyDescent="0.25">
      <c r="A202" s="11">
        <v>201</v>
      </c>
      <c r="B202" s="11">
        <v>2421</v>
      </c>
      <c r="C202" s="11" t="s">
        <v>157</v>
      </c>
      <c r="D202" s="10">
        <v>6</v>
      </c>
    </row>
    <row r="203" spans="1:4" x14ac:dyDescent="0.25">
      <c r="A203" s="11">
        <v>202</v>
      </c>
      <c r="B203" s="11">
        <v>486</v>
      </c>
      <c r="C203" s="11" t="s">
        <v>231</v>
      </c>
      <c r="D203" s="10">
        <v>4</v>
      </c>
    </row>
    <row r="204" spans="1:4" x14ac:dyDescent="0.25">
      <c r="A204" s="11">
        <v>203</v>
      </c>
      <c r="B204" s="11">
        <v>1486</v>
      </c>
      <c r="C204" s="11" t="s">
        <v>278</v>
      </c>
      <c r="D204" s="10">
        <v>6</v>
      </c>
    </row>
    <row r="205" spans="1:4" x14ac:dyDescent="0.25">
      <c r="A205" s="11">
        <v>204</v>
      </c>
      <c r="B205" s="11">
        <v>2313</v>
      </c>
      <c r="C205" s="11" t="s">
        <v>279</v>
      </c>
      <c r="D205" s="10">
        <v>6</v>
      </c>
    </row>
    <row r="206" spans="1:4" x14ac:dyDescent="0.25">
      <c r="A206" s="11">
        <v>205</v>
      </c>
      <c r="B206" s="11">
        <v>183</v>
      </c>
      <c r="C206" s="11" t="s">
        <v>158</v>
      </c>
      <c r="D206" s="10">
        <v>1</v>
      </c>
    </row>
    <row r="207" spans="1:4" x14ac:dyDescent="0.25">
      <c r="A207" s="11">
        <v>206</v>
      </c>
      <c r="B207" s="11">
        <v>2281</v>
      </c>
      <c r="C207" s="11" t="s">
        <v>159</v>
      </c>
      <c r="D207" s="10">
        <v>3</v>
      </c>
    </row>
    <row r="208" spans="1:4" x14ac:dyDescent="0.25">
      <c r="A208" s="11">
        <v>207</v>
      </c>
      <c r="B208" s="11">
        <v>1766</v>
      </c>
      <c r="C208" s="11" t="s">
        <v>160</v>
      </c>
      <c r="D208" s="10">
        <v>6</v>
      </c>
    </row>
    <row r="209" spans="1:4" x14ac:dyDescent="0.25">
      <c r="A209" s="11">
        <v>208</v>
      </c>
      <c r="B209" s="11">
        <v>1907</v>
      </c>
      <c r="C209" s="11" t="s">
        <v>161</v>
      </c>
      <c r="D209" s="10">
        <v>3</v>
      </c>
    </row>
    <row r="210" spans="1:4" x14ac:dyDescent="0.25">
      <c r="A210" s="11">
        <v>209</v>
      </c>
      <c r="B210" s="11">
        <v>1214</v>
      </c>
      <c r="C210" s="11" t="s">
        <v>280</v>
      </c>
      <c r="D210" s="10">
        <v>3</v>
      </c>
    </row>
    <row r="211" spans="1:4" x14ac:dyDescent="0.25">
      <c r="A211" s="11">
        <v>210</v>
      </c>
      <c r="B211" s="11">
        <v>1263</v>
      </c>
      <c r="C211" s="11" t="s">
        <v>162</v>
      </c>
      <c r="D211" s="10">
        <v>9</v>
      </c>
    </row>
    <row r="212" spans="1:4" x14ac:dyDescent="0.25">
      <c r="A212" s="11">
        <v>211</v>
      </c>
      <c r="B212" s="11">
        <v>1465</v>
      </c>
      <c r="C212" s="11" t="s">
        <v>163</v>
      </c>
      <c r="D212" s="10">
        <v>3</v>
      </c>
    </row>
    <row r="213" spans="1:4" x14ac:dyDescent="0.25">
      <c r="A213" s="11">
        <v>212</v>
      </c>
      <c r="B213" s="11">
        <v>1785</v>
      </c>
      <c r="C213" s="11" t="s">
        <v>232</v>
      </c>
      <c r="D213" s="10">
        <v>4</v>
      </c>
    </row>
    <row r="214" spans="1:4" x14ac:dyDescent="0.25">
      <c r="A214" s="11">
        <v>213</v>
      </c>
      <c r="B214" s="11">
        <v>2082</v>
      </c>
      <c r="C214" s="11" t="s">
        <v>233</v>
      </c>
      <c r="D214" s="10">
        <v>3</v>
      </c>
    </row>
    <row r="215" spans="1:4" x14ac:dyDescent="0.25">
      <c r="A215" s="11">
        <v>214</v>
      </c>
      <c r="B215" s="11">
        <v>684</v>
      </c>
      <c r="C215" s="11" t="s">
        <v>281</v>
      </c>
      <c r="D215" s="10">
        <v>4</v>
      </c>
    </row>
    <row r="216" spans="1:4" x14ac:dyDescent="0.25">
      <c r="A216" s="11">
        <v>215</v>
      </c>
      <c r="B216" s="11">
        <v>2182</v>
      </c>
      <c r="C216" s="11" t="s">
        <v>282</v>
      </c>
      <c r="D216" s="10">
        <v>5</v>
      </c>
    </row>
    <row r="217" spans="1:4" x14ac:dyDescent="0.25">
      <c r="A217" s="11">
        <v>216</v>
      </c>
      <c r="B217" s="11">
        <v>582</v>
      </c>
      <c r="C217" s="11" t="s">
        <v>283</v>
      </c>
      <c r="D217" s="10">
        <v>3</v>
      </c>
    </row>
    <row r="218" spans="1:4" x14ac:dyDescent="0.25">
      <c r="A218" s="11">
        <v>217</v>
      </c>
      <c r="B218" s="11">
        <v>181</v>
      </c>
      <c r="C218" s="11" t="s">
        <v>284</v>
      </c>
      <c r="D218" s="10">
        <v>1</v>
      </c>
    </row>
    <row r="219" spans="1:4" x14ac:dyDescent="0.25">
      <c r="A219" s="11">
        <v>218</v>
      </c>
      <c r="B219" s="11">
        <v>1083</v>
      </c>
      <c r="C219" s="11" t="s">
        <v>285</v>
      </c>
      <c r="D219" s="10">
        <v>3</v>
      </c>
    </row>
    <row r="220" spans="1:4" x14ac:dyDescent="0.25">
      <c r="A220" s="11">
        <v>219</v>
      </c>
      <c r="B220" s="11">
        <v>1435</v>
      </c>
      <c r="C220" s="11" t="s">
        <v>164</v>
      </c>
      <c r="D220" s="10">
        <v>4</v>
      </c>
    </row>
    <row r="221" spans="1:4" x14ac:dyDescent="0.25">
      <c r="A221" s="11">
        <v>220</v>
      </c>
      <c r="B221" s="11">
        <v>1472</v>
      </c>
      <c r="C221" s="11" t="s">
        <v>165</v>
      </c>
      <c r="D221" s="10">
        <v>4</v>
      </c>
    </row>
    <row r="222" spans="1:4" x14ac:dyDescent="0.25">
      <c r="A222" s="11">
        <v>221</v>
      </c>
      <c r="B222" s="11">
        <v>1498</v>
      </c>
      <c r="C222" s="11" t="s">
        <v>166</v>
      </c>
      <c r="D222" s="10">
        <v>3</v>
      </c>
    </row>
    <row r="223" spans="1:4" x14ac:dyDescent="0.25">
      <c r="A223" s="11">
        <v>222</v>
      </c>
      <c r="B223" s="11">
        <v>360</v>
      </c>
      <c r="C223" s="11" t="s">
        <v>167</v>
      </c>
      <c r="D223" s="10">
        <v>4</v>
      </c>
    </row>
    <row r="224" spans="1:4" x14ac:dyDescent="0.25">
      <c r="A224" s="11">
        <v>223</v>
      </c>
      <c r="B224" s="11">
        <v>2262</v>
      </c>
      <c r="C224" s="11" t="s">
        <v>207</v>
      </c>
      <c r="D224" s="10">
        <v>3</v>
      </c>
    </row>
    <row r="225" spans="1:4" x14ac:dyDescent="0.25">
      <c r="A225" s="11">
        <v>224</v>
      </c>
      <c r="B225" s="11">
        <v>763</v>
      </c>
      <c r="C225" s="11" t="s">
        <v>168</v>
      </c>
      <c r="D225" s="10">
        <v>6</v>
      </c>
    </row>
    <row r="226" spans="1:4" x14ac:dyDescent="0.25">
      <c r="A226" s="11">
        <v>225</v>
      </c>
      <c r="B226" s="11">
        <v>1419</v>
      </c>
      <c r="C226" s="11" t="s">
        <v>286</v>
      </c>
      <c r="D226" s="10">
        <v>8</v>
      </c>
    </row>
    <row r="227" spans="1:4" x14ac:dyDescent="0.25">
      <c r="A227" s="11">
        <v>226</v>
      </c>
      <c r="B227" s="11">
        <v>1270</v>
      </c>
      <c r="C227" s="11" t="s">
        <v>169</v>
      </c>
      <c r="D227" s="10">
        <v>3</v>
      </c>
    </row>
    <row r="228" spans="1:4" x14ac:dyDescent="0.25">
      <c r="A228" s="11">
        <v>227</v>
      </c>
      <c r="B228" s="11">
        <v>1737</v>
      </c>
      <c r="C228" s="11" t="s">
        <v>170</v>
      </c>
      <c r="D228" s="10">
        <v>6</v>
      </c>
    </row>
    <row r="229" spans="1:4" x14ac:dyDescent="0.25">
      <c r="A229" s="11">
        <v>228</v>
      </c>
      <c r="B229" s="11">
        <v>834</v>
      </c>
      <c r="C229" s="11" t="s">
        <v>208</v>
      </c>
      <c r="D229" s="10">
        <v>4</v>
      </c>
    </row>
    <row r="230" spans="1:4" x14ac:dyDescent="0.25">
      <c r="A230" s="11">
        <v>229</v>
      </c>
      <c r="B230" s="11">
        <v>1452</v>
      </c>
      <c r="C230" s="11" t="s">
        <v>171</v>
      </c>
      <c r="D230" s="10">
        <v>4</v>
      </c>
    </row>
    <row r="231" spans="1:4" x14ac:dyDescent="0.25">
      <c r="A231" s="11">
        <v>230</v>
      </c>
      <c r="B231" s="11">
        <v>687</v>
      </c>
      <c r="C231" s="11" t="s">
        <v>209</v>
      </c>
      <c r="D231" s="10">
        <v>4</v>
      </c>
    </row>
    <row r="232" spans="1:4" x14ac:dyDescent="0.25">
      <c r="A232" s="11">
        <v>231</v>
      </c>
      <c r="B232" s="11">
        <v>1287</v>
      </c>
      <c r="C232" s="11" t="s">
        <v>172</v>
      </c>
      <c r="D232" s="10">
        <v>9</v>
      </c>
    </row>
    <row r="233" spans="1:4" x14ac:dyDescent="0.25">
      <c r="A233" s="11">
        <v>232</v>
      </c>
      <c r="B233" s="11">
        <v>1488</v>
      </c>
      <c r="C233" s="11" t="s">
        <v>234</v>
      </c>
      <c r="D233" s="10">
        <v>3</v>
      </c>
    </row>
    <row r="234" spans="1:4" x14ac:dyDescent="0.25">
      <c r="A234" s="11">
        <v>233</v>
      </c>
      <c r="B234" s="11">
        <v>488</v>
      </c>
      <c r="C234" s="11" t="s">
        <v>173</v>
      </c>
      <c r="D234" s="10">
        <v>3</v>
      </c>
    </row>
    <row r="235" spans="1:4" x14ac:dyDescent="0.25">
      <c r="A235" s="11">
        <v>234</v>
      </c>
      <c r="B235" s="11">
        <v>138</v>
      </c>
      <c r="C235" s="11" t="s">
        <v>287</v>
      </c>
      <c r="D235" s="10">
        <v>1</v>
      </c>
    </row>
    <row r="236" spans="1:4" x14ac:dyDescent="0.25">
      <c r="A236" s="11">
        <v>235</v>
      </c>
      <c r="B236" s="11">
        <v>160</v>
      </c>
      <c r="C236" s="11" t="s">
        <v>235</v>
      </c>
      <c r="D236" s="10">
        <v>1</v>
      </c>
    </row>
    <row r="237" spans="1:4" x14ac:dyDescent="0.25">
      <c r="A237" s="11">
        <v>236</v>
      </c>
      <c r="B237" s="11">
        <v>1473</v>
      </c>
      <c r="C237" s="11" t="s">
        <v>288</v>
      </c>
      <c r="D237" s="10">
        <v>4</v>
      </c>
    </row>
    <row r="238" spans="1:4" x14ac:dyDescent="0.25">
      <c r="A238" s="11">
        <v>237</v>
      </c>
      <c r="B238" s="11">
        <v>1485</v>
      </c>
      <c r="C238" s="11" t="s">
        <v>174</v>
      </c>
      <c r="D238" s="10">
        <v>3</v>
      </c>
    </row>
    <row r="239" spans="1:4" x14ac:dyDescent="0.25">
      <c r="A239" s="11">
        <v>238</v>
      </c>
      <c r="B239" s="11">
        <v>1491</v>
      </c>
      <c r="C239" s="11" t="s">
        <v>175</v>
      </c>
      <c r="D239" s="10">
        <v>3</v>
      </c>
    </row>
    <row r="240" spans="1:4" x14ac:dyDescent="0.25">
      <c r="A240" s="11">
        <v>239</v>
      </c>
      <c r="B240" s="11">
        <v>2480</v>
      </c>
      <c r="C240" s="11" t="s">
        <v>210</v>
      </c>
      <c r="D240" s="10">
        <v>3</v>
      </c>
    </row>
    <row r="241" spans="1:4" x14ac:dyDescent="0.25">
      <c r="A241" s="11">
        <v>240</v>
      </c>
      <c r="B241" s="11">
        <v>114</v>
      </c>
      <c r="C241" s="11" t="s">
        <v>236</v>
      </c>
      <c r="D241" s="10">
        <v>1</v>
      </c>
    </row>
    <row r="242" spans="1:4" x14ac:dyDescent="0.25">
      <c r="A242" s="11">
        <v>241</v>
      </c>
      <c r="B242" s="11">
        <v>139</v>
      </c>
      <c r="C242" s="11" t="s">
        <v>176</v>
      </c>
      <c r="D242" s="10">
        <v>1</v>
      </c>
    </row>
    <row r="243" spans="1:4" x14ac:dyDescent="0.25">
      <c r="A243" s="11">
        <v>242</v>
      </c>
      <c r="B243" s="11">
        <v>380</v>
      </c>
      <c r="C243" s="11" t="s">
        <v>177</v>
      </c>
      <c r="D243" s="10">
        <v>3</v>
      </c>
    </row>
    <row r="244" spans="1:4" x14ac:dyDescent="0.25">
      <c r="A244" s="11">
        <v>243</v>
      </c>
      <c r="B244" s="11">
        <v>760</v>
      </c>
      <c r="C244" s="11" t="s">
        <v>178</v>
      </c>
      <c r="D244" s="10">
        <v>6</v>
      </c>
    </row>
    <row r="245" spans="1:4" x14ac:dyDescent="0.25">
      <c r="A245" s="11">
        <v>244</v>
      </c>
      <c r="B245" s="11">
        <v>584</v>
      </c>
      <c r="C245" s="11" t="s">
        <v>179</v>
      </c>
      <c r="D245" s="10">
        <v>4</v>
      </c>
    </row>
    <row r="246" spans="1:4" x14ac:dyDescent="0.25">
      <c r="A246" s="11">
        <v>245</v>
      </c>
      <c r="B246" s="11">
        <v>665</v>
      </c>
      <c r="C246" s="11" t="s">
        <v>180</v>
      </c>
      <c r="D246" s="10">
        <v>3</v>
      </c>
    </row>
    <row r="247" spans="1:4" x14ac:dyDescent="0.25">
      <c r="A247" s="11">
        <v>246</v>
      </c>
      <c r="B247" s="11">
        <v>563</v>
      </c>
      <c r="C247" s="11" t="s">
        <v>181</v>
      </c>
      <c r="D247" s="10">
        <v>4</v>
      </c>
    </row>
    <row r="248" spans="1:4" x14ac:dyDescent="0.25">
      <c r="A248" s="11">
        <v>247</v>
      </c>
      <c r="B248" s="11">
        <v>115</v>
      </c>
      <c r="C248" s="11" t="s">
        <v>182</v>
      </c>
      <c r="D248" s="10">
        <v>1</v>
      </c>
    </row>
    <row r="249" spans="1:4" x14ac:dyDescent="0.25">
      <c r="A249" s="11">
        <v>248</v>
      </c>
      <c r="B249" s="11">
        <v>2021</v>
      </c>
      <c r="C249" s="11" t="s">
        <v>183</v>
      </c>
      <c r="D249" s="10">
        <v>6</v>
      </c>
    </row>
    <row r="250" spans="1:4" x14ac:dyDescent="0.25">
      <c r="A250" s="11">
        <v>249</v>
      </c>
      <c r="B250" s="11">
        <v>1470</v>
      </c>
      <c r="C250" s="11" t="s">
        <v>184</v>
      </c>
      <c r="D250" s="10">
        <v>4</v>
      </c>
    </row>
    <row r="251" spans="1:4" x14ac:dyDescent="0.25">
      <c r="A251" s="11">
        <v>250</v>
      </c>
      <c r="B251" s="11">
        <v>1383</v>
      </c>
      <c r="C251" s="11" t="s">
        <v>185</v>
      </c>
      <c r="D251" s="10">
        <v>4</v>
      </c>
    </row>
    <row r="252" spans="1:4" x14ac:dyDescent="0.25">
      <c r="A252" s="11">
        <v>251</v>
      </c>
      <c r="B252" s="11">
        <v>187</v>
      </c>
      <c r="C252" s="11" t="s">
        <v>186</v>
      </c>
      <c r="D252" s="10">
        <v>1</v>
      </c>
    </row>
    <row r="253" spans="1:4" x14ac:dyDescent="0.25">
      <c r="A253" s="11">
        <v>252</v>
      </c>
      <c r="B253" s="11">
        <v>1233</v>
      </c>
      <c r="C253" s="11" t="s">
        <v>187</v>
      </c>
      <c r="D253" s="10">
        <v>9</v>
      </c>
    </row>
    <row r="254" spans="1:4" x14ac:dyDescent="0.25">
      <c r="A254" s="11">
        <v>253</v>
      </c>
      <c r="B254" s="11">
        <v>685</v>
      </c>
      <c r="C254" s="11" t="s">
        <v>188</v>
      </c>
      <c r="D254" s="10">
        <v>4</v>
      </c>
    </row>
    <row r="255" spans="1:4" x14ac:dyDescent="0.25">
      <c r="A255" s="11">
        <v>254</v>
      </c>
      <c r="B255" s="11">
        <v>2462</v>
      </c>
      <c r="C255" s="11" t="s">
        <v>189</v>
      </c>
      <c r="D255" s="10">
        <v>6</v>
      </c>
    </row>
    <row r="256" spans="1:4" x14ac:dyDescent="0.25">
      <c r="A256" s="11">
        <v>255</v>
      </c>
      <c r="B256" s="11">
        <v>884</v>
      </c>
      <c r="C256" s="11" t="s">
        <v>190</v>
      </c>
      <c r="D256" s="10">
        <v>4</v>
      </c>
    </row>
    <row r="257" spans="1:4" x14ac:dyDescent="0.25">
      <c r="A257" s="11">
        <v>256</v>
      </c>
      <c r="B257" s="11">
        <v>2404</v>
      </c>
      <c r="C257" s="11" t="s">
        <v>191</v>
      </c>
      <c r="D257" s="10">
        <v>6</v>
      </c>
    </row>
    <row r="258" spans="1:4" x14ac:dyDescent="0.25">
      <c r="A258" s="11">
        <v>257</v>
      </c>
      <c r="B258" s="11">
        <v>428</v>
      </c>
      <c r="C258" s="11" t="s">
        <v>211</v>
      </c>
      <c r="D258" s="10">
        <v>4</v>
      </c>
    </row>
    <row r="259" spans="1:4" x14ac:dyDescent="0.25">
      <c r="A259" s="11">
        <v>258</v>
      </c>
      <c r="B259" s="11">
        <v>1442</v>
      </c>
      <c r="C259" s="11" t="s">
        <v>212</v>
      </c>
      <c r="D259" s="10">
        <v>8</v>
      </c>
    </row>
    <row r="260" spans="1:4" x14ac:dyDescent="0.25">
      <c r="A260" s="11">
        <v>259</v>
      </c>
      <c r="B260" s="11">
        <v>1487</v>
      </c>
      <c r="C260" s="11" t="s">
        <v>237</v>
      </c>
      <c r="D260" s="10">
        <v>3</v>
      </c>
    </row>
    <row r="261" spans="1:4" x14ac:dyDescent="0.25">
      <c r="A261" s="11">
        <v>260</v>
      </c>
      <c r="B261" s="11">
        <v>2460</v>
      </c>
      <c r="C261" s="11" t="s">
        <v>238</v>
      </c>
      <c r="D261" s="10">
        <v>3</v>
      </c>
    </row>
    <row r="262" spans="1:4" x14ac:dyDescent="0.25">
      <c r="A262" s="11">
        <v>261</v>
      </c>
      <c r="B262" s="11">
        <v>120</v>
      </c>
      <c r="C262" s="11" t="s">
        <v>289</v>
      </c>
      <c r="D262" s="10">
        <v>1</v>
      </c>
    </row>
    <row r="263" spans="1:4" x14ac:dyDescent="0.25">
      <c r="A263" s="11">
        <v>262</v>
      </c>
      <c r="B263" s="11">
        <v>683</v>
      </c>
      <c r="C263" s="11" t="s">
        <v>239</v>
      </c>
      <c r="D263" s="10">
        <v>4</v>
      </c>
    </row>
    <row r="264" spans="1:4" x14ac:dyDescent="0.25">
      <c r="A264" s="11">
        <v>263</v>
      </c>
      <c r="B264" s="11">
        <v>883</v>
      </c>
      <c r="C264" s="11" t="s">
        <v>240</v>
      </c>
      <c r="D264" s="10">
        <v>4</v>
      </c>
    </row>
    <row r="265" spans="1:4" x14ac:dyDescent="0.25">
      <c r="A265" s="11">
        <v>264</v>
      </c>
      <c r="B265" s="11">
        <v>1980</v>
      </c>
      <c r="C265" s="11" t="s">
        <v>241</v>
      </c>
      <c r="D265" s="10">
        <v>3</v>
      </c>
    </row>
    <row r="266" spans="1:4" x14ac:dyDescent="0.25">
      <c r="A266" s="11">
        <v>265</v>
      </c>
      <c r="B266" s="11">
        <v>780</v>
      </c>
      <c r="C266" s="11" t="s">
        <v>290</v>
      </c>
      <c r="D266" s="10">
        <v>3</v>
      </c>
    </row>
    <row r="267" spans="1:4" x14ac:dyDescent="0.25">
      <c r="A267" s="11">
        <v>266</v>
      </c>
      <c r="B267" s="11">
        <v>512</v>
      </c>
      <c r="C267" s="11" t="s">
        <v>192</v>
      </c>
      <c r="D267" s="10">
        <v>4</v>
      </c>
    </row>
    <row r="268" spans="1:4" x14ac:dyDescent="0.25">
      <c r="A268" s="11">
        <v>267</v>
      </c>
      <c r="B268" s="11">
        <v>1286</v>
      </c>
      <c r="C268" s="11" t="s">
        <v>193</v>
      </c>
      <c r="D268" s="10">
        <v>4</v>
      </c>
    </row>
    <row r="269" spans="1:4" x14ac:dyDescent="0.25">
      <c r="A269" s="11">
        <v>268</v>
      </c>
      <c r="B269" s="11">
        <v>1492</v>
      </c>
      <c r="C269" s="11" t="s">
        <v>295</v>
      </c>
      <c r="D269" s="10">
        <v>4</v>
      </c>
    </row>
    <row r="270" spans="1:4" x14ac:dyDescent="0.25">
      <c r="A270" s="11">
        <v>269</v>
      </c>
      <c r="B270" s="11">
        <v>2260</v>
      </c>
      <c r="C270" s="11" t="s">
        <v>296</v>
      </c>
      <c r="D270" s="10">
        <v>6</v>
      </c>
    </row>
    <row r="271" spans="1:4" x14ac:dyDescent="0.25">
      <c r="A271" s="11">
        <v>270</v>
      </c>
      <c r="B271" s="11">
        <v>2321</v>
      </c>
      <c r="C271" s="11" t="s">
        <v>297</v>
      </c>
      <c r="D271" s="10">
        <v>6</v>
      </c>
    </row>
    <row r="272" spans="1:4" x14ac:dyDescent="0.25">
      <c r="A272" s="11">
        <v>271</v>
      </c>
      <c r="B272" s="11">
        <v>1765</v>
      </c>
      <c r="C272" s="11" t="s">
        <v>298</v>
      </c>
      <c r="D272" s="10">
        <v>6</v>
      </c>
    </row>
    <row r="273" spans="1:4" x14ac:dyDescent="0.25">
      <c r="A273" s="11">
        <v>272</v>
      </c>
      <c r="B273" s="11">
        <v>2463</v>
      </c>
      <c r="C273" s="11" t="s">
        <v>299</v>
      </c>
      <c r="D273" s="10">
        <v>6</v>
      </c>
    </row>
    <row r="274" spans="1:4" x14ac:dyDescent="0.25">
      <c r="A274" s="11">
        <v>273</v>
      </c>
      <c r="B274" s="11">
        <v>1277</v>
      </c>
      <c r="C274" s="11" t="s">
        <v>300</v>
      </c>
      <c r="D274" s="10">
        <v>3</v>
      </c>
    </row>
    <row r="275" spans="1:4" x14ac:dyDescent="0.25">
      <c r="A275" s="11">
        <v>274</v>
      </c>
      <c r="B275" s="11">
        <v>561</v>
      </c>
      <c r="C275" s="11" t="s">
        <v>301</v>
      </c>
      <c r="D275" s="10">
        <v>4</v>
      </c>
    </row>
    <row r="276" spans="1:4" x14ac:dyDescent="0.25">
      <c r="A276" s="11">
        <v>275</v>
      </c>
      <c r="B276" s="11">
        <v>765</v>
      </c>
      <c r="C276" s="11" t="s">
        <v>302</v>
      </c>
      <c r="D276" s="10">
        <v>4</v>
      </c>
    </row>
    <row r="277" spans="1:4" x14ac:dyDescent="0.25">
      <c r="A277" s="11">
        <v>276</v>
      </c>
      <c r="B277" s="11">
        <v>2039</v>
      </c>
      <c r="C277" s="11" t="s">
        <v>303</v>
      </c>
      <c r="D277" s="10">
        <v>6</v>
      </c>
    </row>
    <row r="278" spans="1:4" x14ac:dyDescent="0.25">
      <c r="A278" s="11">
        <v>277</v>
      </c>
      <c r="B278" s="11">
        <v>319</v>
      </c>
      <c r="C278" s="11" t="s">
        <v>304</v>
      </c>
      <c r="D278" s="10">
        <v>3</v>
      </c>
    </row>
    <row r="279" spans="1:4" x14ac:dyDescent="0.25">
      <c r="A279" s="11">
        <v>278</v>
      </c>
      <c r="B279" s="11">
        <v>2560</v>
      </c>
      <c r="C279" s="11" t="s">
        <v>305</v>
      </c>
      <c r="D279" s="10">
        <v>6</v>
      </c>
    </row>
    <row r="280" spans="1:4" x14ac:dyDescent="0.25">
      <c r="A280" s="11">
        <v>279</v>
      </c>
      <c r="B280" s="11">
        <v>1292</v>
      </c>
      <c r="C280" s="11" t="s">
        <v>306</v>
      </c>
      <c r="D280" s="10">
        <v>3</v>
      </c>
    </row>
    <row r="281" spans="1:4" x14ac:dyDescent="0.25">
      <c r="A281" s="11">
        <v>280</v>
      </c>
      <c r="B281" s="11">
        <v>1407</v>
      </c>
      <c r="C281" s="11" t="s">
        <v>307</v>
      </c>
      <c r="D281" s="10">
        <v>8</v>
      </c>
    </row>
    <row r="282" spans="1:4" x14ac:dyDescent="0.25">
      <c r="A282" s="11">
        <v>281</v>
      </c>
      <c r="B282" s="11">
        <v>509</v>
      </c>
      <c r="C282" s="11" t="s">
        <v>308</v>
      </c>
      <c r="D282" s="10">
        <v>4</v>
      </c>
    </row>
    <row r="283" spans="1:4" x14ac:dyDescent="0.25">
      <c r="A283" s="11">
        <v>282</v>
      </c>
      <c r="B283" s="11">
        <v>1880</v>
      </c>
      <c r="C283" s="11" t="s">
        <v>309</v>
      </c>
      <c r="D283" s="10">
        <v>3</v>
      </c>
    </row>
    <row r="284" spans="1:4" x14ac:dyDescent="0.25">
      <c r="A284" s="11">
        <v>283</v>
      </c>
      <c r="B284" s="11">
        <v>1257</v>
      </c>
      <c r="C284" s="11" t="s">
        <v>310</v>
      </c>
      <c r="D284" s="10">
        <v>3</v>
      </c>
    </row>
    <row r="285" spans="1:4" x14ac:dyDescent="0.25">
      <c r="A285" s="11">
        <v>284</v>
      </c>
      <c r="B285" s="11">
        <v>2284</v>
      </c>
      <c r="C285" s="11" t="s">
        <v>311</v>
      </c>
      <c r="D285" s="10">
        <v>5</v>
      </c>
    </row>
    <row r="286" spans="1:4" x14ac:dyDescent="0.25">
      <c r="A286" s="11">
        <v>285</v>
      </c>
      <c r="B286" s="11">
        <v>2380</v>
      </c>
      <c r="C286" s="11" t="s">
        <v>312</v>
      </c>
      <c r="D286" s="10">
        <v>5</v>
      </c>
    </row>
    <row r="287" spans="1:4" x14ac:dyDescent="0.25">
      <c r="A287" s="11">
        <v>286</v>
      </c>
      <c r="B287" s="11">
        <v>117</v>
      </c>
      <c r="C287" s="11" t="s">
        <v>313</v>
      </c>
      <c r="D287" s="10">
        <v>1</v>
      </c>
    </row>
    <row r="288" spans="1:4" x14ac:dyDescent="0.25">
      <c r="A288" s="11">
        <v>287</v>
      </c>
      <c r="B288" s="11">
        <v>382</v>
      </c>
      <c r="C288" s="11" t="s">
        <v>314</v>
      </c>
      <c r="D288" s="10">
        <v>6</v>
      </c>
    </row>
    <row r="289" spans="1:4" x14ac:dyDescent="0.25">
      <c r="A289" s="11">
        <v>288</v>
      </c>
      <c r="B289" s="11">
        <v>1256</v>
      </c>
      <c r="C289" s="11" t="s">
        <v>315</v>
      </c>
      <c r="D289" s="10">
        <v>3</v>
      </c>
    </row>
    <row r="290" spans="1:4" x14ac:dyDescent="0.25">
      <c r="A290" s="11">
        <v>289</v>
      </c>
      <c r="B290" s="11">
        <v>2513</v>
      </c>
      <c r="C290" s="11" t="s">
        <v>316</v>
      </c>
      <c r="D290" s="10">
        <v>6</v>
      </c>
    </row>
    <row r="291" spans="1:4" x14ac:dyDescent="0.25">
      <c r="A291" s="9">
        <v>290</v>
      </c>
      <c r="B291" s="9">
        <v>2518</v>
      </c>
      <c r="C291" s="9" t="s">
        <v>317</v>
      </c>
      <c r="D291" s="8">
        <v>6</v>
      </c>
    </row>
  </sheetData>
  <mergeCells count="3">
    <mergeCell ref="H17:L17"/>
    <mergeCell ref="G27:K27"/>
    <mergeCell ref="J1:N1"/>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99BE1492-C777-4E2C-8DAD-B4897E0C49D3}">
            <xm:f>IF(A1='Orginal underlagsdata'!A1,1,0)=0</xm:f>
            <x14:dxf>
              <fill>
                <patternFill>
                  <bgColor theme="7" tint="0.39994506668294322"/>
                </patternFill>
              </fill>
            </x14:dxf>
          </x14:cfRule>
          <xm:sqref>A1:N291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CA28-C5E6-43E5-98DF-DF07FC32E1FD}">
  <sheetPr>
    <tabColor theme="4" tint="0.59999389629810485"/>
    <pageSetUpPr autoPageBreaks="0"/>
  </sheetPr>
  <dimension ref="A1:G61"/>
  <sheetViews>
    <sheetView showGridLines="0" zoomScaleNormal="100" workbookViewId="0"/>
  </sheetViews>
  <sheetFormatPr defaultRowHeight="15" x14ac:dyDescent="0.25"/>
  <cols>
    <col min="1" max="1" width="24.5703125" customWidth="1"/>
    <col min="2" max="2" width="29" customWidth="1"/>
    <col min="3" max="3" width="38.85546875" customWidth="1"/>
    <col min="4" max="4" width="20" bestFit="1" customWidth="1"/>
    <col min="5" max="5" width="30.140625" customWidth="1"/>
    <col min="6" max="6" width="24" customWidth="1"/>
    <col min="7" max="7" width="30.7109375" customWidth="1"/>
  </cols>
  <sheetData>
    <row r="1" spans="1:5" ht="21" x14ac:dyDescent="0.35">
      <c r="A1" s="99" t="s">
        <v>626</v>
      </c>
    </row>
    <row r="3" spans="1:5" ht="18.75" x14ac:dyDescent="0.3">
      <c r="A3" s="98" t="s">
        <v>625</v>
      </c>
    </row>
    <row r="4" spans="1:5" x14ac:dyDescent="0.25">
      <c r="A4" s="61" t="s">
        <v>327</v>
      </c>
      <c r="B4" s="61" t="s">
        <v>594</v>
      </c>
      <c r="C4" s="61" t="s">
        <v>595</v>
      </c>
      <c r="D4" s="61" t="s">
        <v>594</v>
      </c>
      <c r="E4" s="61" t="s">
        <v>595</v>
      </c>
    </row>
    <row r="5" spans="1:5" ht="60" x14ac:dyDescent="0.25">
      <c r="A5" s="138" t="s">
        <v>5</v>
      </c>
      <c r="B5" s="97" t="s">
        <v>604</v>
      </c>
      <c r="C5" s="95" t="s">
        <v>596</v>
      </c>
      <c r="D5" s="103" t="s">
        <v>622</v>
      </c>
      <c r="E5" s="209" t="s">
        <v>624</v>
      </c>
    </row>
    <row r="6" spans="1:5" ht="45" x14ac:dyDescent="0.25">
      <c r="A6" s="139" t="s">
        <v>6</v>
      </c>
      <c r="B6" s="97" t="s">
        <v>605</v>
      </c>
      <c r="C6" s="95" t="s">
        <v>597</v>
      </c>
      <c r="D6" s="103" t="s">
        <v>623</v>
      </c>
      <c r="E6" s="210"/>
    </row>
    <row r="7" spans="1:5" ht="30.75" customHeight="1" x14ac:dyDescent="0.25">
      <c r="A7" s="139" t="s">
        <v>7</v>
      </c>
      <c r="B7" s="97" t="s">
        <v>606</v>
      </c>
      <c r="C7" s="95" t="s">
        <v>598</v>
      </c>
      <c r="D7" s="103" t="s">
        <v>623</v>
      </c>
      <c r="E7" s="211"/>
    </row>
    <row r="8" spans="1:5" ht="45.75" customHeight="1" x14ac:dyDescent="0.25">
      <c r="A8" s="139" t="s">
        <v>9</v>
      </c>
      <c r="B8" s="97" t="s">
        <v>607</v>
      </c>
      <c r="C8" s="95" t="s">
        <v>599</v>
      </c>
    </row>
    <row r="9" spans="1:5" ht="22.5" customHeight="1" x14ac:dyDescent="0.25">
      <c r="A9" s="139" t="s">
        <v>12</v>
      </c>
      <c r="B9" s="97" t="s">
        <v>608</v>
      </c>
      <c r="C9" s="213" t="s">
        <v>600</v>
      </c>
    </row>
    <row r="10" spans="1:5" ht="24.75" customHeight="1" x14ac:dyDescent="0.25">
      <c r="A10" s="139" t="s">
        <v>13</v>
      </c>
      <c r="B10" s="97" t="s">
        <v>609</v>
      </c>
      <c r="C10" s="213"/>
    </row>
    <row r="11" spans="1:5" x14ac:dyDescent="0.25">
      <c r="A11" s="139" t="s">
        <v>14</v>
      </c>
      <c r="B11" s="97" t="s">
        <v>610</v>
      </c>
      <c r="C11" s="209" t="s">
        <v>601</v>
      </c>
    </row>
    <row r="12" spans="1:5" x14ac:dyDescent="0.25">
      <c r="A12" s="139" t="s">
        <v>15</v>
      </c>
      <c r="B12" s="97" t="s">
        <v>611</v>
      </c>
      <c r="C12" s="214"/>
    </row>
    <row r="13" spans="1:5" x14ac:dyDescent="0.25">
      <c r="A13" s="139" t="s">
        <v>16</v>
      </c>
      <c r="B13" s="97" t="s">
        <v>612</v>
      </c>
      <c r="C13" s="215"/>
    </row>
    <row r="14" spans="1:5" x14ac:dyDescent="0.25">
      <c r="A14" s="139" t="s">
        <v>17</v>
      </c>
      <c r="B14" s="97" t="s">
        <v>611</v>
      </c>
      <c r="C14" s="96" t="s">
        <v>602</v>
      </c>
    </row>
    <row r="15" spans="1:5" ht="30" x14ac:dyDescent="0.25">
      <c r="A15" s="139" t="s">
        <v>338</v>
      </c>
      <c r="B15" s="103" t="s">
        <v>608</v>
      </c>
      <c r="C15" s="95" t="s">
        <v>617</v>
      </c>
    </row>
    <row r="16" spans="1:5" ht="45" x14ac:dyDescent="0.25">
      <c r="A16" s="139" t="s">
        <v>18</v>
      </c>
      <c r="B16" s="103" t="s">
        <v>613</v>
      </c>
      <c r="C16" s="95" t="s">
        <v>603</v>
      </c>
    </row>
    <row r="17" spans="1:3" ht="30" x14ac:dyDescent="0.25">
      <c r="A17" s="139" t="s">
        <v>19</v>
      </c>
      <c r="B17" s="103" t="s">
        <v>681</v>
      </c>
      <c r="C17" s="95" t="s">
        <v>618</v>
      </c>
    </row>
    <row r="18" spans="1:3" ht="30" x14ac:dyDescent="0.25">
      <c r="A18" s="139" t="s">
        <v>20</v>
      </c>
      <c r="B18" s="103" t="s">
        <v>614</v>
      </c>
      <c r="C18" s="95" t="s">
        <v>619</v>
      </c>
    </row>
    <row r="19" spans="1:3" x14ac:dyDescent="0.25">
      <c r="A19" s="139" t="s">
        <v>21</v>
      </c>
      <c r="B19" s="103" t="s">
        <v>615</v>
      </c>
      <c r="C19" s="95" t="s">
        <v>620</v>
      </c>
    </row>
    <row r="20" spans="1:3" x14ac:dyDescent="0.25">
      <c r="A20" s="139" t="s">
        <v>22</v>
      </c>
      <c r="B20" s="97" t="s">
        <v>616</v>
      </c>
      <c r="C20" s="95" t="s">
        <v>621</v>
      </c>
    </row>
    <row r="23" spans="1:3" ht="18.75" x14ac:dyDescent="0.3">
      <c r="A23" s="98" t="s">
        <v>627</v>
      </c>
    </row>
    <row r="24" spans="1:3" x14ac:dyDescent="0.25">
      <c r="A24" s="61" t="s">
        <v>327</v>
      </c>
      <c r="B24" s="61" t="s">
        <v>628</v>
      </c>
      <c r="C24" s="61" t="s">
        <v>595</v>
      </c>
    </row>
    <row r="25" spans="1:3" x14ac:dyDescent="0.25">
      <c r="A25" s="138" t="s">
        <v>5</v>
      </c>
      <c r="B25" s="104" t="s">
        <v>676</v>
      </c>
      <c r="C25" s="96" t="s">
        <v>639</v>
      </c>
    </row>
    <row r="26" spans="1:3" x14ac:dyDescent="0.25">
      <c r="A26" s="139" t="s">
        <v>6</v>
      </c>
      <c r="B26" s="104" t="s">
        <v>677</v>
      </c>
      <c r="C26" s="96" t="s">
        <v>639</v>
      </c>
    </row>
    <row r="27" spans="1:3" x14ac:dyDescent="0.25">
      <c r="A27" s="139" t="s">
        <v>7</v>
      </c>
      <c r="B27" s="104" t="s">
        <v>677</v>
      </c>
      <c r="C27" s="96" t="s">
        <v>639</v>
      </c>
    </row>
    <row r="28" spans="1:3" ht="45" x14ac:dyDescent="0.25">
      <c r="A28" s="139" t="s">
        <v>9</v>
      </c>
      <c r="B28" s="100" t="s">
        <v>629</v>
      </c>
      <c r="C28" s="95" t="s">
        <v>640</v>
      </c>
    </row>
    <row r="29" spans="1:3" ht="45" x14ac:dyDescent="0.25">
      <c r="A29" s="139" t="s">
        <v>12</v>
      </c>
      <c r="B29" s="100" t="s">
        <v>630</v>
      </c>
      <c r="C29" s="95" t="s">
        <v>641</v>
      </c>
    </row>
    <row r="30" spans="1:3" ht="60" x14ac:dyDescent="0.25">
      <c r="A30" s="139" t="s">
        <v>13</v>
      </c>
      <c r="B30" s="100" t="s">
        <v>631</v>
      </c>
      <c r="C30" s="95" t="s">
        <v>642</v>
      </c>
    </row>
    <row r="31" spans="1:3" ht="75" x14ac:dyDescent="0.25">
      <c r="A31" s="139" t="s">
        <v>14</v>
      </c>
      <c r="B31" s="100" t="s">
        <v>632</v>
      </c>
      <c r="C31" s="95" t="s">
        <v>643</v>
      </c>
    </row>
    <row r="32" spans="1:3" ht="45" x14ac:dyDescent="0.25">
      <c r="A32" s="139" t="s">
        <v>15</v>
      </c>
      <c r="B32" s="100" t="s">
        <v>633</v>
      </c>
      <c r="C32" s="95" t="s">
        <v>640</v>
      </c>
    </row>
    <row r="33" spans="1:7" ht="45" x14ac:dyDescent="0.25">
      <c r="A33" s="139" t="s">
        <v>16</v>
      </c>
      <c r="B33" s="100" t="s">
        <v>634</v>
      </c>
      <c r="C33" s="95" t="s">
        <v>640</v>
      </c>
    </row>
    <row r="34" spans="1:7" ht="75" x14ac:dyDescent="0.25">
      <c r="A34" s="139" t="s">
        <v>17</v>
      </c>
      <c r="B34" s="100" t="s">
        <v>635</v>
      </c>
      <c r="C34" s="95" t="s">
        <v>644</v>
      </c>
    </row>
    <row r="35" spans="1:7" ht="75" x14ac:dyDescent="0.25">
      <c r="A35" s="139" t="s">
        <v>338</v>
      </c>
      <c r="B35" s="104" t="s">
        <v>678</v>
      </c>
      <c r="C35" s="95" t="s">
        <v>645</v>
      </c>
    </row>
    <row r="36" spans="1:7" ht="45" x14ac:dyDescent="0.25">
      <c r="A36" s="139" t="s">
        <v>18</v>
      </c>
      <c r="B36" s="104" t="s">
        <v>636</v>
      </c>
      <c r="C36" s="95" t="s">
        <v>646</v>
      </c>
    </row>
    <row r="37" spans="1:7" ht="30" x14ac:dyDescent="0.25">
      <c r="A37" s="139" t="s">
        <v>19</v>
      </c>
      <c r="B37" s="104" t="s">
        <v>637</v>
      </c>
      <c r="C37" s="95" t="s">
        <v>647</v>
      </c>
    </row>
    <row r="38" spans="1:7" ht="30" x14ac:dyDescent="0.25">
      <c r="A38" s="139" t="s">
        <v>20</v>
      </c>
      <c r="B38" s="104" t="s">
        <v>679</v>
      </c>
      <c r="C38" s="95" t="s">
        <v>648</v>
      </c>
    </row>
    <row r="39" spans="1:7" x14ac:dyDescent="0.25">
      <c r="A39" s="139" t="s">
        <v>21</v>
      </c>
      <c r="B39" s="104" t="s">
        <v>680</v>
      </c>
      <c r="C39" s="95" t="s">
        <v>649</v>
      </c>
    </row>
    <row r="40" spans="1:7" x14ac:dyDescent="0.25">
      <c r="A40" s="139" t="s">
        <v>22</v>
      </c>
      <c r="B40" s="100" t="s">
        <v>638</v>
      </c>
      <c r="C40" s="96" t="s">
        <v>621</v>
      </c>
    </row>
    <row r="43" spans="1:7" ht="18.75" x14ac:dyDescent="0.3">
      <c r="A43" s="98" t="s">
        <v>672</v>
      </c>
    </row>
    <row r="44" spans="1:7" x14ac:dyDescent="0.25">
      <c r="A44" s="61" t="s">
        <v>327</v>
      </c>
      <c r="B44" s="197" t="s">
        <v>650</v>
      </c>
      <c r="C44" s="212"/>
      <c r="D44" s="212"/>
      <c r="E44" s="212"/>
      <c r="F44" s="198"/>
      <c r="G44" s="61" t="s">
        <v>651</v>
      </c>
    </row>
    <row r="45" spans="1:7" x14ac:dyDescent="0.25">
      <c r="A45" s="102"/>
      <c r="B45" s="102" t="s">
        <v>652</v>
      </c>
      <c r="C45" s="102" t="s">
        <v>653</v>
      </c>
      <c r="D45" s="102" t="s">
        <v>654</v>
      </c>
      <c r="E45" s="102" t="s">
        <v>655</v>
      </c>
      <c r="F45" s="102" t="s">
        <v>656</v>
      </c>
      <c r="G45" s="102"/>
    </row>
    <row r="46" spans="1:7" ht="30" x14ac:dyDescent="0.25">
      <c r="A46" s="100" t="s">
        <v>323</v>
      </c>
      <c r="B46" s="100">
        <v>0.40899999999999997</v>
      </c>
      <c r="C46" s="100">
        <v>0.125</v>
      </c>
      <c r="D46" s="100">
        <v>8.3000000000000004E-2</v>
      </c>
      <c r="E46" s="100">
        <v>0.35499999999999998</v>
      </c>
      <c r="F46" s="100">
        <v>2.7E-2</v>
      </c>
      <c r="G46" s="101" t="s">
        <v>657</v>
      </c>
    </row>
    <row r="47" spans="1:7" ht="30" x14ac:dyDescent="0.25">
      <c r="A47" s="100" t="s">
        <v>6</v>
      </c>
      <c r="B47" s="100">
        <v>0.625</v>
      </c>
      <c r="C47" s="100">
        <v>6.0999999999999999E-2</v>
      </c>
      <c r="D47" s="100">
        <v>7.8E-2</v>
      </c>
      <c r="E47" s="100">
        <v>0.20300000000000001</v>
      </c>
      <c r="F47" s="100">
        <v>3.3000000000000002E-2</v>
      </c>
      <c r="G47" s="101" t="s">
        <v>658</v>
      </c>
    </row>
    <row r="48" spans="1:7" ht="30" x14ac:dyDescent="0.25">
      <c r="A48" s="100" t="s">
        <v>7</v>
      </c>
      <c r="B48" s="100">
        <v>0.625</v>
      </c>
      <c r="C48" s="100">
        <v>6.0999999999999999E-2</v>
      </c>
      <c r="D48" s="100">
        <v>7.8E-2</v>
      </c>
      <c r="E48" s="100">
        <v>0.20300000000000001</v>
      </c>
      <c r="F48" s="100">
        <v>3.3000000000000002E-2</v>
      </c>
      <c r="G48" s="101" t="s">
        <v>658</v>
      </c>
    </row>
    <row r="49" spans="1:7" ht="30" x14ac:dyDescent="0.25">
      <c r="A49" s="100" t="s">
        <v>9</v>
      </c>
      <c r="B49" s="100">
        <v>0.61</v>
      </c>
      <c r="C49" s="100">
        <v>0.13</v>
      </c>
      <c r="D49" s="100">
        <v>0.12</v>
      </c>
      <c r="E49" s="100">
        <v>0.12</v>
      </c>
      <c r="F49" s="100">
        <v>0.02</v>
      </c>
      <c r="G49" s="101" t="s">
        <v>659</v>
      </c>
    </row>
    <row r="50" spans="1:7" ht="30" x14ac:dyDescent="0.25">
      <c r="A50" s="100" t="s">
        <v>12</v>
      </c>
      <c r="B50" s="100">
        <v>0.8</v>
      </c>
      <c r="C50" s="100">
        <v>0.06</v>
      </c>
      <c r="D50" s="100">
        <v>0.09</v>
      </c>
      <c r="E50" s="100">
        <v>0.04</v>
      </c>
      <c r="F50" s="100">
        <v>0.01</v>
      </c>
      <c r="G50" s="101" t="s">
        <v>660</v>
      </c>
    </row>
    <row r="51" spans="1:7" ht="30" x14ac:dyDescent="0.25">
      <c r="A51" s="100" t="s">
        <v>13</v>
      </c>
      <c r="B51" s="100">
        <v>0.72</v>
      </c>
      <c r="C51" s="100">
        <v>0.13</v>
      </c>
      <c r="D51" s="100">
        <v>0.06</v>
      </c>
      <c r="E51" s="100">
        <v>0.09</v>
      </c>
      <c r="F51" s="100">
        <v>0.01</v>
      </c>
      <c r="G51" s="101" t="s">
        <v>661</v>
      </c>
    </row>
    <row r="52" spans="1:7" ht="45" x14ac:dyDescent="0.25">
      <c r="A52" s="100" t="s">
        <v>14</v>
      </c>
      <c r="B52" s="100">
        <v>0.57999999999999996</v>
      </c>
      <c r="C52" s="100">
        <v>0.05</v>
      </c>
      <c r="D52" s="100">
        <v>0.06</v>
      </c>
      <c r="E52" s="100">
        <v>0.28999999999999998</v>
      </c>
      <c r="F52" s="100">
        <v>0.01</v>
      </c>
      <c r="G52" s="101" t="s">
        <v>662</v>
      </c>
    </row>
    <row r="53" spans="1:7" ht="30" x14ac:dyDescent="0.25">
      <c r="A53" s="100" t="s">
        <v>15</v>
      </c>
      <c r="B53" s="100">
        <v>0.56999999999999995</v>
      </c>
      <c r="C53" s="100">
        <v>0.03</v>
      </c>
      <c r="D53" s="100">
        <v>7.0000000000000007E-2</v>
      </c>
      <c r="E53" s="100">
        <v>0.33</v>
      </c>
      <c r="F53" s="100">
        <v>0.01</v>
      </c>
      <c r="G53" s="101" t="s">
        <v>663</v>
      </c>
    </row>
    <row r="54" spans="1:7" ht="45" x14ac:dyDescent="0.25">
      <c r="A54" s="100" t="s">
        <v>16</v>
      </c>
      <c r="B54" s="100">
        <v>0.21</v>
      </c>
      <c r="C54" s="100">
        <v>0</v>
      </c>
      <c r="D54" s="100">
        <v>0.09</v>
      </c>
      <c r="E54" s="100">
        <v>0.7</v>
      </c>
      <c r="F54" s="100">
        <v>0</v>
      </c>
      <c r="G54" s="101" t="s">
        <v>664</v>
      </c>
    </row>
    <row r="55" spans="1:7" ht="30" x14ac:dyDescent="0.25">
      <c r="A55" s="100" t="s">
        <v>17</v>
      </c>
      <c r="B55" s="100">
        <v>0.38</v>
      </c>
      <c r="C55" s="100">
        <v>0.08</v>
      </c>
      <c r="D55" s="100">
        <v>0.04</v>
      </c>
      <c r="E55" s="100">
        <v>0.47</v>
      </c>
      <c r="F55" s="100">
        <v>0.03</v>
      </c>
      <c r="G55" s="101" t="s">
        <v>665</v>
      </c>
    </row>
    <row r="56" spans="1:7" ht="30" x14ac:dyDescent="0.25">
      <c r="A56" s="100" t="s">
        <v>324</v>
      </c>
      <c r="B56" s="100">
        <v>0.42199999999999999</v>
      </c>
      <c r="C56" s="100">
        <v>5.1999999999999998E-2</v>
      </c>
      <c r="D56" s="100">
        <v>0.106</v>
      </c>
      <c r="E56" s="100">
        <v>0.40899999999999997</v>
      </c>
      <c r="F56" s="100">
        <v>1.0999999999999999E-2</v>
      </c>
      <c r="G56" s="101" t="s">
        <v>666</v>
      </c>
    </row>
    <row r="57" spans="1:7" ht="45" x14ac:dyDescent="0.25">
      <c r="A57" s="100" t="s">
        <v>18</v>
      </c>
      <c r="B57" s="100">
        <v>0.49099999999999999</v>
      </c>
      <c r="C57" s="100">
        <v>4.5999999999999999E-2</v>
      </c>
      <c r="D57" s="100">
        <v>0.35399999999999998</v>
      </c>
      <c r="E57" s="100">
        <v>9.9000000000000005E-2</v>
      </c>
      <c r="F57" s="100">
        <v>0.01</v>
      </c>
      <c r="G57" s="101" t="s">
        <v>667</v>
      </c>
    </row>
    <row r="58" spans="1:7" ht="45" x14ac:dyDescent="0.25">
      <c r="A58" s="100" t="s">
        <v>19</v>
      </c>
      <c r="B58" s="100">
        <v>0.58299999999999996</v>
      </c>
      <c r="C58" s="100">
        <v>6.5000000000000002E-2</v>
      </c>
      <c r="D58" s="100">
        <v>8.3000000000000004E-2</v>
      </c>
      <c r="E58" s="100">
        <v>0.26100000000000001</v>
      </c>
      <c r="F58" s="100">
        <v>7.0000000000000001E-3</v>
      </c>
      <c r="G58" s="101" t="s">
        <v>668</v>
      </c>
    </row>
    <row r="59" spans="1:7" ht="30" x14ac:dyDescent="0.25">
      <c r="A59" s="100" t="s">
        <v>325</v>
      </c>
      <c r="B59" s="100">
        <v>0.40799999999999997</v>
      </c>
      <c r="C59" s="100">
        <v>0.161</v>
      </c>
      <c r="D59" s="100">
        <v>0.123</v>
      </c>
      <c r="E59" s="100">
        <v>0.27900000000000003</v>
      </c>
      <c r="F59" s="100">
        <v>0.03</v>
      </c>
      <c r="G59" s="101" t="s">
        <v>669</v>
      </c>
    </row>
    <row r="60" spans="1:7" ht="45" x14ac:dyDescent="0.25">
      <c r="A60" s="100" t="s">
        <v>326</v>
      </c>
      <c r="B60" s="100">
        <v>0.23400000000000001</v>
      </c>
      <c r="C60" s="100">
        <v>0.25700000000000001</v>
      </c>
      <c r="D60" s="100">
        <v>0.16200000000000001</v>
      </c>
      <c r="E60" s="100">
        <v>0.29599999999999999</v>
      </c>
      <c r="F60" s="100">
        <v>5.1999999999999998E-2</v>
      </c>
      <c r="G60" s="101" t="s">
        <v>670</v>
      </c>
    </row>
    <row r="61" spans="1:7" ht="75" x14ac:dyDescent="0.25">
      <c r="A61" s="100" t="s">
        <v>22</v>
      </c>
      <c r="B61" s="100">
        <v>0.59699999999999998</v>
      </c>
      <c r="C61" s="100">
        <v>0.05</v>
      </c>
      <c r="D61" s="100">
        <v>0.155</v>
      </c>
      <c r="E61" s="100">
        <v>0.14899999999999999</v>
      </c>
      <c r="F61" s="100">
        <v>4.8000000000000001E-2</v>
      </c>
      <c r="G61" s="101" t="s">
        <v>671</v>
      </c>
    </row>
  </sheetData>
  <mergeCells count="4">
    <mergeCell ref="E5:E7"/>
    <mergeCell ref="B44:F44"/>
    <mergeCell ref="C9:C10"/>
    <mergeCell ref="C11:C13"/>
  </mergeCells>
  <conditionalFormatting sqref="A5">
    <cfRule type="expression" dxfId="35" priority="36">
      <formula>IF($G$16&gt;0,1=1)</formula>
    </cfRule>
  </conditionalFormatting>
  <conditionalFormatting sqref="A6">
    <cfRule type="expression" dxfId="34" priority="35">
      <formula>IF($G$17&gt;0,1)=1</formula>
    </cfRule>
  </conditionalFormatting>
  <conditionalFormatting sqref="A7">
    <cfRule type="expression" dxfId="33" priority="34">
      <formula>IF($G$18&gt;0,1)=1</formula>
    </cfRule>
  </conditionalFormatting>
  <conditionalFormatting sqref="A8">
    <cfRule type="expression" dxfId="32" priority="33">
      <formula>IF($G$19&gt;0,1)=1</formula>
    </cfRule>
  </conditionalFormatting>
  <conditionalFormatting sqref="A9">
    <cfRule type="expression" dxfId="31" priority="32">
      <formula>IF($G$20&gt;0,1)=1</formula>
    </cfRule>
  </conditionalFormatting>
  <conditionalFormatting sqref="A10">
    <cfRule type="expression" dxfId="30" priority="31">
      <formula>IF($G$21&gt;0,1)=1</formula>
    </cfRule>
  </conditionalFormatting>
  <conditionalFormatting sqref="A11">
    <cfRule type="expression" dxfId="29" priority="30">
      <formula>IF($G$22&gt;0,1)=1</formula>
    </cfRule>
  </conditionalFormatting>
  <conditionalFormatting sqref="A12">
    <cfRule type="expression" dxfId="28" priority="29">
      <formula>IF($G$23&gt;0,1)=1</formula>
    </cfRule>
  </conditionalFormatting>
  <conditionalFormatting sqref="A13">
    <cfRule type="expression" dxfId="27" priority="28">
      <formula>IF($G$24&gt;0,1)=1</formula>
    </cfRule>
  </conditionalFormatting>
  <conditionalFormatting sqref="A14">
    <cfRule type="expression" dxfId="26" priority="27">
      <formula>IF($G$25&gt;0,1)=1</formula>
    </cfRule>
  </conditionalFormatting>
  <conditionalFormatting sqref="A15">
    <cfRule type="expression" dxfId="25" priority="26">
      <formula>IF($G$26&gt;0,1)=1</formula>
    </cfRule>
  </conditionalFormatting>
  <conditionalFormatting sqref="A16">
    <cfRule type="expression" dxfId="24" priority="25">
      <formula>IF($G$27&gt;0,1)=1</formula>
    </cfRule>
  </conditionalFormatting>
  <conditionalFormatting sqref="A17">
    <cfRule type="expression" dxfId="23" priority="24">
      <formula>IF($G$28&gt;0,1)=1</formula>
    </cfRule>
  </conditionalFormatting>
  <conditionalFormatting sqref="A18">
    <cfRule type="expression" dxfId="22" priority="23">
      <formula>IF($G$29&gt;0,1)=1</formula>
    </cfRule>
  </conditionalFormatting>
  <conditionalFormatting sqref="A19">
    <cfRule type="expression" dxfId="21" priority="22">
      <formula>IF($G$30&gt;0,1)=1</formula>
    </cfRule>
  </conditionalFormatting>
  <conditionalFormatting sqref="A20">
    <cfRule type="expression" dxfId="20" priority="21">
      <formula>IF($G$31&gt;0,1)=1</formula>
    </cfRule>
  </conditionalFormatting>
  <conditionalFormatting sqref="A25">
    <cfRule type="expression" dxfId="19" priority="17">
      <formula>IF($G$16&gt;0,1=1)</formula>
    </cfRule>
  </conditionalFormatting>
  <conditionalFormatting sqref="A26">
    <cfRule type="expression" dxfId="18" priority="16">
      <formula>IF($G$17&gt;0,1)=1</formula>
    </cfRule>
  </conditionalFormatting>
  <conditionalFormatting sqref="A27">
    <cfRule type="expression" dxfId="17" priority="15">
      <formula>IF($G$18&gt;0,1)=1</formula>
    </cfRule>
  </conditionalFormatting>
  <conditionalFormatting sqref="A28">
    <cfRule type="expression" dxfId="16" priority="14">
      <formula>IF($G$19&gt;0,1)=1</formula>
    </cfRule>
  </conditionalFormatting>
  <conditionalFormatting sqref="A29">
    <cfRule type="expression" dxfId="15" priority="13">
      <formula>IF($G$20&gt;0,1)=1</formula>
    </cfRule>
  </conditionalFormatting>
  <conditionalFormatting sqref="A30">
    <cfRule type="expression" dxfId="14" priority="12">
      <formula>IF($G$21&gt;0,1)=1</formula>
    </cfRule>
  </conditionalFormatting>
  <conditionalFormatting sqref="A31">
    <cfRule type="expression" dxfId="13" priority="11">
      <formula>IF($G$22&gt;0,1)=1</formula>
    </cfRule>
  </conditionalFormatting>
  <conditionalFormatting sqref="A32">
    <cfRule type="expression" dxfId="12" priority="10">
      <formula>IF($G$23&gt;0,1)=1</formula>
    </cfRule>
  </conditionalFormatting>
  <conditionalFormatting sqref="A33">
    <cfRule type="expression" dxfId="11" priority="9">
      <formula>IF($G$24&gt;0,1)=1</formula>
    </cfRule>
  </conditionalFormatting>
  <conditionalFormatting sqref="A34">
    <cfRule type="expression" dxfId="10" priority="8">
      <formula>IF($G$25&gt;0,1)=1</formula>
    </cfRule>
  </conditionalFormatting>
  <conditionalFormatting sqref="A35">
    <cfRule type="expression" dxfId="9" priority="7">
      <formula>IF($G$26&gt;0,1)=1</formula>
    </cfRule>
  </conditionalFormatting>
  <conditionalFormatting sqref="A36">
    <cfRule type="expression" dxfId="8" priority="6">
      <formula>IF($G$27&gt;0,1)=1</formula>
    </cfRule>
  </conditionalFormatting>
  <conditionalFormatting sqref="A37">
    <cfRule type="expression" dxfId="7" priority="5">
      <formula>IF($G$28&gt;0,1)=1</formula>
    </cfRule>
  </conditionalFormatting>
  <conditionalFormatting sqref="A38">
    <cfRule type="expression" dxfId="6" priority="4">
      <formula>IF($G$29&gt;0,1)=1</formula>
    </cfRule>
  </conditionalFormatting>
  <conditionalFormatting sqref="A39">
    <cfRule type="expression" dxfId="5" priority="3">
      <formula>IF($G$30&gt;0,1)=1</formula>
    </cfRule>
  </conditionalFormatting>
  <conditionalFormatting sqref="A40">
    <cfRule type="expression" dxfId="4" priority="2">
      <formula>IF($G$31&gt;0,1)=1</formula>
    </cfRule>
  </conditionalFormatting>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4960-F84F-424D-8006-DDB1C3EFCC7D}">
  <sheetPr>
    <tabColor rgb="FFFF0000"/>
    <pageSetUpPr autoPageBreaks="0"/>
  </sheetPr>
  <dimension ref="A1:L117"/>
  <sheetViews>
    <sheetView workbookViewId="0">
      <pane ySplit="10" topLeftCell="A11" activePane="bottomLeft" state="frozen"/>
      <selection pane="bottomLeft" activeCell="H6" sqref="H6"/>
    </sheetView>
  </sheetViews>
  <sheetFormatPr defaultRowHeight="15" x14ac:dyDescent="0.25"/>
  <cols>
    <col min="1" max="1" width="31.140625" customWidth="1"/>
    <col min="2" max="2" width="31.42578125" customWidth="1"/>
    <col min="3" max="3" width="24.28515625" customWidth="1"/>
    <col min="4" max="4" width="30.28515625" customWidth="1"/>
    <col min="5" max="5" width="24.140625" customWidth="1"/>
    <col min="6" max="6" width="24.28515625" customWidth="1"/>
    <col min="7" max="7" width="21.5703125" customWidth="1"/>
    <col min="8" max="8" width="19" customWidth="1"/>
    <col min="9" max="9" width="17" customWidth="1"/>
    <col min="10" max="10" width="10.5703125" customWidth="1"/>
    <col min="11" max="12" width="11.140625" customWidth="1"/>
  </cols>
  <sheetData>
    <row r="1" spans="1:12" x14ac:dyDescent="0.25">
      <c r="A1" s="6" t="s">
        <v>294</v>
      </c>
      <c r="B1" s="1">
        <f>LOOKUP(Indata!C31,Underlagsdata!$C$2:$C$291,Underlagsdata!$D$2:$D$291)</f>
        <v>8</v>
      </c>
      <c r="D1" s="152" t="s">
        <v>524</v>
      </c>
      <c r="E1" s="153" t="s">
        <v>743</v>
      </c>
      <c r="F1" s="60" t="s">
        <v>744</v>
      </c>
      <c r="H1" s="133" t="s">
        <v>521</v>
      </c>
      <c r="I1" s="133" t="s">
        <v>522</v>
      </c>
    </row>
    <row r="2" spans="1:12" x14ac:dyDescent="0.25">
      <c r="A2" s="6" t="s">
        <v>728</v>
      </c>
      <c r="B2" s="127">
        <f>LOOKUP(B1,Underlagsdata!F19:F25,Underlagsdata!G19:G25)</f>
        <v>0.975672769</v>
      </c>
      <c r="D2" s="130" t="s">
        <v>328</v>
      </c>
      <c r="E2" s="131">
        <f>SUM(L12,L19,L26,L33,L40,L47,L54,L61,L68,L75,L82,L89,L96)</f>
        <v>0</v>
      </c>
      <c r="F2" s="132">
        <f>SUM(F12,F19,F26,F33,F40,F47,F54,F61,F68,F75,F82,F89,F96)</f>
        <v>0</v>
      </c>
      <c r="G2" s="19"/>
      <c r="H2" s="6" t="s">
        <v>508</v>
      </c>
      <c r="I2" s="132">
        <f>L17+L24+L31</f>
        <v>0</v>
      </c>
    </row>
    <row r="3" spans="1:12" x14ac:dyDescent="0.25">
      <c r="A3" s="6" t="s">
        <v>511</v>
      </c>
      <c r="B3" s="128">
        <f>AVERAGE(Indata!M63:M67,Indata!M70:M75,Indata!M78:M81)</f>
        <v>2.5</v>
      </c>
      <c r="D3" s="130" t="s">
        <v>342</v>
      </c>
      <c r="E3" s="131">
        <f>SUM(L13,L20,L27,L34,L41,L48,L55,L62,L69,L76,L83,L90,L97)</f>
        <v>0</v>
      </c>
      <c r="F3" s="132">
        <f>SUM(F13,F20,F27,F34,F41,F48,F55,F62,F69,F76,F83,F90,F97)</f>
        <v>0</v>
      </c>
      <c r="G3" s="19"/>
      <c r="H3" s="6" t="s">
        <v>509</v>
      </c>
      <c r="I3" s="132">
        <f>L38+L45+L59+L66+L80</f>
        <v>0</v>
      </c>
    </row>
    <row r="4" spans="1:12" x14ac:dyDescent="0.25">
      <c r="A4" s="6" t="s">
        <v>512</v>
      </c>
      <c r="B4" s="128">
        <f>AVERAGE(Indata!M87:M96)</f>
        <v>2.5</v>
      </c>
      <c r="D4" s="130" t="s">
        <v>330</v>
      </c>
      <c r="E4" s="131">
        <f>SUM(L14,L21,L28,L35,L42,L49,L56,L63,L70,L77,L84,L91,L98)</f>
        <v>0</v>
      </c>
      <c r="F4" s="132">
        <f>SUM(F14,F21,F28,F35,F42,F49,F56,F63,F70,F77,F84,F91,F98)</f>
        <v>0</v>
      </c>
      <c r="G4" s="19"/>
      <c r="H4" s="6" t="s">
        <v>510</v>
      </c>
      <c r="I4" s="132">
        <f>L52+L73+L87+L94+L101</f>
        <v>0</v>
      </c>
    </row>
    <row r="5" spans="1:12" x14ac:dyDescent="0.25">
      <c r="A5" s="6" t="s">
        <v>513</v>
      </c>
      <c r="B5" s="128">
        <f>AVERAGE(Indata!M102:M111)</f>
        <v>2.5</v>
      </c>
      <c r="D5" s="130" t="s">
        <v>331</v>
      </c>
      <c r="E5" s="131">
        <f>SUM(L15,L22,L29,L36,L43,L50,L57,L64,L71,L78,L85,L92,L99)</f>
        <v>0</v>
      </c>
      <c r="F5" s="132">
        <f>SUM(F15,F22,F29,F36,F43,F50,F57,F64,F71,F78,F85,F92,F99)</f>
        <v>0</v>
      </c>
      <c r="G5" s="19"/>
      <c r="I5" s="19"/>
    </row>
    <row r="6" spans="1:12" x14ac:dyDescent="0.25">
      <c r="A6" s="6" t="s">
        <v>514</v>
      </c>
      <c r="B6" s="128">
        <f>AVERAGE(Indata!M117:M124)</f>
        <v>4</v>
      </c>
      <c r="D6" s="130" t="s">
        <v>332</v>
      </c>
      <c r="E6" s="131">
        <f>SUM(L16,L23,L30,L37,L44,L51,L58,L65,L72,L79,L86,L93,L100)</f>
        <v>0</v>
      </c>
      <c r="F6" s="132">
        <f>SUM(F16,F23,F30,F37,F44,F51,F58,F65,F72,F79,F86,F93,F100)</f>
        <v>0</v>
      </c>
      <c r="G6" s="19"/>
      <c r="I6" s="19"/>
    </row>
    <row r="7" spans="1:12" x14ac:dyDescent="0.25">
      <c r="A7" s="6" t="s">
        <v>515</v>
      </c>
      <c r="B7" s="128">
        <f>AVERAGE(Indata!M134:M143)</f>
        <v>4</v>
      </c>
      <c r="D7" s="130" t="s">
        <v>340</v>
      </c>
      <c r="E7" s="131">
        <f>SUM(E2:E6)</f>
        <v>0</v>
      </c>
      <c r="F7" s="132">
        <f>SUM(F2:F6)</f>
        <v>0</v>
      </c>
      <c r="I7" s="19"/>
    </row>
    <row r="8" spans="1:12" x14ac:dyDescent="0.25">
      <c r="A8" s="6" t="s">
        <v>500</v>
      </c>
      <c r="B8" s="129">
        <f>IF(AND(Indata!C32=Underlagsdata!F32,Stödberäkningar!B7&gt;3),0*Indata!M146,IF(AND(Indata!C32=Underlagsdata!F32,Stödberäkningar!B7&gt;2),0.005*Indata!M146,IF(AND(Indata!C32=Underlagsdata!F32,Stödberäkningar!B7&gt;1.4),0.02*Indata!M146,IF(AND(Indata!C32=Underlagsdata!F32,Stödberäkningar!B7&gt;=1),0.08*Indata!M146,IF(AND(OR(Indata!C32=Underlagsdata!F29,Indata!C32=Underlagsdata!F30,Indata!C32=Underlagsdata!F31),Stödberäkningar!B7&gt;3),0*Indata!M146,IF(AND(OR(Indata!C32=Underlagsdata!F29,Indata!C32=Underlagsdata!F30,Indata!C32=Underlagsdata!F31),Stödberäkningar!B7&gt;2),0.01*Indata!M146,IF(AND(OR(Indata!C32=Underlagsdata!F29,Indata!C32=Underlagsdata!F30,Indata!C32=Underlagsdata!F31),Stödberäkningar!B7&gt;1.4),0.03*Indata!M146,IF(AND(OR(Indata!C32=Underlagsdata!F29,Indata!C32=Underlagsdata!F30,Indata!C32=Underlagsdata!F31),Stödberäkningar!B7&gt;=1),0.14*Indata!M146))))))))</f>
        <v>0</v>
      </c>
    </row>
    <row r="9" spans="1:12" x14ac:dyDescent="0.25">
      <c r="G9" s="216" t="s">
        <v>750</v>
      </c>
      <c r="H9" s="216"/>
      <c r="I9" s="216"/>
      <c r="J9" s="216"/>
      <c r="K9" s="216"/>
      <c r="L9" s="126"/>
    </row>
    <row r="10" spans="1:12" x14ac:dyDescent="0.25">
      <c r="B10" s="133" t="s">
        <v>745</v>
      </c>
      <c r="C10" s="134" t="s">
        <v>726</v>
      </c>
      <c r="D10" s="133" t="s">
        <v>727</v>
      </c>
      <c r="E10" s="133" t="s">
        <v>590</v>
      </c>
      <c r="F10" s="135" t="s">
        <v>522</v>
      </c>
      <c r="G10" s="135" t="s">
        <v>329</v>
      </c>
      <c r="H10" s="135" t="s">
        <v>331</v>
      </c>
      <c r="I10" s="135" t="s">
        <v>330</v>
      </c>
      <c r="J10" s="135" t="s">
        <v>328</v>
      </c>
      <c r="K10" s="135" t="s">
        <v>341</v>
      </c>
      <c r="L10" s="135" t="s">
        <v>339</v>
      </c>
    </row>
    <row r="11" spans="1:12" x14ac:dyDescent="0.25">
      <c r="A11" s="133" t="s">
        <v>5</v>
      </c>
      <c r="C11" s="12"/>
    </row>
    <row r="12" spans="1:12" x14ac:dyDescent="0.25">
      <c r="A12" s="1" t="s">
        <v>328</v>
      </c>
      <c r="B12" s="128">
        <f>Underlagsdata!J3</f>
        <v>0.40899999999999997</v>
      </c>
      <c r="C12" s="1">
        <f>LOOKUP($B$1,Underlagsdata!$F$19:$F$25,Underlagsdata!$H$19:$H$25)</f>
        <v>0.96</v>
      </c>
      <c r="D12" s="1">
        <f>LOOKUP(Indata!$C$32,Underlagsdata!$F$29:$F$32,Underlagsdata!$G$29:$G$32)</f>
        <v>0.7</v>
      </c>
      <c r="E12" s="128">
        <f>B12*C12*D12</f>
        <v>0.27484799999999993</v>
      </c>
      <c r="F12" s="132">
        <f>(Indata!$G$37*Underlagsdata!$I$3*$B$2*E12)/$E$17</f>
        <v>0</v>
      </c>
      <c r="G12" s="132">
        <f>IF(OR($B$1=1,$B$1=8,$B$1=9),F12-(G13-F13)*0.5,F12-(G13-F13)*0.3)</f>
        <v>0</v>
      </c>
      <c r="H12" s="132">
        <f>IF($B$4&gt;3.2,G12+G12*0.02,IF($B$4&gt;2,G12,IF($B$4&gt;1.4,G12-G12*0.02,IF($B$4&gt;=1,G12-G12*0.05))))</f>
        <v>0</v>
      </c>
      <c r="I12" s="132">
        <f>IF($B$5&gt;3.2,H12+H12*0.025,IF($B$5&gt;2,H12,IF($B$5&gt;1.4,H12-H12*0.05,IF($B$5&gt;=1,H12-H12*0.12))))</f>
        <v>0</v>
      </c>
      <c r="J12" s="132">
        <f>IF($B$6&gt;3.2,I12,IF($B$6&gt;2,I12-I12*0.025,IF($B$6&gt;1.4,I12-I12*0.15,IF($B$6&gt;=1,I12-I12*0.2))))</f>
        <v>0</v>
      </c>
      <c r="K12" s="132">
        <f>IF(Indata!$E$130="Ja",Stödberäkningar!J12-Stödberäkningar!J12*Stödberäkningar!$B$8,Stödberäkningar!J12)</f>
        <v>0</v>
      </c>
      <c r="L12" s="132">
        <f>IFERROR(K12,0)</f>
        <v>0</v>
      </c>
    </row>
    <row r="13" spans="1:12" x14ac:dyDescent="0.25">
      <c r="A13" s="1" t="s">
        <v>329</v>
      </c>
      <c r="B13" s="128">
        <f>Underlagsdata!K3</f>
        <v>0.125</v>
      </c>
      <c r="C13" s="1">
        <f>LOOKUP($B$1,Underlagsdata!$F$19:$F$25,Underlagsdata!$I$19:$I$25)</f>
        <v>1.37</v>
      </c>
      <c r="D13" s="1">
        <f>LOOKUP(Indata!$C$32,Underlagsdata!$F$29:$F$32,Underlagsdata!$H$29:$H$32)</f>
        <v>1.06</v>
      </c>
      <c r="E13" s="128">
        <f t="shared" ref="E13:E16" si="0">B13*C13*D13</f>
        <v>0.18152500000000002</v>
      </c>
      <c r="F13" s="132">
        <f>(Indata!$G$37*Underlagsdata!$I$3*$B$2*E13)/$E$17</f>
        <v>0</v>
      </c>
      <c r="G13" s="132">
        <f>IF($B$3&gt;3.2,F13*0.9,IF($B$3&gt;2.2,F13,IF($B$3&gt;1.3,F13*1.25,IF($B$3&gt;=1,F13*1.5,))))</f>
        <v>0</v>
      </c>
      <c r="H13" s="132">
        <f>IF($B$4&gt;3.2,G13+G13*0.02,IF($B$4&gt;2,G13,IF($B$4&gt;1.4,G13-G13*0.02,IF($B$4&gt;=1,G13-G13*0.05))))</f>
        <v>0</v>
      </c>
      <c r="I13" s="132">
        <f>IF($B$5&gt;3.2,H13+H13*0.025,IF($B$5&gt;2,H13,IF($B$5&gt;1.4,H13-H13*0.05,IF($B$5&gt;=1,H13-H13*0.12))))</f>
        <v>0</v>
      </c>
      <c r="J13" s="132" t="e">
        <f>I13+($I$12-$J$12)*I13/(SUM($I$13:$I$16))</f>
        <v>#DIV/0!</v>
      </c>
      <c r="K13" s="132" t="e">
        <f>J13+(J12-K12)*J13/(J13+J14)</f>
        <v>#DIV/0!</v>
      </c>
      <c r="L13" s="132">
        <f>IFERROR(K13,0)</f>
        <v>0</v>
      </c>
    </row>
    <row r="14" spans="1:12" x14ac:dyDescent="0.25">
      <c r="A14" s="1" t="s">
        <v>330</v>
      </c>
      <c r="B14" s="128">
        <f>Underlagsdata!L3</f>
        <v>8.3000000000000004E-2</v>
      </c>
      <c r="C14" s="1">
        <f>LOOKUP($B$1,Underlagsdata!$F$19:$F$25,Underlagsdata!$J$19:$J$25)</f>
        <v>0.78</v>
      </c>
      <c r="D14" s="1">
        <f>LOOKUP(Indata!$C$32,Underlagsdata!$F$29:$F$32,Underlagsdata!$I$29:$I$32)</f>
        <v>1.22</v>
      </c>
      <c r="E14" s="128">
        <f t="shared" si="0"/>
        <v>7.8982800000000006E-2</v>
      </c>
      <c r="F14" s="132">
        <f>(Indata!$G$37*Underlagsdata!$I$3*$B$2*E14)/$E$17</f>
        <v>0</v>
      </c>
      <c r="G14" s="132" t="e">
        <f>IF(OR($B$1=1,$B$1=8,$B$1=9),F14-(G13-F13)*0.5*F14/(F14+F15+F16),F14-(G13-F13)*0.7*F14/(F14+F15+F16))</f>
        <v>#DIV/0!</v>
      </c>
      <c r="H14" s="132" t="e">
        <f>G14</f>
        <v>#DIV/0!</v>
      </c>
      <c r="I14" s="132" t="e">
        <f>H14+(H12-I12)+(H13-I13)</f>
        <v>#DIV/0!</v>
      </c>
      <c r="J14" s="132" t="e">
        <f>I14+($I$12-$J$12)*I14/(SUM($I$13:$I$16))</f>
        <v>#DIV/0!</v>
      </c>
      <c r="K14" s="132" t="e">
        <f>J14+(J12-K12)*J14/(J14+J13)</f>
        <v>#DIV/0!</v>
      </c>
      <c r="L14" s="132">
        <f>IFERROR(K14,0)</f>
        <v>0</v>
      </c>
    </row>
    <row r="15" spans="1:12" x14ac:dyDescent="0.25">
      <c r="A15" s="1" t="s">
        <v>331</v>
      </c>
      <c r="B15" s="128">
        <f>Underlagsdata!M3</f>
        <v>0.35499999999999998</v>
      </c>
      <c r="C15" s="1">
        <f>LOOKUP($B$1,Underlagsdata!$F$19:$F$25,Underlagsdata!$K$19:$K$25)</f>
        <v>1</v>
      </c>
      <c r="D15" s="1">
        <f>LOOKUP(Indata!$C$32,Underlagsdata!$F$29:$F$32,Underlagsdata!$J$29:$J$32)</f>
        <v>2.16</v>
      </c>
      <c r="E15" s="128">
        <f t="shared" si="0"/>
        <v>0.76680000000000004</v>
      </c>
      <c r="F15" s="132">
        <f>(Indata!$G$37*Underlagsdata!$I$3*$B$2*E15)/$E$17</f>
        <v>0</v>
      </c>
      <c r="G15" s="132" t="e">
        <f>IF(OR($B$1=1,$B$1=8,$B$1=9),F15-(G13-F13)*0.5*F15/(F14+F15+F16),F15-(G13-F13)*0.7*F15/(F14+F15+F16))</f>
        <v>#DIV/0!</v>
      </c>
      <c r="H15" s="132" t="e">
        <f>IF($B$4&gt;3.2,G15-G12*0.02-G13*0.02,IF($B$4&gt;2,G15,IF($B$4&gt;1.4,G15+G12*0.02+G13*0.02,IF($B$4&gt;=1,G15+G12*0.05+G13*0.05))))</f>
        <v>#DIV/0!</v>
      </c>
      <c r="I15" s="132" t="e">
        <f>H15</f>
        <v>#DIV/0!</v>
      </c>
      <c r="J15" s="132" t="e">
        <f>I15+($I$12-$J$12)*I15/(SUM($I$13:$I$16))</f>
        <v>#DIV/0!</v>
      </c>
      <c r="K15" s="132" t="e">
        <f>J15</f>
        <v>#DIV/0!</v>
      </c>
      <c r="L15" s="132">
        <f>IFERROR(K15,0)</f>
        <v>0</v>
      </c>
    </row>
    <row r="16" spans="1:12" x14ac:dyDescent="0.25">
      <c r="A16" s="1" t="s">
        <v>332</v>
      </c>
      <c r="B16" s="128">
        <f>Underlagsdata!N3</f>
        <v>2.7E-2</v>
      </c>
      <c r="C16" s="1">
        <f>LOOKUP($B$1,Underlagsdata!$F$19:$F$25,Underlagsdata!$L$19:$L$25)</f>
        <v>1.26</v>
      </c>
      <c r="D16" s="1">
        <f>LOOKUP(Indata!$C$32,Underlagsdata!$F$29:$F$32,Underlagsdata!$K$29:$K$32)</f>
        <v>0.9</v>
      </c>
      <c r="E16" s="128">
        <f t="shared" si="0"/>
        <v>3.0618000000000003E-2</v>
      </c>
      <c r="F16" s="132">
        <f>(Indata!$G$37*Underlagsdata!$I$3*$B$2*E16)/$E$17</f>
        <v>0</v>
      </c>
      <c r="G16" s="132" t="e">
        <f>IF(OR($B$1=1,$B$1=8,$B$1=9),F16-(G13-F13)*0.5*F16/(F14+F15+F16),F16-(G13-F13)*0.7*F16/(F14+F15+F16))</f>
        <v>#DIV/0!</v>
      </c>
      <c r="H16" s="132" t="e">
        <f>G16</f>
        <v>#DIV/0!</v>
      </c>
      <c r="I16" s="132" t="e">
        <f>H16</f>
        <v>#DIV/0!</v>
      </c>
      <c r="J16" s="132" t="e">
        <f>I16+($I$12-$J$12)*I16/(SUM($I$13:$I$16))</f>
        <v>#DIV/0!</v>
      </c>
      <c r="K16" s="132" t="e">
        <f>J16</f>
        <v>#DIV/0!</v>
      </c>
      <c r="L16" s="132">
        <f>IFERROR(K16,0)</f>
        <v>0</v>
      </c>
    </row>
    <row r="17" spans="1:12" x14ac:dyDescent="0.25">
      <c r="E17" s="128">
        <f t="shared" ref="E17:K17" si="1">SUM(E12:E16)</f>
        <v>1.3327738</v>
      </c>
      <c r="F17" s="132">
        <f t="shared" si="1"/>
        <v>0</v>
      </c>
      <c r="G17" s="132" t="e">
        <f t="shared" si="1"/>
        <v>#DIV/0!</v>
      </c>
      <c r="H17" s="132" t="e">
        <f t="shared" si="1"/>
        <v>#DIV/0!</v>
      </c>
      <c r="I17" s="132" t="e">
        <f t="shared" si="1"/>
        <v>#DIV/0!</v>
      </c>
      <c r="J17" s="132" t="e">
        <f t="shared" si="1"/>
        <v>#DIV/0!</v>
      </c>
      <c r="K17" s="132" t="e">
        <f t="shared" si="1"/>
        <v>#DIV/0!</v>
      </c>
      <c r="L17" s="132">
        <f>IFERROR(SUM(L12:L16),0)</f>
        <v>0</v>
      </c>
    </row>
    <row r="18" spans="1:12" x14ac:dyDescent="0.25">
      <c r="A18" s="133" t="s">
        <v>6</v>
      </c>
      <c r="C18" s="12"/>
    </row>
    <row r="19" spans="1:12" x14ac:dyDescent="0.25">
      <c r="A19" s="1" t="s">
        <v>328</v>
      </c>
      <c r="B19" s="128">
        <f>Underlagsdata!J4</f>
        <v>0.625</v>
      </c>
      <c r="C19" s="1">
        <f>LOOKUP($B$1,Underlagsdata!$F$19:$F$25,Underlagsdata!$H$19:$H$25)</f>
        <v>0.96</v>
      </c>
      <c r="D19" s="1">
        <f>LOOKUP(Indata!$C$32,Underlagsdata!$F$29:$F$32,Underlagsdata!$G$29:$G$32)</f>
        <v>0.7</v>
      </c>
      <c r="E19" s="128">
        <f>B19*C19*D19</f>
        <v>0.42</v>
      </c>
      <c r="F19" s="132">
        <f>(Indata!$G$38*Underlagsdata!$I$4*$B$2*E19)/$E$24</f>
        <v>0</v>
      </c>
      <c r="G19" s="132">
        <f>IF(OR($B$1=1,$B$1=8,$B$1=9),F19-(G20-F20)*0.5,F19-(G20-F20)*0.3)</f>
        <v>0</v>
      </c>
      <c r="H19" s="132">
        <f>IF($B$4&gt;3.2,G19+G19*0.02,IF($B$4&gt;2,G19,IF($B$4&gt;1.4,G19-G19*0.02,IF($B$4&gt;=1,G19-G19*0.05))))</f>
        <v>0</v>
      </c>
      <c r="I19" s="132">
        <f>IF($B$5&gt;3.2,H19+H19*0.025,IF($B$5&gt;2,H19,IF($B$5&gt;1.4,H19-H19*0.05,IF($B$5&gt;=1,H19-H19*0.12))))</f>
        <v>0</v>
      </c>
      <c r="J19" s="132">
        <f>IF($B$6&gt;3.2,I19,IF($B$6&gt;2,I19-I19*0.025,IF($B$6&gt;1.4,I19-I19*0.15,IF($B$6&gt;=1,I19-I19*0.2))))</f>
        <v>0</v>
      </c>
      <c r="K19" s="132">
        <f>IF(Indata!$E$130="Ja",Stödberäkningar!J19-Stödberäkningar!J19*Stödberäkningar!$B$8,Stödberäkningar!J19)</f>
        <v>0</v>
      </c>
      <c r="L19" s="132">
        <f>IFERROR(K19,0)</f>
        <v>0</v>
      </c>
    </row>
    <row r="20" spans="1:12" x14ac:dyDescent="0.25">
      <c r="A20" s="1" t="s">
        <v>329</v>
      </c>
      <c r="B20" s="128">
        <f>Underlagsdata!K4</f>
        <v>6.0999999999999999E-2</v>
      </c>
      <c r="C20" s="1">
        <f>LOOKUP($B$1,Underlagsdata!$F$19:$F$25,Underlagsdata!$I$19:$I$25)</f>
        <v>1.37</v>
      </c>
      <c r="D20" s="1">
        <f>LOOKUP(Indata!$C$32,Underlagsdata!$F$29:$F$32,Underlagsdata!$H$29:$H$32)</f>
        <v>1.06</v>
      </c>
      <c r="E20" s="128">
        <f t="shared" ref="E20:E23" si="2">B20*C20*D20</f>
        <v>8.8584200000000016E-2</v>
      </c>
      <c r="F20" s="132">
        <f>(Indata!$G$38*Underlagsdata!$I$4*$B$2*E20)/$E$24</f>
        <v>0</v>
      </c>
      <c r="G20" s="132">
        <f>IF($B$3&gt;3.2,F20*0.9,IF($B$3&gt;2.2,F20,IF($B$3&gt;1.3,F20*1.25,IF($B$3&gt;=1,F20*1.5,))))</f>
        <v>0</v>
      </c>
      <c r="H20" s="132">
        <f>IF($B$4&gt;3.2,G20+G20*0.02,IF($B$4&gt;2,G20,IF($B$4&gt;1.4,G20-G20*0.02,IF($B$4&gt;=1,G20-G20*0.05))))</f>
        <v>0</v>
      </c>
      <c r="I20" s="132">
        <f>IF($B$5&gt;3.2,H20+H20*0.025,IF($B$5&gt;2,H20,IF($B$5&gt;1.4,H20-H20*0.05,IF($B$5&gt;=1,H20-H20*0.12))))</f>
        <v>0</v>
      </c>
      <c r="J20" s="132" t="e">
        <f>I20+($I$19-$J$19)*I20/(SUM($I$20:$I$23))</f>
        <v>#DIV/0!</v>
      </c>
      <c r="K20" s="132" t="e">
        <f>J20+(J19-K19)*J20/(J20+J21)</f>
        <v>#DIV/0!</v>
      </c>
      <c r="L20" s="132">
        <f>IFERROR(K20,0)</f>
        <v>0</v>
      </c>
    </row>
    <row r="21" spans="1:12" x14ac:dyDescent="0.25">
      <c r="A21" s="1" t="s">
        <v>330</v>
      </c>
      <c r="B21" s="128">
        <f>Underlagsdata!L4</f>
        <v>7.8E-2</v>
      </c>
      <c r="C21" s="1">
        <f>LOOKUP($B$1,Underlagsdata!$F$19:$F$25,Underlagsdata!$J$19:$J$25)</f>
        <v>0.78</v>
      </c>
      <c r="D21" s="1">
        <f>LOOKUP(Indata!$C$32,Underlagsdata!$F$29:$F$32,Underlagsdata!$I$29:$I$32)</f>
        <v>1.22</v>
      </c>
      <c r="E21" s="128">
        <f t="shared" si="2"/>
        <v>7.4224800000000007E-2</v>
      </c>
      <c r="F21" s="132">
        <f>(Indata!$G$38*Underlagsdata!$I$4*$B$2*E21)/$E$24</f>
        <v>0</v>
      </c>
      <c r="G21" s="132" t="e">
        <f>IF(OR($B$1=1,$B$1=8,$B$1=9),F21-(G20-F20)*0.5*F21/(F21+F22+F23),F21-(G20-F20)*0.7*F21/(F21+F22+F23))</f>
        <v>#DIV/0!</v>
      </c>
      <c r="H21" s="132" t="e">
        <f>G21</f>
        <v>#DIV/0!</v>
      </c>
      <c r="I21" s="132" t="e">
        <f>H21+(H19-I19)+(H20-I20)</f>
        <v>#DIV/0!</v>
      </c>
      <c r="J21" s="132" t="e">
        <f>I21+($I$19-$J$19)*I21/(SUM($I$20:$I$23))</f>
        <v>#DIV/0!</v>
      </c>
      <c r="K21" s="132" t="e">
        <f>J21+(J19-K19)*J21/(J21+J20)</f>
        <v>#DIV/0!</v>
      </c>
      <c r="L21" s="132">
        <f>IFERROR(K21,0)</f>
        <v>0</v>
      </c>
    </row>
    <row r="22" spans="1:12" x14ac:dyDescent="0.25">
      <c r="A22" s="1" t="s">
        <v>331</v>
      </c>
      <c r="B22" s="128">
        <f>Underlagsdata!M4</f>
        <v>0.20300000000000001</v>
      </c>
      <c r="C22" s="1">
        <f>LOOKUP($B$1,Underlagsdata!$F$19:$F$25,Underlagsdata!$K$19:$K$25)</f>
        <v>1</v>
      </c>
      <c r="D22" s="1">
        <f>LOOKUP(Indata!$C$32,Underlagsdata!$F$29:$F$32,Underlagsdata!$J$29:$J$32)</f>
        <v>2.16</v>
      </c>
      <c r="E22" s="128">
        <f t="shared" si="2"/>
        <v>0.43848000000000004</v>
      </c>
      <c r="F22" s="132">
        <f>(Indata!$G$38*Underlagsdata!$I$4*$B$2*E22)/$E$24</f>
        <v>0</v>
      </c>
      <c r="G22" s="132" t="e">
        <f>IF(OR($B$1=1,$B$1=8,$B$1=9),F22-(G20-F20)*0.5*F22/(F21+F22+F23),F22-(G20-F20)*0.7*F22/(F21+F22+F23))</f>
        <v>#DIV/0!</v>
      </c>
      <c r="H22" s="132" t="e">
        <f>IF($B$4&gt;3.2,G22-G19*0.02-G20*0.02,IF($B$4&gt;2,G22,IF($B$4&gt;1.4,G22+G19*0.02+G20*0.02,IF($B$4&gt;=1,G22+G19*0.05+G20*0.05))))</f>
        <v>#DIV/0!</v>
      </c>
      <c r="I22" s="132" t="e">
        <f>H22</f>
        <v>#DIV/0!</v>
      </c>
      <c r="J22" s="132" t="e">
        <f>I22+($I$19-$J$19)*I22/(SUM($I$20:$I$23))</f>
        <v>#DIV/0!</v>
      </c>
      <c r="K22" s="132" t="e">
        <f>J22</f>
        <v>#DIV/0!</v>
      </c>
      <c r="L22" s="132">
        <f>IFERROR(K22,0)</f>
        <v>0</v>
      </c>
    </row>
    <row r="23" spans="1:12" x14ac:dyDescent="0.25">
      <c r="A23" s="1" t="s">
        <v>332</v>
      </c>
      <c r="B23" s="128">
        <f>Underlagsdata!N4</f>
        <v>3.3000000000000002E-2</v>
      </c>
      <c r="C23" s="1">
        <f>LOOKUP($B$1,Underlagsdata!$F$19:$F$25,Underlagsdata!$L$19:$L$25)</f>
        <v>1.26</v>
      </c>
      <c r="D23" s="1">
        <f>LOOKUP(Indata!$C$32,Underlagsdata!$F$29:$F$32,Underlagsdata!$K$29:$K$32)</f>
        <v>0.9</v>
      </c>
      <c r="E23" s="128">
        <f t="shared" si="2"/>
        <v>3.7421999999999997E-2</v>
      </c>
      <c r="F23" s="132">
        <f>(Indata!$G$38*Underlagsdata!$I$4*$B$2*E23)/$E$24</f>
        <v>0</v>
      </c>
      <c r="G23" s="132" t="e">
        <f>IF(OR($B$1=1,$B$1=8,$B$1=9),F23-(G20-F20)*0.5*F23/(F21+F22+F23),F23-(G20-F20)*0.7*F23/(F21+F22+F23))</f>
        <v>#DIV/0!</v>
      </c>
      <c r="H23" s="132" t="e">
        <f>G23</f>
        <v>#DIV/0!</v>
      </c>
      <c r="I23" s="132" t="e">
        <f>H23</f>
        <v>#DIV/0!</v>
      </c>
      <c r="J23" s="132" t="e">
        <f>I23+($I$19-$J$19)*I23/(SUM($I$20:$I$23))</f>
        <v>#DIV/0!</v>
      </c>
      <c r="K23" s="132" t="e">
        <f>J23</f>
        <v>#DIV/0!</v>
      </c>
      <c r="L23" s="132">
        <f>IFERROR(K23,0)</f>
        <v>0</v>
      </c>
    </row>
    <row r="24" spans="1:12" x14ac:dyDescent="0.25">
      <c r="E24" s="128">
        <f t="shared" ref="E24:K24" si="3">SUM(E19:E23)</f>
        <v>1.0587110000000002</v>
      </c>
      <c r="F24" s="132">
        <f t="shared" si="3"/>
        <v>0</v>
      </c>
      <c r="G24" s="132" t="e">
        <f t="shared" si="3"/>
        <v>#DIV/0!</v>
      </c>
      <c r="H24" s="132" t="e">
        <f t="shared" si="3"/>
        <v>#DIV/0!</v>
      </c>
      <c r="I24" s="132" t="e">
        <f t="shared" si="3"/>
        <v>#DIV/0!</v>
      </c>
      <c r="J24" s="132" t="e">
        <f t="shared" si="3"/>
        <v>#DIV/0!</v>
      </c>
      <c r="K24" s="132" t="e">
        <f t="shared" si="3"/>
        <v>#DIV/0!</v>
      </c>
      <c r="L24" s="132">
        <f>IFERROR(SUM(L19:L23),0)</f>
        <v>0</v>
      </c>
    </row>
    <row r="25" spans="1:12" x14ac:dyDescent="0.25">
      <c r="A25" s="133" t="s">
        <v>7</v>
      </c>
      <c r="C25" s="12"/>
    </row>
    <row r="26" spans="1:12" x14ac:dyDescent="0.25">
      <c r="A26" s="1" t="s">
        <v>328</v>
      </c>
      <c r="B26" s="128">
        <f>Underlagsdata!J5</f>
        <v>0.625</v>
      </c>
      <c r="C26" s="1">
        <f>LOOKUP($B$1,Underlagsdata!$F$19:$F$25,Underlagsdata!$H$19:$H$25)</f>
        <v>0.96</v>
      </c>
      <c r="D26" s="1">
        <f>LOOKUP(Indata!$C$32,Underlagsdata!$F$29:$F$32,Underlagsdata!$G$29:$G$32)</f>
        <v>0.7</v>
      </c>
      <c r="E26" s="128">
        <f>B26*C26*D26</f>
        <v>0.42</v>
      </c>
      <c r="F26" s="132">
        <f>(Indata!$G$39*Underlagsdata!$I$5*$B$2*E26)/$E$31</f>
        <v>0</v>
      </c>
      <c r="G26" s="132">
        <f>IF(OR($B$1=1,$B$1=8,$B$1=9),F26-(G27-F27)*0.5,F26-(G27-F27)*0.3)</f>
        <v>0</v>
      </c>
      <c r="H26" s="132">
        <f>IF($B$4&gt;3.2,G26+G26*0.02,IF($B$4&gt;2,G26,IF($B$4&gt;1.4,G26-G26*0.02,IF($B$4&gt;=1,G26-G26*0.05))))</f>
        <v>0</v>
      </c>
      <c r="I26" s="132">
        <f>IF($B$5&gt;3.2,H26+H26*0.025,IF($B$5&gt;2,H26,IF($B$5&gt;1.4,H26-H26*0.05,IF($B$5&gt;=1,H26-H26*0.12))))</f>
        <v>0</v>
      </c>
      <c r="J26" s="132">
        <f>IF($B$6&gt;3.2,I26,IF($B$6&gt;2,I26-I26*0.025,IF($B$6&gt;1.4,I26-I26*0.15,IF($B$6&gt;=1,I26-I26*0.2))))</f>
        <v>0</v>
      </c>
      <c r="K26" s="132">
        <f>IF(Indata!$E$130="Ja",Stödberäkningar!J26-Stödberäkningar!J26*Stödberäkningar!$B$8,Stödberäkningar!J26)</f>
        <v>0</v>
      </c>
      <c r="L26" s="132">
        <f>IFERROR(K26,0)</f>
        <v>0</v>
      </c>
    </row>
    <row r="27" spans="1:12" x14ac:dyDescent="0.25">
      <c r="A27" s="1" t="s">
        <v>329</v>
      </c>
      <c r="B27" s="128">
        <f>Underlagsdata!K5</f>
        <v>6.0999999999999999E-2</v>
      </c>
      <c r="C27" s="1">
        <f>LOOKUP($B$1,Underlagsdata!$F$19:$F$25,Underlagsdata!$I$19:$I$25)</f>
        <v>1.37</v>
      </c>
      <c r="D27" s="1">
        <f>LOOKUP(Indata!$C$32,Underlagsdata!$F$29:$F$32,Underlagsdata!$H$29:$H$32)</f>
        <v>1.06</v>
      </c>
      <c r="E27" s="128">
        <f t="shared" ref="E27:E30" si="4">B27*C27*D27</f>
        <v>8.8584200000000016E-2</v>
      </c>
      <c r="F27" s="132">
        <f>(Indata!$G$39*Underlagsdata!$I$5*$B$2*E27)/$E$31</f>
        <v>0</v>
      </c>
      <c r="G27" s="132">
        <f>IF($B$3&gt;3.2,F27*0.9,IF($B$3&gt;2.2,F27,IF($B$3&gt;1.3,F27*1.25,IF($B$3&gt;=1,F27*1.5,))))</f>
        <v>0</v>
      </c>
      <c r="H27" s="132">
        <f>IF($B$4&gt;3.2,G27+G27*0.02,IF($B$4&gt;2,G27,IF($B$4&gt;1.4,G27-G27*0.02,IF($B$4&gt;=1,G27-G27*0.05))))</f>
        <v>0</v>
      </c>
      <c r="I27" s="132">
        <f>IF($B$5&gt;3.2,H27+H27*0.025,IF($B$5&gt;2,H27,IF($B$5&gt;1.4,H27-H27*0.05,IF($B$5&gt;=1,H27-H27*0.12))))</f>
        <v>0</v>
      </c>
      <c r="J27" s="132" t="e">
        <f>I27+($I$26-$J$26)*I27/(SUM($I$27:$I$30))</f>
        <v>#DIV/0!</v>
      </c>
      <c r="K27" s="132" t="e">
        <f>J27+(J26-K26)*J27/(J27+J28)</f>
        <v>#DIV/0!</v>
      </c>
      <c r="L27" s="132">
        <f>IFERROR(K27,0)</f>
        <v>0</v>
      </c>
    </row>
    <row r="28" spans="1:12" x14ac:dyDescent="0.25">
      <c r="A28" s="1" t="s">
        <v>330</v>
      </c>
      <c r="B28" s="128">
        <f>Underlagsdata!L5</f>
        <v>7.8E-2</v>
      </c>
      <c r="C28" s="1">
        <f>LOOKUP($B$1,Underlagsdata!$F$19:$F$25,Underlagsdata!$J$19:$J$25)</f>
        <v>0.78</v>
      </c>
      <c r="D28" s="1">
        <f>LOOKUP(Indata!$C$32,Underlagsdata!$F$29:$F$32,Underlagsdata!$I$29:$I$32)</f>
        <v>1.22</v>
      </c>
      <c r="E28" s="128">
        <f t="shared" si="4"/>
        <v>7.4224800000000007E-2</v>
      </c>
      <c r="F28" s="132">
        <f>(Indata!$G$39*Underlagsdata!$I$5*$B$2*E28)/$E$31</f>
        <v>0</v>
      </c>
      <c r="G28" s="132" t="e">
        <f>IF(OR($B$1=1,$B$1=8,$B$1=9),F28-(G27-F27)*0.5*F28/(F28+F29+F30),F28-(G27-F27)*0.7*F28/(F28+F29+F30))</f>
        <v>#DIV/0!</v>
      </c>
      <c r="H28" s="132" t="e">
        <f>G28</f>
        <v>#DIV/0!</v>
      </c>
      <c r="I28" s="132" t="e">
        <f>H28+(H26-I26)+(H27-I27)</f>
        <v>#DIV/0!</v>
      </c>
      <c r="J28" s="132" t="e">
        <f>I28+($I$26-$J$26)*I28/(SUM($I$27:$I$30))</f>
        <v>#DIV/0!</v>
      </c>
      <c r="K28" s="132" t="e">
        <f>J28+(J26-K26)*J28/(J28+J27)</f>
        <v>#DIV/0!</v>
      </c>
      <c r="L28" s="132">
        <f>IFERROR(K28,0)</f>
        <v>0</v>
      </c>
    </row>
    <row r="29" spans="1:12" x14ac:dyDescent="0.25">
      <c r="A29" s="1" t="s">
        <v>331</v>
      </c>
      <c r="B29" s="128">
        <f>Underlagsdata!M5</f>
        <v>0.20300000000000001</v>
      </c>
      <c r="C29" s="1">
        <f>LOOKUP($B$1,Underlagsdata!$F$19:$F$25,Underlagsdata!$K$19:$K$25)</f>
        <v>1</v>
      </c>
      <c r="D29" s="1">
        <f>LOOKUP(Indata!$C$32,Underlagsdata!$F$29:$F$32,Underlagsdata!$J$29:$J$32)</f>
        <v>2.16</v>
      </c>
      <c r="E29" s="128">
        <f t="shared" si="4"/>
        <v>0.43848000000000004</v>
      </c>
      <c r="F29" s="132">
        <f>(Indata!$G$39*Underlagsdata!$I$5*$B$2*E29)/$E$31</f>
        <v>0</v>
      </c>
      <c r="G29" s="132" t="e">
        <f>IF(OR($B$1=1,$B$1=8,$B$1=9),F29-(G27-F27)*0.5*F29/(F28+F29+F30),F29-(G27-F27)*0.7*F29/(F28+F29+F30))</f>
        <v>#DIV/0!</v>
      </c>
      <c r="H29" s="132" t="e">
        <f>IF($B$4&gt;3.2,G29-G26*0.02-G27*0.02,IF($B$4&gt;2,G29,IF($B$4&gt;1.4,G29+G26*0.02+G27*0.02,IF($B$4&gt;=1,G29+G26*0.05+G27*0.05))))</f>
        <v>#DIV/0!</v>
      </c>
      <c r="I29" s="132" t="e">
        <f>H29</f>
        <v>#DIV/0!</v>
      </c>
      <c r="J29" s="132" t="e">
        <f>I29+($I$26-$J$26)*I29/(SUM($I$27:$I$30))</f>
        <v>#DIV/0!</v>
      </c>
      <c r="K29" s="132" t="e">
        <f>J29</f>
        <v>#DIV/0!</v>
      </c>
      <c r="L29" s="132">
        <f>IFERROR(K29,0)</f>
        <v>0</v>
      </c>
    </row>
    <row r="30" spans="1:12" x14ac:dyDescent="0.25">
      <c r="A30" s="1" t="s">
        <v>332</v>
      </c>
      <c r="B30" s="128">
        <f>Underlagsdata!N5</f>
        <v>3.3000000000000002E-2</v>
      </c>
      <c r="C30" s="1">
        <f>LOOKUP($B$1,Underlagsdata!$F$19:$F$25,Underlagsdata!$L$19:$L$25)</f>
        <v>1.26</v>
      </c>
      <c r="D30" s="1">
        <f>LOOKUP(Indata!$C$32,Underlagsdata!$F$29:$F$32,Underlagsdata!$K$29:$K$32)</f>
        <v>0.9</v>
      </c>
      <c r="E30" s="128">
        <f t="shared" si="4"/>
        <v>3.7421999999999997E-2</v>
      </c>
      <c r="F30" s="132">
        <f>(Indata!$G$39*Underlagsdata!$I$5*$B$2*E30)/$E$31</f>
        <v>0</v>
      </c>
      <c r="G30" s="132" t="e">
        <f>IF(OR($B$1=1,$B$1=8,$B$1=9),F30-(G27-F27)*0.5*F30/(F28+F29+F30),F30-(G27-F27)*0.7*F30/(F28+F29+F30))</f>
        <v>#DIV/0!</v>
      </c>
      <c r="H30" s="132" t="e">
        <f>G30</f>
        <v>#DIV/0!</v>
      </c>
      <c r="I30" s="132" t="e">
        <f>H30</f>
        <v>#DIV/0!</v>
      </c>
      <c r="J30" s="132" t="e">
        <f>I30+($I$26-$J$26)*I30/(SUM($I$27:$I$30))</f>
        <v>#DIV/0!</v>
      </c>
      <c r="K30" s="132" t="e">
        <f>J30</f>
        <v>#DIV/0!</v>
      </c>
      <c r="L30" s="132">
        <f>IFERROR(K30,0)</f>
        <v>0</v>
      </c>
    </row>
    <row r="31" spans="1:12" x14ac:dyDescent="0.25">
      <c r="E31" s="128">
        <f t="shared" ref="E31:K31" si="5">SUM(E26:E30)</f>
        <v>1.0587110000000002</v>
      </c>
      <c r="F31" s="132">
        <f t="shared" si="5"/>
        <v>0</v>
      </c>
      <c r="G31" s="132" t="e">
        <f t="shared" si="5"/>
        <v>#DIV/0!</v>
      </c>
      <c r="H31" s="132" t="e">
        <f t="shared" si="5"/>
        <v>#DIV/0!</v>
      </c>
      <c r="I31" s="132" t="e">
        <f t="shared" si="5"/>
        <v>#DIV/0!</v>
      </c>
      <c r="J31" s="132" t="e">
        <f t="shared" si="5"/>
        <v>#DIV/0!</v>
      </c>
      <c r="K31" s="132" t="e">
        <f t="shared" si="5"/>
        <v>#DIV/0!</v>
      </c>
      <c r="L31" s="132">
        <f>IFERROR(SUM(L26:L30),0)</f>
        <v>0</v>
      </c>
    </row>
    <row r="32" spans="1:12" x14ac:dyDescent="0.25">
      <c r="A32" s="133" t="s">
        <v>9</v>
      </c>
      <c r="C32" s="12"/>
    </row>
    <row r="33" spans="1:12" x14ac:dyDescent="0.25">
      <c r="A33" s="1" t="s">
        <v>328</v>
      </c>
      <c r="B33" s="128">
        <f>Underlagsdata!J6</f>
        <v>0.61</v>
      </c>
      <c r="C33" s="1">
        <f>LOOKUP($B$1,Underlagsdata!$F$19:$F$25,Underlagsdata!$H$19:$H$25)</f>
        <v>0.96</v>
      </c>
      <c r="D33" s="1">
        <f>LOOKUP(Indata!$C$32,Underlagsdata!$F$29:$F$32,Underlagsdata!$G$29:$G$32)</f>
        <v>0.7</v>
      </c>
      <c r="E33" s="128">
        <f>B33*C33*D33</f>
        <v>0.40992000000000001</v>
      </c>
      <c r="F33" s="132">
        <f>(Indata!$G$42*Underlagsdata!$I$6*$B$2*E33)/$E$38</f>
        <v>0</v>
      </c>
      <c r="G33" s="132">
        <f>IF(OR($B$1=1,$B$1=8,$B$1=9),F33-(G34-F34)*0.5,F33-(G34-F34)*0.3)</f>
        <v>0</v>
      </c>
      <c r="H33" s="132">
        <f>IF($B$4&gt;3.2,G33+G33*0.02,IF($B$4&gt;2,G33,IF($B$4&gt;1.4,G33-G33*0.02,IF($B$4&gt;=1,G33-G33*0.05))))</f>
        <v>0</v>
      </c>
      <c r="I33" s="132">
        <f>IF($B$5&gt;3.2,H33+H33*0.025,IF($B$5&gt;2,H33,IF($B$5&gt;1.4,H33-H33*0.05,IF($B$5&gt;=1,H33-H33*0.12))))</f>
        <v>0</v>
      </c>
      <c r="J33" s="132">
        <f>IF($B$6&gt;3.2,I33,IF($B$6&gt;2,I33-I33*0.025,IF($B$6&gt;1.4,I33-I33*0.15,IF($B$6&gt;=1,I33-I33*0.2))))</f>
        <v>0</v>
      </c>
      <c r="K33" s="132">
        <f>IF(Indata!$E$130="Ja",Stödberäkningar!J33-Stödberäkningar!J33*Stödberäkningar!$B$8,Stödberäkningar!J33)</f>
        <v>0</v>
      </c>
      <c r="L33" s="132">
        <f>IFERROR(K33,0)</f>
        <v>0</v>
      </c>
    </row>
    <row r="34" spans="1:12" x14ac:dyDescent="0.25">
      <c r="A34" s="1" t="s">
        <v>329</v>
      </c>
      <c r="B34" s="128">
        <f>Underlagsdata!K6</f>
        <v>0.13</v>
      </c>
      <c r="C34" s="1">
        <f>LOOKUP($B$1,Underlagsdata!$F$19:$F$25,Underlagsdata!$I$19:$I$25)</f>
        <v>1.37</v>
      </c>
      <c r="D34" s="1">
        <f>LOOKUP(Indata!$C$32,Underlagsdata!$F$29:$F$32,Underlagsdata!$H$29:$H$32)</f>
        <v>1.06</v>
      </c>
      <c r="E34" s="128">
        <f t="shared" ref="E34:E37" si="6">B34*C34*D34</f>
        <v>0.18878600000000001</v>
      </c>
      <c r="F34" s="132">
        <f>(Indata!$G$42*Underlagsdata!$I$6*$B$2*E34)/$E$38</f>
        <v>0</v>
      </c>
      <c r="G34" s="132">
        <f>IF($B$3&gt;3.2,F34*0.9,IF($B$3&gt;2.2,F34,IF($B$3&gt;1.3,F34*1.25,IF($B$3&gt;=1,F34*1.5,))))</f>
        <v>0</v>
      </c>
      <c r="H34" s="132">
        <f>IF($B$4&gt;3.2,G34+G34*0.02,IF($B$4&gt;2,G34,IF($B$4&gt;1.4,G34-G34*0.02,IF($B$4&gt;=1,G34-G34*0.05))))</f>
        <v>0</v>
      </c>
      <c r="I34" s="132">
        <f>IF($B$5&gt;3.2,H34+H34*0.025,IF($B$5&gt;2,H34,IF($B$5&gt;1.4,H34-H34*0.05,IF($B$5&gt;=1,H34-H34*0.12))))</f>
        <v>0</v>
      </c>
      <c r="J34" s="132" t="e">
        <f>I34+($I$33-$J$33)*I34/(SUM($I$34:$I$37))</f>
        <v>#DIV/0!</v>
      </c>
      <c r="K34" s="132" t="e">
        <f>J34+(J33-K33)*J34/(J34+J35)</f>
        <v>#DIV/0!</v>
      </c>
      <c r="L34" s="132">
        <f>IFERROR(K34,0)</f>
        <v>0</v>
      </c>
    </row>
    <row r="35" spans="1:12" x14ac:dyDescent="0.25">
      <c r="A35" s="1" t="s">
        <v>330</v>
      </c>
      <c r="B35" s="128">
        <f>Underlagsdata!L6</f>
        <v>0.12</v>
      </c>
      <c r="C35" s="1">
        <f>LOOKUP($B$1,Underlagsdata!$F$19:$F$25,Underlagsdata!$J$19:$J$25)</f>
        <v>0.78</v>
      </c>
      <c r="D35" s="1">
        <f>LOOKUP(Indata!$C$32,Underlagsdata!$F$29:$F$32,Underlagsdata!$I$29:$I$32)</f>
        <v>1.22</v>
      </c>
      <c r="E35" s="128">
        <f t="shared" si="6"/>
        <v>0.114192</v>
      </c>
      <c r="F35" s="132">
        <f>(Indata!$G$42*Underlagsdata!$I$6*$B$2*E35)/$E$38</f>
        <v>0</v>
      </c>
      <c r="G35" s="132" t="e">
        <f>IF(OR($B$1=1,$B$1=8,$B$1=9),F35-(G34-F34)*0.5*F35/(F35+F36+F37),F35-(G34-F34)*0.7*F35/(F35+F36+F37))</f>
        <v>#DIV/0!</v>
      </c>
      <c r="H35" s="132" t="e">
        <f>G35</f>
        <v>#DIV/0!</v>
      </c>
      <c r="I35" s="132" t="e">
        <f>H35+(H33-I33)+(H34-I34)</f>
        <v>#DIV/0!</v>
      </c>
      <c r="J35" s="132" t="e">
        <f>I35+($I$33-$J$33)*I35/(SUM($I$34:$I$37))</f>
        <v>#DIV/0!</v>
      </c>
      <c r="K35" s="132" t="e">
        <f>J35+(J33-K33)*J35/(J35+J34)</f>
        <v>#DIV/0!</v>
      </c>
      <c r="L35" s="132">
        <f>IFERROR(K35,0)</f>
        <v>0</v>
      </c>
    </row>
    <row r="36" spans="1:12" x14ac:dyDescent="0.25">
      <c r="A36" s="1" t="s">
        <v>331</v>
      </c>
      <c r="B36" s="128">
        <f>Underlagsdata!M6</f>
        <v>0.12</v>
      </c>
      <c r="C36" s="1">
        <f>LOOKUP($B$1,Underlagsdata!$F$19:$F$25,Underlagsdata!$K$19:$K$25)</f>
        <v>1</v>
      </c>
      <c r="D36" s="1">
        <f>LOOKUP(Indata!$C$32,Underlagsdata!$F$29:$F$32,Underlagsdata!$J$29:$J$32)</f>
        <v>2.16</v>
      </c>
      <c r="E36" s="128">
        <f t="shared" si="6"/>
        <v>0.25919999999999999</v>
      </c>
      <c r="F36" s="132">
        <f>(Indata!$G$42*Underlagsdata!$I$6*$B$2*E36)/$E$38</f>
        <v>0</v>
      </c>
      <c r="G36" s="132" t="e">
        <f>IF(OR($B$1=1,$B$1=8,$B$1=9),F36-(G34-F34)*0.5*F36/(F35+F36+F37),F36-(G34-F34)*0.7*F36/(F35+F36+F37))</f>
        <v>#DIV/0!</v>
      </c>
      <c r="H36" s="132" t="e">
        <f>IF($B$4&gt;3.2,G36-G33*0.02-G34*0.02,IF($B$4&gt;2,G36,IF($B$4&gt;1.4,G36+G33*0.02+G34*0.02,IF($B$4&gt;=1,G36+G33*0.05+G34*0.05))))</f>
        <v>#DIV/0!</v>
      </c>
      <c r="I36" s="132" t="e">
        <f>H36</f>
        <v>#DIV/0!</v>
      </c>
      <c r="J36" s="132" t="e">
        <f>I36+($I$33-$J$33)*I36/(SUM($I$34:$I$37))</f>
        <v>#DIV/0!</v>
      </c>
      <c r="K36" s="132" t="e">
        <f>J36</f>
        <v>#DIV/0!</v>
      </c>
      <c r="L36" s="132">
        <f>IFERROR(K36,0)</f>
        <v>0</v>
      </c>
    </row>
    <row r="37" spans="1:12" x14ac:dyDescent="0.25">
      <c r="A37" s="1" t="s">
        <v>332</v>
      </c>
      <c r="B37" s="128">
        <f>Underlagsdata!N6</f>
        <v>0.02</v>
      </c>
      <c r="C37" s="1">
        <f>LOOKUP($B$1,Underlagsdata!$F$19:$F$25,Underlagsdata!$L$19:$L$25)</f>
        <v>1.26</v>
      </c>
      <c r="D37" s="1">
        <f>LOOKUP(Indata!$C$32,Underlagsdata!$F$29:$F$32,Underlagsdata!$K$29:$K$32)</f>
        <v>0.9</v>
      </c>
      <c r="E37" s="128">
        <f t="shared" si="6"/>
        <v>2.2680000000000002E-2</v>
      </c>
      <c r="F37" s="132">
        <f>(Indata!$G$42*Underlagsdata!$I$6*$B$2*E37)/$E$38</f>
        <v>0</v>
      </c>
      <c r="G37" s="132" t="e">
        <f>IF(OR($B$1=1,$B$1=8,$B$1=9),F37-(G34-F34)*0.5*F37/(F35+F36+F37),F37-(G34-F34)*0.7*F37/(F35+F36+F37))</f>
        <v>#DIV/0!</v>
      </c>
      <c r="H37" s="132" t="e">
        <f>G37</f>
        <v>#DIV/0!</v>
      </c>
      <c r="I37" s="132" t="e">
        <f>H37</f>
        <v>#DIV/0!</v>
      </c>
      <c r="J37" s="132" t="e">
        <f>I37+($I$33-$J$33)*I37/(SUM($I$34:$I$37))</f>
        <v>#DIV/0!</v>
      </c>
      <c r="K37" s="132" t="e">
        <f>J37</f>
        <v>#DIV/0!</v>
      </c>
      <c r="L37" s="132">
        <f>IFERROR(K37,0)</f>
        <v>0</v>
      </c>
    </row>
    <row r="38" spans="1:12" x14ac:dyDescent="0.25">
      <c r="E38" s="128">
        <f t="shared" ref="E38:K38" si="7">SUM(E33:E37)</f>
        <v>0.99477799999999994</v>
      </c>
      <c r="F38" s="132">
        <f t="shared" si="7"/>
        <v>0</v>
      </c>
      <c r="G38" s="132" t="e">
        <f t="shared" si="7"/>
        <v>#DIV/0!</v>
      </c>
      <c r="H38" s="132" t="e">
        <f t="shared" si="7"/>
        <v>#DIV/0!</v>
      </c>
      <c r="I38" s="132" t="e">
        <f t="shared" si="7"/>
        <v>#DIV/0!</v>
      </c>
      <c r="J38" s="132" t="e">
        <f t="shared" si="7"/>
        <v>#DIV/0!</v>
      </c>
      <c r="K38" s="132" t="e">
        <f t="shared" si="7"/>
        <v>#DIV/0!</v>
      </c>
      <c r="L38" s="132">
        <f>IFERROR(SUM(L33:L37),0)</f>
        <v>0</v>
      </c>
    </row>
    <row r="39" spans="1:12" x14ac:dyDescent="0.25">
      <c r="A39" s="133" t="s">
        <v>12</v>
      </c>
      <c r="C39" s="12"/>
    </row>
    <row r="40" spans="1:12" x14ac:dyDescent="0.25">
      <c r="A40" s="1" t="s">
        <v>328</v>
      </c>
      <c r="B40" s="128">
        <f>Underlagsdata!J7</f>
        <v>0.8</v>
      </c>
      <c r="C40" s="1">
        <f>LOOKUP($B$1,Underlagsdata!$F$19:$F$25,Underlagsdata!$H$19:$H$25)</f>
        <v>0.96</v>
      </c>
      <c r="D40" s="1">
        <f>LOOKUP(Indata!$C$32,Underlagsdata!$F$29:$F$32,Underlagsdata!$G$29:$G$32)</f>
        <v>0.7</v>
      </c>
      <c r="E40" s="128">
        <f>B40*C40*D40</f>
        <v>0.53759999999999997</v>
      </c>
      <c r="F40" s="132">
        <f>(Indata!$G$43*Underlagsdata!$I$7*$B$2*E40)/$E$45</f>
        <v>0</v>
      </c>
      <c r="G40" s="132">
        <f>IF(OR($B$1=1,$B$1=8,$B$1=9),F40-(G41-F41)*0.5,F40-(G41-F41)*0.3)</f>
        <v>0</v>
      </c>
      <c r="H40" s="132">
        <f>IF($B$4&gt;3.2,G40+G40*0.02,IF($B$4&gt;2,G40,IF($B$4&gt;1.4,G40-G40*0.02,IF($B$4&gt;=1,G40-G40*0.05))))</f>
        <v>0</v>
      </c>
      <c r="I40" s="132">
        <f>IF($B$5&gt;3.2,H40+H40*0.025,IF($B$5&gt;2,H40,IF($B$5&gt;1.4,H40-H40*0.05,IF($B$5&gt;=1,H40-H40*0.12))))</f>
        <v>0</v>
      </c>
      <c r="J40" s="132">
        <f>IF($B$6&gt;3.2,I40,IF($B$6&gt;2,I40-I40*0.025,IF($B$6&gt;1.4,I40-I40*0.15,IF($B$6&gt;=1,I40-I40*0.2))))</f>
        <v>0</v>
      </c>
      <c r="K40" s="132">
        <f>IF(Indata!$E$130="Ja",Stödberäkningar!J40-Stödberäkningar!J40*Stödberäkningar!$B$8,Stödberäkningar!J40)</f>
        <v>0</v>
      </c>
      <c r="L40" s="132">
        <f>IFERROR(K40,0)</f>
        <v>0</v>
      </c>
    </row>
    <row r="41" spans="1:12" x14ac:dyDescent="0.25">
      <c r="A41" s="1" t="s">
        <v>329</v>
      </c>
      <c r="B41" s="128">
        <f>Underlagsdata!K7</f>
        <v>0.06</v>
      </c>
      <c r="C41" s="1">
        <f>LOOKUP($B$1,Underlagsdata!$F$19:$F$25,Underlagsdata!$I$19:$I$25)</f>
        <v>1.37</v>
      </c>
      <c r="D41" s="1">
        <f>LOOKUP(Indata!$C$32,Underlagsdata!$F$29:$F$32,Underlagsdata!$H$29:$H$32)</f>
        <v>1.06</v>
      </c>
      <c r="E41" s="128">
        <f t="shared" ref="E41:E44" si="8">B41*C41*D41</f>
        <v>8.7132000000000015E-2</v>
      </c>
      <c r="F41" s="132">
        <f>(Indata!$G$43*Underlagsdata!$I$7*$B$2*E41)/$E$45</f>
        <v>0</v>
      </c>
      <c r="G41" s="132">
        <f>IF($B$3&gt;3.2,F41*0.9,IF($B$3&gt;2.2,F41,IF($B$3&gt;1.3,F41*1.25,IF($B$3&gt;=1,F41*1.5,))))</f>
        <v>0</v>
      </c>
      <c r="H41" s="132">
        <f>IF($B$4&gt;3.2,G41+G41*0.02,IF($B$4&gt;2,G41,IF($B$4&gt;1.4,G41-G41*0.02,IF($B$4&gt;=1,G41-G41*0.05))))</f>
        <v>0</v>
      </c>
      <c r="I41" s="132">
        <f>IF($B$5&gt;3.2,H41+H41*0.025,IF($B$5&gt;2,H41,IF($B$5&gt;1.4,H41-H41*0.05,IF($B$5&gt;=1,H41-H41*0.12))))</f>
        <v>0</v>
      </c>
      <c r="J41" s="132" t="e">
        <f>I41+($I$40-$J$40)*I41/(SUM($I$41:$I$44))</f>
        <v>#DIV/0!</v>
      </c>
      <c r="K41" s="132" t="e">
        <f>J41+(J40-K40)*J41/(J41+J42)</f>
        <v>#DIV/0!</v>
      </c>
      <c r="L41" s="132">
        <f>IFERROR(K41,0)</f>
        <v>0</v>
      </c>
    </row>
    <row r="42" spans="1:12" x14ac:dyDescent="0.25">
      <c r="A42" s="1" t="s">
        <v>330</v>
      </c>
      <c r="B42" s="128">
        <f>Underlagsdata!L7</f>
        <v>0.09</v>
      </c>
      <c r="C42" s="1">
        <f>LOOKUP($B$1,Underlagsdata!$F$19:$F$25,Underlagsdata!$J$19:$J$25)</f>
        <v>0.78</v>
      </c>
      <c r="D42" s="1">
        <f>LOOKUP(Indata!$C$32,Underlagsdata!$F$29:$F$32,Underlagsdata!$I$29:$I$32)</f>
        <v>1.22</v>
      </c>
      <c r="E42" s="128">
        <f t="shared" si="8"/>
        <v>8.5643999999999998E-2</v>
      </c>
      <c r="F42" s="132">
        <f>(Indata!$G$43*Underlagsdata!$I$7*$B$2*E42)/$E$45</f>
        <v>0</v>
      </c>
      <c r="G42" s="132" t="e">
        <f>IF(OR($B$1=1,$B$1=8,$B$1=9),F42-(G41-F41)*0.5*F42/(F42+F43+F44),F42-(G41-F41)*0.7*F42/(F42+F43+F44))</f>
        <v>#DIV/0!</v>
      </c>
      <c r="H42" s="132" t="e">
        <f>G42</f>
        <v>#DIV/0!</v>
      </c>
      <c r="I42" s="132" t="e">
        <f>H42+(H40-I40)+(H41-I41)</f>
        <v>#DIV/0!</v>
      </c>
      <c r="J42" s="132" t="e">
        <f>I42+($I$40-$J$40)*I42/(SUM($I$41:$I$44))</f>
        <v>#DIV/0!</v>
      </c>
      <c r="K42" s="132" t="e">
        <f>J42+(J40-K40)*J42/(J42+J41)</f>
        <v>#DIV/0!</v>
      </c>
      <c r="L42" s="132">
        <f>IFERROR(K42,0)</f>
        <v>0</v>
      </c>
    </row>
    <row r="43" spans="1:12" x14ac:dyDescent="0.25">
      <c r="A43" s="1" t="s">
        <v>331</v>
      </c>
      <c r="B43" s="128">
        <f>Underlagsdata!M7</f>
        <v>0.04</v>
      </c>
      <c r="C43" s="1">
        <f>LOOKUP($B$1,Underlagsdata!$F$19:$F$25,Underlagsdata!$K$19:$K$25)</f>
        <v>1</v>
      </c>
      <c r="D43" s="1">
        <f>LOOKUP(Indata!$C$32,Underlagsdata!$F$29:$F$32,Underlagsdata!$J$29:$J$32)</f>
        <v>2.16</v>
      </c>
      <c r="E43" s="128">
        <f t="shared" si="8"/>
        <v>8.6400000000000005E-2</v>
      </c>
      <c r="F43" s="132">
        <f>(Indata!$G$43*Underlagsdata!$I$7*$B$2*E43)/$E$45</f>
        <v>0</v>
      </c>
      <c r="G43" s="132" t="e">
        <f>IF(OR($B$1=1,$B$1=8,$B$1=9),F43-(G41-F41)*0.5*F43/(F42+F43+F44),F43-(G41-F41)*0.7*F43/(F42+F43+F44))</f>
        <v>#DIV/0!</v>
      </c>
      <c r="H43" s="132" t="e">
        <f>IF($B$4&gt;3.2,G43-G40*0.02-G41*0.02,IF($B$4&gt;2,G43,IF($B$4&gt;1.4,G43+G40*0.02+G41*0.02,IF($B$4&gt;=1,G43+G40*0.05+G41*0.05))))</f>
        <v>#DIV/0!</v>
      </c>
      <c r="I43" s="132" t="e">
        <f>H43</f>
        <v>#DIV/0!</v>
      </c>
      <c r="J43" s="132" t="e">
        <f>I43+($I$40-$J$40)*I43/(SUM($I$41:$I$44))</f>
        <v>#DIV/0!</v>
      </c>
      <c r="K43" s="132" t="e">
        <f>J43</f>
        <v>#DIV/0!</v>
      </c>
      <c r="L43" s="132">
        <f>IFERROR(K43,0)</f>
        <v>0</v>
      </c>
    </row>
    <row r="44" spans="1:12" x14ac:dyDescent="0.25">
      <c r="A44" s="1" t="s">
        <v>332</v>
      </c>
      <c r="B44" s="128">
        <f>Underlagsdata!N7</f>
        <v>0.01</v>
      </c>
      <c r="C44" s="1">
        <f>LOOKUP($B$1,Underlagsdata!$F$19:$F$25,Underlagsdata!$L$19:$L$25)</f>
        <v>1.26</v>
      </c>
      <c r="D44" s="1">
        <f>LOOKUP(Indata!$C$32,Underlagsdata!$F$29:$F$32,Underlagsdata!$K$29:$K$32)</f>
        <v>0.9</v>
      </c>
      <c r="E44" s="128">
        <f t="shared" si="8"/>
        <v>1.1340000000000001E-2</v>
      </c>
      <c r="F44" s="132">
        <f>(Indata!$G$43*Underlagsdata!$I$7*$B$2*E44)/$E$45</f>
        <v>0</v>
      </c>
      <c r="G44" s="132" t="e">
        <f>IF(OR($B$1=1,$B$1=8,$B$1=9),F44-(G41-F41)*0.5*F44/(F42+F43+F44),F44-(G41-F41)*0.7*F44/(F42+F43+F44))</f>
        <v>#DIV/0!</v>
      </c>
      <c r="H44" s="132" t="e">
        <f>G44</f>
        <v>#DIV/0!</v>
      </c>
      <c r="I44" s="132" t="e">
        <f>H44</f>
        <v>#DIV/0!</v>
      </c>
      <c r="J44" s="132" t="e">
        <f>I44+($I$40-$J$40)*I44/(SUM($I$41:$I$44))</f>
        <v>#DIV/0!</v>
      </c>
      <c r="K44" s="132" t="e">
        <f>J44</f>
        <v>#DIV/0!</v>
      </c>
      <c r="L44" s="132">
        <f>IFERROR(K44,0)</f>
        <v>0</v>
      </c>
    </row>
    <row r="45" spans="1:12" x14ac:dyDescent="0.25">
      <c r="E45" s="128">
        <f t="shared" ref="E45:K45" si="9">SUM(E40:E44)</f>
        <v>0.80811599999999995</v>
      </c>
      <c r="F45" s="132">
        <f t="shared" si="9"/>
        <v>0</v>
      </c>
      <c r="G45" s="132" t="e">
        <f t="shared" si="9"/>
        <v>#DIV/0!</v>
      </c>
      <c r="H45" s="132" t="e">
        <f t="shared" si="9"/>
        <v>#DIV/0!</v>
      </c>
      <c r="I45" s="132" t="e">
        <f t="shared" si="9"/>
        <v>#DIV/0!</v>
      </c>
      <c r="J45" s="132" t="e">
        <f t="shared" si="9"/>
        <v>#DIV/0!</v>
      </c>
      <c r="K45" s="132" t="e">
        <f t="shared" si="9"/>
        <v>#DIV/0!</v>
      </c>
      <c r="L45" s="132">
        <f>IFERROR(SUM(L40:L44),0)</f>
        <v>0</v>
      </c>
    </row>
    <row r="46" spans="1:12" x14ac:dyDescent="0.25">
      <c r="A46" s="133" t="s">
        <v>14</v>
      </c>
      <c r="C46" s="12"/>
    </row>
    <row r="47" spans="1:12" x14ac:dyDescent="0.25">
      <c r="A47" s="1" t="s">
        <v>328</v>
      </c>
      <c r="B47" s="128">
        <f>Underlagsdata!J8</f>
        <v>0.57999999999999996</v>
      </c>
      <c r="C47" s="1">
        <f>LOOKUP($B$1,Underlagsdata!$F$19:$F$25,Underlagsdata!$H$19:$H$25)</f>
        <v>0.96</v>
      </c>
      <c r="D47" s="1">
        <f>LOOKUP(Indata!$C$32,Underlagsdata!$F$29:$F$32,Underlagsdata!$G$29:$G$32)</f>
        <v>0.7</v>
      </c>
      <c r="E47" s="128">
        <f>B47*C47*D47</f>
        <v>0.38975999999999994</v>
      </c>
      <c r="F47" s="132">
        <f>(Indata!$G$44*Underlagsdata!$I$8*$B$2*E47)/$E$52</f>
        <v>0</v>
      </c>
      <c r="G47" s="132">
        <f>IF(OR($B$1=1,$B$1=8,$B$1=9),F47-(G48-F48)*0.5,F47-(G48-F48)*0.3)</f>
        <v>0</v>
      </c>
      <c r="H47" s="132">
        <f>IF($B$4&gt;3.2,G47+G47*0.02,IF($B$4&gt;2,G47,IF($B$4&gt;1.4,G47-G47*0.02,IF($B$4&gt;=1,G47-G47*0.05))))</f>
        <v>0</v>
      </c>
      <c r="I47" s="132">
        <f>IF($B$5&gt;3.2,H47+H47*0.025,IF($B$5&gt;2,H47,IF($B$5&gt;1.4,H47-H47*0.05,IF($B$5&gt;=1,H47-H47*0.12))))</f>
        <v>0</v>
      </c>
      <c r="J47" s="132">
        <f>IF($B$6&gt;3.2,I47,IF($B$6&gt;2,I47-I47*0.025,IF($B$6&gt;1.4,I47-I47*0.15,IF($B$6&gt;=1,I47-I47*0.2))))</f>
        <v>0</v>
      </c>
      <c r="K47" s="132">
        <f>IF(Indata!$E$130="Ja",Stödberäkningar!J47-Stödberäkningar!J47*Stödberäkningar!$B$8,Stödberäkningar!J47)</f>
        <v>0</v>
      </c>
      <c r="L47" s="132">
        <f>IFERROR(K47,0)</f>
        <v>0</v>
      </c>
    </row>
    <row r="48" spans="1:12" x14ac:dyDescent="0.25">
      <c r="A48" s="1" t="s">
        <v>329</v>
      </c>
      <c r="B48" s="128">
        <f>Underlagsdata!K8</f>
        <v>0.05</v>
      </c>
      <c r="C48" s="1">
        <f>LOOKUP($B$1,Underlagsdata!$F$19:$F$25,Underlagsdata!$I$19:$I$25)</f>
        <v>1.37</v>
      </c>
      <c r="D48" s="1">
        <f>LOOKUP(Indata!$C$32,Underlagsdata!$F$29:$F$32,Underlagsdata!$H$29:$H$32)</f>
        <v>1.06</v>
      </c>
      <c r="E48" s="128">
        <f t="shared" ref="E48:E51" si="10">B48*C48*D48</f>
        <v>7.2610000000000008E-2</v>
      </c>
      <c r="F48" s="132">
        <f>(Indata!$G$44*Underlagsdata!$I$8*$B$2*E48)/$E$52</f>
        <v>0</v>
      </c>
      <c r="G48" s="132">
        <f>IF($B$3&gt;3.2,F48*0.9,IF($B$3&gt;2.2,F48,IF($B$3&gt;1.3,F48*1.25,IF($B$3&gt;=1,F48*1.5,))))</f>
        <v>0</v>
      </c>
      <c r="H48" s="132">
        <f>IF($B$4&gt;3.2,G48+G48*0.02,IF($B$4&gt;2,G48,IF($B$4&gt;1.4,G48-G48*0.02,IF($B$4&gt;=1,G48-G48*0.05))))</f>
        <v>0</v>
      </c>
      <c r="I48" s="132">
        <f>IF($B$5&gt;3.2,H48+H48*0.025,IF($B$5&gt;2,H48,IF($B$5&gt;1.4,H48-H48*0.05,IF($B$5&gt;=1,H48-H48*0.12))))</f>
        <v>0</v>
      </c>
      <c r="J48" s="132" t="e">
        <f>I48+($I$47-$J$47)*I48/(SUM($I$48:$I$51))</f>
        <v>#DIV/0!</v>
      </c>
      <c r="K48" s="132" t="e">
        <f>J48+(J47-K47)*J48/(J48+J49)</f>
        <v>#DIV/0!</v>
      </c>
      <c r="L48" s="132">
        <f>IFERROR(K48,0)</f>
        <v>0</v>
      </c>
    </row>
    <row r="49" spans="1:12" x14ac:dyDescent="0.25">
      <c r="A49" s="1" t="s">
        <v>330</v>
      </c>
      <c r="B49" s="128">
        <f>Underlagsdata!L8</f>
        <v>0.06</v>
      </c>
      <c r="C49" s="1">
        <f>LOOKUP($B$1,Underlagsdata!$F$19:$F$25,Underlagsdata!$J$19:$J$25)</f>
        <v>0.78</v>
      </c>
      <c r="D49" s="1">
        <f>LOOKUP(Indata!$C$32,Underlagsdata!$F$29:$F$32,Underlagsdata!$I$29:$I$32)</f>
        <v>1.22</v>
      </c>
      <c r="E49" s="128">
        <f t="shared" si="10"/>
        <v>5.7096000000000001E-2</v>
      </c>
      <c r="F49" s="132">
        <f>(Indata!$G$44*Underlagsdata!$I$8*$B$2*E49)/$E$52</f>
        <v>0</v>
      </c>
      <c r="G49" s="132" t="e">
        <f>IF(OR($B$1=1,$B$1=8,$B$1=9),F49-(G48-F48)*0.5*F49/(F49+F50+F51),F49-(G48-F48)*0.7*F49/(F49+F50+F51))</f>
        <v>#DIV/0!</v>
      </c>
      <c r="H49" s="132" t="e">
        <f>G49</f>
        <v>#DIV/0!</v>
      </c>
      <c r="I49" s="132" t="e">
        <f>H49+(H47-I47)+(H48-I48)</f>
        <v>#DIV/0!</v>
      </c>
      <c r="J49" s="132" t="e">
        <f>I49+($I$47-$J$47)*I49/(SUM($I$48:$I$51))</f>
        <v>#DIV/0!</v>
      </c>
      <c r="K49" s="132" t="e">
        <f>J49+(J47-K47)*J49/(J49+J48)</f>
        <v>#DIV/0!</v>
      </c>
      <c r="L49" s="132">
        <f>IFERROR(K49,0)</f>
        <v>0</v>
      </c>
    </row>
    <row r="50" spans="1:12" x14ac:dyDescent="0.25">
      <c r="A50" s="1" t="s">
        <v>331</v>
      </c>
      <c r="B50" s="128">
        <f>Underlagsdata!M8</f>
        <v>0.28999999999999998</v>
      </c>
      <c r="C50" s="1">
        <f>LOOKUP($B$1,Underlagsdata!$F$19:$F$25,Underlagsdata!$K$19:$K$25)</f>
        <v>1</v>
      </c>
      <c r="D50" s="1">
        <f>LOOKUP(Indata!$C$32,Underlagsdata!$F$29:$F$32,Underlagsdata!$J$29:$J$32)</f>
        <v>2.16</v>
      </c>
      <c r="E50" s="128">
        <f t="shared" si="10"/>
        <v>0.62639999999999996</v>
      </c>
      <c r="F50" s="132">
        <f>(Indata!$G$44*Underlagsdata!$I$8*$B$2*E50)/$E$52</f>
        <v>0</v>
      </c>
      <c r="G50" s="132" t="e">
        <f>IF(OR($B$1=1,$B$1=8,$B$1=9),F50-(G48-F48)*0.5*F50/(F49+F50+F51),F50-(G48-F48)*0.7*F50/(F49+F50+F51))</f>
        <v>#DIV/0!</v>
      </c>
      <c r="H50" s="132" t="e">
        <f>IF($B$4&gt;3.2,G50-G47*0.02-G48*0.02,IF($B$4&gt;2,G50,IF($B$4&gt;1.4,G50+G47*0.02+G48*0.02,IF($B$4&gt;=1,G50+G47*0.05+G48*0.05))))</f>
        <v>#DIV/0!</v>
      </c>
      <c r="I50" s="132" t="e">
        <f>H50</f>
        <v>#DIV/0!</v>
      </c>
      <c r="J50" s="132" t="e">
        <f>I50+($I$47-$J$47)*I50/(SUM($I$48:$I$51))</f>
        <v>#DIV/0!</v>
      </c>
      <c r="K50" s="132" t="e">
        <f>J50</f>
        <v>#DIV/0!</v>
      </c>
      <c r="L50" s="132">
        <f>IFERROR(K50,0)</f>
        <v>0</v>
      </c>
    </row>
    <row r="51" spans="1:12" x14ac:dyDescent="0.25">
      <c r="A51" s="1" t="s">
        <v>332</v>
      </c>
      <c r="B51" s="128">
        <f>Underlagsdata!N8</f>
        <v>0.01</v>
      </c>
      <c r="C51" s="1">
        <f>LOOKUP($B$1,Underlagsdata!$F$19:$F$25,Underlagsdata!$L$19:$L$25)</f>
        <v>1.26</v>
      </c>
      <c r="D51" s="1">
        <f>LOOKUP(Indata!$C$32,Underlagsdata!$F$29:$F$32,Underlagsdata!$K$29:$K$32)</f>
        <v>0.9</v>
      </c>
      <c r="E51" s="128">
        <f t="shared" si="10"/>
        <v>1.1340000000000001E-2</v>
      </c>
      <c r="F51" s="132">
        <f>(Indata!$G$44*Underlagsdata!$I$8*$B$2*E51)/$E$52</f>
        <v>0</v>
      </c>
      <c r="G51" s="132" t="e">
        <f>IF(OR($B$1=1,$B$1=8,$B$1=9),F51-(G48-F48)*0.5*F51/(F49+F50+F51),F51-(G48-F48)*0.7*F51/(F49+F50+F51))</f>
        <v>#DIV/0!</v>
      </c>
      <c r="H51" s="132" t="e">
        <f>G51</f>
        <v>#DIV/0!</v>
      </c>
      <c r="I51" s="132" t="e">
        <f>H51</f>
        <v>#DIV/0!</v>
      </c>
      <c r="J51" s="132" t="e">
        <f>I51+($I$47-$J$47)*I51/(SUM($I$48:$I$51))</f>
        <v>#DIV/0!</v>
      </c>
      <c r="K51" s="132" t="e">
        <f>J51</f>
        <v>#DIV/0!</v>
      </c>
      <c r="L51" s="132">
        <f>IFERROR(K51,0)</f>
        <v>0</v>
      </c>
    </row>
    <row r="52" spans="1:12" x14ac:dyDescent="0.25">
      <c r="E52" s="128">
        <f t="shared" ref="E52:K52" si="11">SUM(E47:E51)</f>
        <v>1.1572059999999997</v>
      </c>
      <c r="F52" s="132">
        <f t="shared" si="11"/>
        <v>0</v>
      </c>
      <c r="G52" s="132" t="e">
        <f t="shared" si="11"/>
        <v>#DIV/0!</v>
      </c>
      <c r="H52" s="132" t="e">
        <f t="shared" si="11"/>
        <v>#DIV/0!</v>
      </c>
      <c r="I52" s="132" t="e">
        <f t="shared" si="11"/>
        <v>#DIV/0!</v>
      </c>
      <c r="J52" s="132" t="e">
        <f t="shared" si="11"/>
        <v>#DIV/0!</v>
      </c>
      <c r="K52" s="132" t="e">
        <f t="shared" si="11"/>
        <v>#DIV/0!</v>
      </c>
      <c r="L52" s="132">
        <f>IFERROR(SUM(L47:L51),0)</f>
        <v>0</v>
      </c>
    </row>
    <row r="53" spans="1:12" x14ac:dyDescent="0.25">
      <c r="A53" s="133" t="s">
        <v>15</v>
      </c>
    </row>
    <row r="54" spans="1:12" x14ac:dyDescent="0.25">
      <c r="A54" s="1" t="s">
        <v>328</v>
      </c>
      <c r="B54" s="128">
        <f>Underlagsdata!J9</f>
        <v>0.56999999999999995</v>
      </c>
      <c r="C54" s="1">
        <f>LOOKUP($B$1,Underlagsdata!$F$19:$F$25,Underlagsdata!$H$19:$H$25)</f>
        <v>0.96</v>
      </c>
      <c r="D54" s="1">
        <f>LOOKUP(Indata!$C$32,Underlagsdata!$F$29:$F$32,Underlagsdata!$G$29:$G$32)</f>
        <v>0.7</v>
      </c>
      <c r="E54" s="128">
        <f>B54*C54*D54</f>
        <v>0.38303999999999994</v>
      </c>
      <c r="F54" s="132">
        <f>(Indata!$G$45*Underlagsdata!$I$9*$B$2*E54)/$E$59</f>
        <v>0</v>
      </c>
      <c r="G54" s="132">
        <f>IF(OR($B$1=1,$B$1=8,$B$1=9),F54-(G55-F55)*0.5,F54-(G55-F55)*0.3)</f>
        <v>0</v>
      </c>
      <c r="H54" s="132">
        <f>IF($B$4&gt;3.2,G54+G54*0.02,IF($B$4&gt;2,G54,IF($B$4&gt;1.4,G54-G54*0.02,IF($B$4&gt;=1,G54-G54*0.05))))</f>
        <v>0</v>
      </c>
      <c r="I54" s="132">
        <f>IF($B$5&gt;3.2,H54+H54*0.025,IF($B$5&gt;2,H54,IF($B$5&gt;1.4,H54-H54*0.05,IF($B$5&gt;=1,H54-H54*0.12))))</f>
        <v>0</v>
      </c>
      <c r="J54" s="132">
        <f>IF($B$6&gt;3.2,I54,IF($B$6&gt;2,I54-I54*0.025,IF($B$6&gt;1.4,I54-I54*0.15,IF($B$6&gt;=1,I54-I54*0.2))))</f>
        <v>0</v>
      </c>
      <c r="K54" s="132">
        <f>IF(Indata!$E$130="Ja",Stödberäkningar!J54-Stödberäkningar!J54*Stödberäkningar!$B$8,Stödberäkningar!J54)</f>
        <v>0</v>
      </c>
      <c r="L54" s="132">
        <f>IFERROR(K54,0)</f>
        <v>0</v>
      </c>
    </row>
    <row r="55" spans="1:12" x14ac:dyDescent="0.25">
      <c r="A55" s="1" t="s">
        <v>329</v>
      </c>
      <c r="B55" s="128">
        <f>Underlagsdata!K9</f>
        <v>0.03</v>
      </c>
      <c r="C55" s="1">
        <f>LOOKUP($B$1,Underlagsdata!$F$19:$F$25,Underlagsdata!$I$19:$I$25)</f>
        <v>1.37</v>
      </c>
      <c r="D55" s="1">
        <f>LOOKUP(Indata!$C$32,Underlagsdata!$F$29:$F$32,Underlagsdata!$H$29:$H$32)</f>
        <v>1.06</v>
      </c>
      <c r="E55" s="128">
        <f t="shared" ref="E55:E58" si="12">B55*C55*D55</f>
        <v>4.3566000000000007E-2</v>
      </c>
      <c r="F55" s="132">
        <f>(Indata!$G$45*Underlagsdata!$I$9*$B$2*E55)/$E$59</f>
        <v>0</v>
      </c>
      <c r="G55" s="132">
        <f>IF($B$3&gt;3.2,F55*0.9,IF($B$3&gt;2.2,F55,IF($B$3&gt;1.3,F55*1.25,IF($B$3&gt;=1,F55*1.5,))))</f>
        <v>0</v>
      </c>
      <c r="H55" s="132">
        <f>IF($B$4&gt;3.2,G55+G55*0.02,IF($B$4&gt;2,G55,IF($B$4&gt;1.4,G55-G55*0.02,IF($B$4&gt;=1,G55-G55*0.05))))</f>
        <v>0</v>
      </c>
      <c r="I55" s="132">
        <f>IF($B$5&gt;3.2,H55+H55*0.025,IF($B$5&gt;2,H55,IF($B$5&gt;1.4,H55-H55*0.05,IF($B$5&gt;=1,H55-H55*0.12))))</f>
        <v>0</v>
      </c>
      <c r="J55" s="132" t="e">
        <f>I55+($I$54-$J$54)*I55/(SUM($I$55:$I$58))</f>
        <v>#DIV/0!</v>
      </c>
      <c r="K55" s="132" t="e">
        <f>J55+(J54-K54)*J55/(J55+J56)</f>
        <v>#DIV/0!</v>
      </c>
      <c r="L55" s="132">
        <f>IFERROR(K55,0)</f>
        <v>0</v>
      </c>
    </row>
    <row r="56" spans="1:12" x14ac:dyDescent="0.25">
      <c r="A56" s="1" t="s">
        <v>330</v>
      </c>
      <c r="B56" s="128">
        <f>Underlagsdata!L9</f>
        <v>7.0000000000000007E-2</v>
      </c>
      <c r="C56" s="1">
        <f>LOOKUP($B$1,Underlagsdata!$F$19:$F$25,Underlagsdata!$J$19:$J$25)</f>
        <v>0.78</v>
      </c>
      <c r="D56" s="1">
        <f>LOOKUP(Indata!$C$32,Underlagsdata!$F$29:$F$32,Underlagsdata!$I$29:$I$32)</f>
        <v>1.22</v>
      </c>
      <c r="E56" s="128">
        <f t="shared" si="12"/>
        <v>6.6612000000000005E-2</v>
      </c>
      <c r="F56" s="132">
        <f>(Indata!$G$45*Underlagsdata!$I$9*$B$2*E56)/$E$59</f>
        <v>0</v>
      </c>
      <c r="G56" s="132" t="e">
        <f>IF(OR($B$1=1,$B$1=8,$B$1=9),F56-(G55-F55)*0.5*F56/(F56+F57+F58),F56-(G55-F55)*0.7*F56/(F56+F57+F58))</f>
        <v>#DIV/0!</v>
      </c>
      <c r="H56" s="132" t="e">
        <f>G56</f>
        <v>#DIV/0!</v>
      </c>
      <c r="I56" s="132" t="e">
        <f>H56+(H54-I54)+(H55-I55)</f>
        <v>#DIV/0!</v>
      </c>
      <c r="J56" s="132" t="e">
        <f>I56+($I$54-$J$54)*I56/(SUM($I$55:$I$58))</f>
        <v>#DIV/0!</v>
      </c>
      <c r="K56" s="132" t="e">
        <f>J56+(J54-K54)*J56/(J56+J55)</f>
        <v>#DIV/0!</v>
      </c>
      <c r="L56" s="132">
        <f>IFERROR(K56,0)</f>
        <v>0</v>
      </c>
    </row>
    <row r="57" spans="1:12" x14ac:dyDescent="0.25">
      <c r="A57" s="1" t="s">
        <v>331</v>
      </c>
      <c r="B57" s="128">
        <f>Underlagsdata!M9</f>
        <v>0.33</v>
      </c>
      <c r="C57" s="1">
        <f>LOOKUP($B$1,Underlagsdata!$F$19:$F$25,Underlagsdata!$K$19:$K$25)</f>
        <v>1</v>
      </c>
      <c r="D57" s="1">
        <f>LOOKUP(Indata!$C$32,Underlagsdata!$F$29:$F$32,Underlagsdata!$J$29:$J$32)</f>
        <v>2.16</v>
      </c>
      <c r="E57" s="128">
        <f t="shared" si="12"/>
        <v>0.7128000000000001</v>
      </c>
      <c r="F57" s="132">
        <f>(Indata!$G$45*Underlagsdata!$I$9*$B$2*E57)/$E$59</f>
        <v>0</v>
      </c>
      <c r="G57" s="132" t="e">
        <f>IF(OR($B$1=1,$B$1=8,$B$1=9),F57-(G55-F55)*0.5*F57/(F56+F57+F58),F57-(G55-F55)*0.7*F57/(F56+F57+F58))</f>
        <v>#DIV/0!</v>
      </c>
      <c r="H57" s="132" t="e">
        <f>IF($B$4&gt;3.2,G57-G54*0.02-G55*0.02,IF($B$4&gt;2,G57,IF($B$4&gt;1.4,G57+G54*0.02+G55*0.02,IF($B$4&gt;=1,G57+G54*0.05+G55*0.05))))</f>
        <v>#DIV/0!</v>
      </c>
      <c r="I57" s="132" t="e">
        <f>H57</f>
        <v>#DIV/0!</v>
      </c>
      <c r="J57" s="132" t="e">
        <f>I57+($I$54-$J$54)*I57/(SUM($I$55:$I$58))</f>
        <v>#DIV/0!</v>
      </c>
      <c r="K57" s="132" t="e">
        <f>J57</f>
        <v>#DIV/0!</v>
      </c>
      <c r="L57" s="132">
        <f>IFERROR(K57,0)</f>
        <v>0</v>
      </c>
    </row>
    <row r="58" spans="1:12" x14ac:dyDescent="0.25">
      <c r="A58" s="1" t="s">
        <v>332</v>
      </c>
      <c r="B58" s="128">
        <f>Underlagsdata!N9</f>
        <v>0.01</v>
      </c>
      <c r="C58" s="1">
        <f>LOOKUP($B$1,Underlagsdata!$F$19:$F$25,Underlagsdata!$L$19:$L$25)</f>
        <v>1.26</v>
      </c>
      <c r="D58" s="1">
        <f>LOOKUP(Indata!$C$32,Underlagsdata!$F$29:$F$32,Underlagsdata!$K$29:$K$32)</f>
        <v>0.9</v>
      </c>
      <c r="E58" s="128">
        <f t="shared" si="12"/>
        <v>1.1340000000000001E-2</v>
      </c>
      <c r="F58" s="132">
        <f>(Indata!$G$45*Underlagsdata!$I$9*$B$2*E58)/$E$59</f>
        <v>0</v>
      </c>
      <c r="G58" s="132" t="e">
        <f>IF(OR($B$1=1,$B$1=8,$B$1=9),F58-(G55-F55)*0.5*F58/(F56+F57+F58),F58-(G55-F55)*0.7*F58/(F56+F57+F58))</f>
        <v>#DIV/0!</v>
      </c>
      <c r="H58" s="132" t="e">
        <f>G58</f>
        <v>#DIV/0!</v>
      </c>
      <c r="I58" s="132" t="e">
        <f>H58</f>
        <v>#DIV/0!</v>
      </c>
      <c r="J58" s="132" t="e">
        <f>I58+($I$54-$J$54)*I58/(SUM($I$55:$I$58))</f>
        <v>#DIV/0!</v>
      </c>
      <c r="K58" s="132" t="e">
        <f>J58</f>
        <v>#DIV/0!</v>
      </c>
      <c r="L58" s="132">
        <f>IFERROR(K58,0)</f>
        <v>0</v>
      </c>
    </row>
    <row r="59" spans="1:12" x14ac:dyDescent="0.25">
      <c r="E59" s="128">
        <f t="shared" ref="E59:K59" si="13">SUM(E54:E58)</f>
        <v>1.2173579999999999</v>
      </c>
      <c r="F59" s="132">
        <f t="shared" si="13"/>
        <v>0</v>
      </c>
      <c r="G59" s="132" t="e">
        <f t="shared" si="13"/>
        <v>#DIV/0!</v>
      </c>
      <c r="H59" s="132" t="e">
        <f t="shared" si="13"/>
        <v>#DIV/0!</v>
      </c>
      <c r="I59" s="132" t="e">
        <f t="shared" si="13"/>
        <v>#DIV/0!</v>
      </c>
      <c r="J59" s="132" t="e">
        <f t="shared" si="13"/>
        <v>#DIV/0!</v>
      </c>
      <c r="K59" s="132" t="e">
        <f t="shared" si="13"/>
        <v>#DIV/0!</v>
      </c>
      <c r="L59" s="132">
        <f>IFERROR(SUM(L54:L58),0)</f>
        <v>0</v>
      </c>
    </row>
    <row r="60" spans="1:12" x14ac:dyDescent="0.25">
      <c r="A60" s="133" t="s">
        <v>16</v>
      </c>
      <c r="C60" s="12"/>
    </row>
    <row r="61" spans="1:12" x14ac:dyDescent="0.25">
      <c r="A61" s="1" t="s">
        <v>328</v>
      </c>
      <c r="B61" s="128">
        <f>Underlagsdata!J10</f>
        <v>0.21</v>
      </c>
      <c r="C61" s="1">
        <f>LOOKUP($B$1,Underlagsdata!$F$19:$F$25,Underlagsdata!$H$19:$H$25)</f>
        <v>0.96</v>
      </c>
      <c r="D61" s="1">
        <f>LOOKUP(Indata!$C$32,Underlagsdata!$F$29:$F$32,Underlagsdata!$G$29:$G$32)</f>
        <v>0.7</v>
      </c>
      <c r="E61" s="128">
        <f>B61*C61*D61</f>
        <v>0.14111999999999997</v>
      </c>
      <c r="F61" s="132">
        <f>(Indata!$G$46*Underlagsdata!$I$10*$B$2*E61)/$E$66</f>
        <v>0</v>
      </c>
      <c r="G61" s="132">
        <f>IF(OR($B$1=1,$B$1=8,$B$1=9),F61-(G62-F62)*0.5,F61-(G62-F62)*0.3)</f>
        <v>0</v>
      </c>
      <c r="H61" s="132">
        <f>IF($B$4&gt;3.2,G61+G61*0.02,IF($B$4&gt;2,G61,IF($B$4&gt;1.4,G61-G61*0.02,IF($B$4&gt;=1,G61-G61*0.05))))</f>
        <v>0</v>
      </c>
      <c r="I61" s="132">
        <f>IF($B$5&gt;3.2,H61+H61*0.025,IF($B$5&gt;2,H61,IF($B$5&gt;1.4,H61-H61*0.05,IF($B$5&gt;=1,H61-H61*0.12))))</f>
        <v>0</v>
      </c>
      <c r="J61" s="132">
        <f>IF($B$6&gt;3.2,I61,IF($B$6&gt;2,I61-I61*0.025,IF($B$6&gt;1.4,I61-I61*0.15,IF($B$6&gt;=1,I61-I61*0.2))))</f>
        <v>0</v>
      </c>
      <c r="K61" s="132">
        <f>IF(Indata!$E$130="Ja",Stödberäkningar!J61-Stödberäkningar!J61*Stödberäkningar!$B$8,Stödberäkningar!J61)</f>
        <v>0</v>
      </c>
      <c r="L61" s="132">
        <f>IFERROR(K61,0)</f>
        <v>0</v>
      </c>
    </row>
    <row r="62" spans="1:12" x14ac:dyDescent="0.25">
      <c r="A62" s="1" t="s">
        <v>329</v>
      </c>
      <c r="B62" s="128">
        <f>Underlagsdata!K10</f>
        <v>0</v>
      </c>
      <c r="C62" s="1">
        <f>LOOKUP($B$1,Underlagsdata!$F$19:$F$25,Underlagsdata!$I$19:$I$25)</f>
        <v>1.37</v>
      </c>
      <c r="D62" s="1">
        <f>LOOKUP(Indata!$C$32,Underlagsdata!$F$29:$F$32,Underlagsdata!$H$29:$H$32)</f>
        <v>1.06</v>
      </c>
      <c r="E62" s="128">
        <f t="shared" ref="E62:E65" si="14">B62*C62*D62</f>
        <v>0</v>
      </c>
      <c r="F62" s="132">
        <f>(Indata!$G$46*Underlagsdata!$I$10*$B$2*E62)/$E$66</f>
        <v>0</v>
      </c>
      <c r="G62" s="132">
        <f>IF($B$3&gt;3.2,F62*0.9,IF($B$3&gt;2.2,F62,IF($B$3&gt;1.3,F62*1.25,IF($B$3&gt;=1,F62*1.5,))))</f>
        <v>0</v>
      </c>
      <c r="H62" s="132">
        <f>IF($B$4&gt;3.2,G62+G62*0.02,IF($B$4&gt;2,G62,IF($B$4&gt;1.4,G62-G62*0.02,IF($B$4&gt;=1,G62-G62*0.05))))</f>
        <v>0</v>
      </c>
      <c r="I62" s="132">
        <f>IF($B$5&gt;3.2,H62+H62*0.025,IF($B$5&gt;2,H62,IF($B$5&gt;1.4,H62-H62*0.05,IF($B$5&gt;=1,H62-H62*0.12))))</f>
        <v>0</v>
      </c>
      <c r="J62" s="132" t="e">
        <f>I62+($I$61-$J$61)*I62/(SUM($I$62:$I$65))</f>
        <v>#DIV/0!</v>
      </c>
      <c r="K62" s="132" t="e">
        <f>J62+(J61-K61)*J62/(J62+J63)</f>
        <v>#DIV/0!</v>
      </c>
      <c r="L62" s="132">
        <f>IFERROR(K62,0)</f>
        <v>0</v>
      </c>
    </row>
    <row r="63" spans="1:12" x14ac:dyDescent="0.25">
      <c r="A63" s="1" t="s">
        <v>330</v>
      </c>
      <c r="B63" s="128">
        <f>Underlagsdata!L10</f>
        <v>0.09</v>
      </c>
      <c r="C63" s="1">
        <f>LOOKUP($B$1,Underlagsdata!$F$19:$F$25,Underlagsdata!$J$19:$J$25)</f>
        <v>0.78</v>
      </c>
      <c r="D63" s="1">
        <f>LOOKUP(Indata!$C$32,Underlagsdata!$F$29:$F$32,Underlagsdata!$I$29:$I$32)</f>
        <v>1.22</v>
      </c>
      <c r="E63" s="128">
        <f t="shared" si="14"/>
        <v>8.5643999999999998E-2</v>
      </c>
      <c r="F63" s="132">
        <f>(Indata!$G$46*Underlagsdata!$I$10*$B$2*E63)/$E$66</f>
        <v>0</v>
      </c>
      <c r="G63" s="132" t="e">
        <f>IF(OR($B$1=1,$B$1=8,$B$1=9),F63-(G62-F62)*0.5*F63/(F63+F64+F65),F63-(G62-F62)*0.7*F63/(F63+F64+F65))</f>
        <v>#DIV/0!</v>
      </c>
      <c r="H63" s="132" t="e">
        <f>G63</f>
        <v>#DIV/0!</v>
      </c>
      <c r="I63" s="132" t="e">
        <f>H63+(H61-I61)+(H62-I62)</f>
        <v>#DIV/0!</v>
      </c>
      <c r="J63" s="132" t="e">
        <f>I63+($I$61-$J$61)*I63/(SUM($I$62:$I$65))</f>
        <v>#DIV/0!</v>
      </c>
      <c r="K63" s="132" t="e">
        <f>J63+(J61-K61)*J63/(J63+J62)</f>
        <v>#DIV/0!</v>
      </c>
      <c r="L63" s="132">
        <f>IFERROR(K63,0)</f>
        <v>0</v>
      </c>
    </row>
    <row r="64" spans="1:12" x14ac:dyDescent="0.25">
      <c r="A64" s="1" t="s">
        <v>331</v>
      </c>
      <c r="B64" s="128">
        <f>Underlagsdata!M10</f>
        <v>0.7</v>
      </c>
      <c r="C64" s="1">
        <f>LOOKUP($B$1,Underlagsdata!$F$19:$F$25,Underlagsdata!$K$19:$K$25)</f>
        <v>1</v>
      </c>
      <c r="D64" s="1">
        <f>LOOKUP(Indata!$C$32,Underlagsdata!$F$29:$F$32,Underlagsdata!$J$29:$J$32)</f>
        <v>2.16</v>
      </c>
      <c r="E64" s="128">
        <f t="shared" si="14"/>
        <v>1.512</v>
      </c>
      <c r="F64" s="132">
        <f>(Indata!$G$46*Underlagsdata!$I$10*$B$2*E64)/$E$66</f>
        <v>0</v>
      </c>
      <c r="G64" s="132" t="e">
        <f>IF(OR($B$1=1,$B$1=8,$B$1=9),F64-(G62-F62)*0.5*F64/(F63+F64+F65),F64-(G62-F62)*0.7*F64/(F63+F64+F65))</f>
        <v>#DIV/0!</v>
      </c>
      <c r="H64" s="132" t="e">
        <f>IF($B$4&gt;3.2,G64-G61*0.02-G62*0.02,IF($B$4&gt;2,G64,IF($B$4&gt;1.4,G64+G61*0.02+G62*0.02,IF($B$4&gt;=1,G64+G61*0.05+G62*0.05))))</f>
        <v>#DIV/0!</v>
      </c>
      <c r="I64" s="132" t="e">
        <f>H64</f>
        <v>#DIV/0!</v>
      </c>
      <c r="J64" s="132" t="e">
        <f>I64+($I$61-$J$61)*I64/(SUM($I$62:$I$65))</f>
        <v>#DIV/0!</v>
      </c>
      <c r="K64" s="132" t="e">
        <f>J64</f>
        <v>#DIV/0!</v>
      </c>
      <c r="L64" s="132">
        <f>IFERROR(K64,0)</f>
        <v>0</v>
      </c>
    </row>
    <row r="65" spans="1:12" x14ac:dyDescent="0.25">
      <c r="A65" s="1" t="s">
        <v>332</v>
      </c>
      <c r="B65" s="128">
        <f>Underlagsdata!N10</f>
        <v>0</v>
      </c>
      <c r="C65" s="1">
        <f>LOOKUP($B$1,Underlagsdata!$F$19:$F$25,Underlagsdata!$L$19:$L$25)</f>
        <v>1.26</v>
      </c>
      <c r="D65" s="1">
        <f>LOOKUP(Indata!$C$32,Underlagsdata!$F$29:$F$32,Underlagsdata!$K$29:$K$32)</f>
        <v>0.9</v>
      </c>
      <c r="E65" s="128">
        <f t="shared" si="14"/>
        <v>0</v>
      </c>
      <c r="F65" s="132">
        <f>(Indata!$G$46*Underlagsdata!$I$10*$B$2*E65)/$E$66</f>
        <v>0</v>
      </c>
      <c r="G65" s="132" t="e">
        <f>IF(OR($B$1=1,$B$1=8,$B$1=9),F65-(G62-F62)*0.5*F65/(F63+F64+F65),F65-(G62-F62)*0.7*F65/(F63+F64+F65))</f>
        <v>#DIV/0!</v>
      </c>
      <c r="H65" s="132" t="e">
        <f>G65</f>
        <v>#DIV/0!</v>
      </c>
      <c r="I65" s="132" t="e">
        <f>H65</f>
        <v>#DIV/0!</v>
      </c>
      <c r="J65" s="132" t="e">
        <f>I65+($I$61-$J$61)*I65/(SUM($I$62:$I$65))</f>
        <v>#DIV/0!</v>
      </c>
      <c r="K65" s="132" t="e">
        <f>J65</f>
        <v>#DIV/0!</v>
      </c>
      <c r="L65" s="132">
        <f>IFERROR(K65,0)</f>
        <v>0</v>
      </c>
    </row>
    <row r="66" spans="1:12" x14ac:dyDescent="0.25">
      <c r="E66" s="128">
        <f t="shared" ref="E66:K66" si="15">SUM(E61:E65)</f>
        <v>1.738764</v>
      </c>
      <c r="F66" s="132">
        <f t="shared" si="15"/>
        <v>0</v>
      </c>
      <c r="G66" s="132" t="e">
        <f t="shared" si="15"/>
        <v>#DIV/0!</v>
      </c>
      <c r="H66" s="132" t="e">
        <f t="shared" si="15"/>
        <v>#DIV/0!</v>
      </c>
      <c r="I66" s="132" t="e">
        <f t="shared" si="15"/>
        <v>#DIV/0!</v>
      </c>
      <c r="J66" s="132" t="e">
        <f t="shared" si="15"/>
        <v>#DIV/0!</v>
      </c>
      <c r="K66" s="132" t="e">
        <f t="shared" si="15"/>
        <v>#DIV/0!</v>
      </c>
      <c r="L66" s="132">
        <f>IFERROR(SUM(L61:L65),0)</f>
        <v>0</v>
      </c>
    </row>
    <row r="67" spans="1:12" x14ac:dyDescent="0.25">
      <c r="A67" s="133" t="s">
        <v>17</v>
      </c>
      <c r="C67" s="12"/>
    </row>
    <row r="68" spans="1:12" x14ac:dyDescent="0.25">
      <c r="A68" s="1" t="s">
        <v>328</v>
      </c>
      <c r="B68" s="128">
        <f>Underlagsdata!J11</f>
        <v>0.38</v>
      </c>
      <c r="C68" s="1">
        <f>LOOKUP($B$1,Underlagsdata!$F$19:$F$25,Underlagsdata!$H$19:$H$25)</f>
        <v>0.96</v>
      </c>
      <c r="D68" s="1">
        <f>LOOKUP(Indata!$C$32,Underlagsdata!$F$29:$F$32,Underlagsdata!$G$29:$G$32)</f>
        <v>0.7</v>
      </c>
      <c r="E68" s="128">
        <f>B68*C68*D68</f>
        <v>0.25535999999999998</v>
      </c>
      <c r="F68" s="132">
        <f>(Indata!$G$47*Underlagsdata!$I$11*$B$2*E68)/$E$73</f>
        <v>0</v>
      </c>
      <c r="G68" s="132">
        <f>IF(OR($B$1=1,$B$1=8,$B$1=9),F68-(G69-F69)*0.5,F68-(G69-F69)*0.3)</f>
        <v>0</v>
      </c>
      <c r="H68" s="132">
        <f>IF($B$4&gt;3.2,G68+G68*0.02,IF($B$4&gt;2,G68,IF($B$4&gt;1.4,G68-G68*0.02,IF($B$4&gt;=1,G68-G68*0.05))))</f>
        <v>0</v>
      </c>
      <c r="I68" s="132">
        <f>IF($B$5&gt;3.2,H68+H68*0.025,IF($B$5&gt;2,H68,IF($B$5&gt;1.4,H68-H68*0.05,IF($B$5&gt;=1,H68-H68*0.12))))</f>
        <v>0</v>
      </c>
      <c r="J68" s="132">
        <f>IF($B$6&gt;3.2,I68,IF($B$6&gt;2,I68-I68*0.025,IF($B$6&gt;1.4,I68-I68*0.15,IF($B$6&gt;=1,I68-I68*0.2))))</f>
        <v>0</v>
      </c>
      <c r="K68" s="132">
        <f>IF(Indata!$E$130="Ja",Stödberäkningar!J68-Stödberäkningar!J68*Stödberäkningar!$B$8,Stödberäkningar!J68)</f>
        <v>0</v>
      </c>
      <c r="L68" s="132">
        <f>IFERROR(K68,0)</f>
        <v>0</v>
      </c>
    </row>
    <row r="69" spans="1:12" x14ac:dyDescent="0.25">
      <c r="A69" s="1" t="s">
        <v>329</v>
      </c>
      <c r="B69" s="128">
        <f>Underlagsdata!K11</f>
        <v>0.08</v>
      </c>
      <c r="C69" s="1">
        <f>LOOKUP($B$1,Underlagsdata!$F$19:$F$25,Underlagsdata!$I$19:$I$25)</f>
        <v>1.37</v>
      </c>
      <c r="D69" s="1">
        <f>LOOKUP(Indata!$C$32,Underlagsdata!$F$29:$F$32,Underlagsdata!$H$29:$H$32)</f>
        <v>1.06</v>
      </c>
      <c r="E69" s="128">
        <f t="shared" ref="E69:E72" si="16">B69*C69*D69</f>
        <v>0.11617600000000003</v>
      </c>
      <c r="F69" s="132">
        <f>(Indata!$G$47*Underlagsdata!$I$11*$B$2*E69)/$E$73</f>
        <v>0</v>
      </c>
      <c r="G69" s="132">
        <f>IF($B$3&gt;3.2,F69*0.9,IF($B$3&gt;2.2,F69,IF($B$3&gt;1.3,F69*1.25,IF($B$3&gt;=1,F69*1.5,))))</f>
        <v>0</v>
      </c>
      <c r="H69" s="132">
        <f>IF($B$4&gt;3.2,G69+G69*0.02,IF($B$4&gt;2,G69,IF($B$4&gt;1.4,G69-G69*0.02,IF($B$4&gt;=1,G69-G69*0.05))))</f>
        <v>0</v>
      </c>
      <c r="I69" s="132">
        <f>IF($B$5&gt;3.2,H69+H69*0.025,IF($B$5&gt;2,H69,IF($B$5&gt;1.4,H69-H69*0.05,IF($B$5&gt;=1,H69-H69*0.12))))</f>
        <v>0</v>
      </c>
      <c r="J69" s="132" t="e">
        <f>I69+($I$68-$J$68)*I69/(SUM($I$69:$I$72))</f>
        <v>#DIV/0!</v>
      </c>
      <c r="K69" s="132" t="e">
        <f>J69+(J68-K68)*J69/(J69+J70)</f>
        <v>#DIV/0!</v>
      </c>
      <c r="L69" s="132">
        <f>IFERROR(K69,0)</f>
        <v>0</v>
      </c>
    </row>
    <row r="70" spans="1:12" x14ac:dyDescent="0.25">
      <c r="A70" s="1" t="s">
        <v>330</v>
      </c>
      <c r="B70" s="128">
        <f>Underlagsdata!L11</f>
        <v>0.04</v>
      </c>
      <c r="C70" s="1">
        <f>LOOKUP($B$1,Underlagsdata!$F$19:$F$25,Underlagsdata!$J$19:$J$25)</f>
        <v>0.78</v>
      </c>
      <c r="D70" s="1">
        <f>LOOKUP(Indata!$C$32,Underlagsdata!$F$29:$F$32,Underlagsdata!$I$29:$I$32)</f>
        <v>1.22</v>
      </c>
      <c r="E70" s="128">
        <f t="shared" si="16"/>
        <v>3.8064000000000001E-2</v>
      </c>
      <c r="F70" s="132">
        <f>(Indata!$G$47*Underlagsdata!$I$11*$B$2*E70)/$E$73</f>
        <v>0</v>
      </c>
      <c r="G70" s="132" t="e">
        <f>IF(OR($B$1=1,$B$1=8,$B$1=9),F70-(G69-F69)*0.5*F70/(F70+F71+F72),F70-(G69-F69)*0.7*F70/(F70+F71+F72))</f>
        <v>#DIV/0!</v>
      </c>
      <c r="H70" s="132" t="e">
        <f>G70</f>
        <v>#DIV/0!</v>
      </c>
      <c r="I70" s="132" t="e">
        <f>H70+(H68-I68)+(H69-I69)</f>
        <v>#DIV/0!</v>
      </c>
      <c r="J70" s="132" t="e">
        <f>I70+($I$68-$J$68)*I70/(SUM($I$69:$I$72))</f>
        <v>#DIV/0!</v>
      </c>
      <c r="K70" s="132" t="e">
        <f>J70+(J68-K68)*J70/(J70+J69)</f>
        <v>#DIV/0!</v>
      </c>
      <c r="L70" s="132">
        <f>IFERROR(K70,0)</f>
        <v>0</v>
      </c>
    </row>
    <row r="71" spans="1:12" x14ac:dyDescent="0.25">
      <c r="A71" s="1" t="s">
        <v>331</v>
      </c>
      <c r="B71" s="128">
        <f>Underlagsdata!M11</f>
        <v>0.47</v>
      </c>
      <c r="C71" s="1">
        <f>LOOKUP($B$1,Underlagsdata!$F$19:$F$25,Underlagsdata!$K$19:$K$25)</f>
        <v>1</v>
      </c>
      <c r="D71" s="1">
        <f>LOOKUP(Indata!$C$32,Underlagsdata!$F$29:$F$32,Underlagsdata!$J$29:$J$32)</f>
        <v>2.16</v>
      </c>
      <c r="E71" s="128">
        <f t="shared" si="16"/>
        <v>1.0152000000000001</v>
      </c>
      <c r="F71" s="132">
        <f>(Indata!$G$47*Underlagsdata!$I$11*$B$2*E71)/$E$73</f>
        <v>0</v>
      </c>
      <c r="G71" s="132" t="e">
        <f>IF(OR($B$1=1,$B$1=8,$B$1=9),F71-(G69-F69)*0.5*F71/(F70+F71+F72),F71-(G69-F69)*0.7*F71/(F70+F71+F72))</f>
        <v>#DIV/0!</v>
      </c>
      <c r="H71" s="132" t="e">
        <f>IF($B$4&gt;3.2,G71-G68*0.02-G69*0.02,IF($B$4&gt;2,G71,IF($B$4&gt;1.4,G71+G68*0.02+G69*0.02,IF($B$4&gt;=1,G71+G68*0.05+G69*0.05))))</f>
        <v>#DIV/0!</v>
      </c>
      <c r="I71" s="132" t="e">
        <f>H71</f>
        <v>#DIV/0!</v>
      </c>
      <c r="J71" s="132" t="e">
        <f>I71+($I$68-$J$68)*I71/(SUM($I$69:$I$72))</f>
        <v>#DIV/0!</v>
      </c>
      <c r="K71" s="132" t="e">
        <f>J71</f>
        <v>#DIV/0!</v>
      </c>
      <c r="L71" s="132">
        <f>IFERROR(K71,0)</f>
        <v>0</v>
      </c>
    </row>
    <row r="72" spans="1:12" x14ac:dyDescent="0.25">
      <c r="A72" s="1" t="s">
        <v>332</v>
      </c>
      <c r="B72" s="128">
        <f>Underlagsdata!N11</f>
        <v>0.03</v>
      </c>
      <c r="C72" s="1">
        <f>LOOKUP($B$1,Underlagsdata!$F$19:$F$25,Underlagsdata!$L$19:$L$25)</f>
        <v>1.26</v>
      </c>
      <c r="D72" s="1">
        <f>LOOKUP(Indata!$C$32,Underlagsdata!$F$29:$F$32,Underlagsdata!$K$29:$K$32)</f>
        <v>0.9</v>
      </c>
      <c r="E72" s="128">
        <f t="shared" si="16"/>
        <v>3.4020000000000002E-2</v>
      </c>
      <c r="F72" s="132">
        <f>(Indata!$G$47*Underlagsdata!$I$11*$B$2*E72)/$E$73</f>
        <v>0</v>
      </c>
      <c r="G72" s="132" t="e">
        <f>IF(OR($B$1=1,$B$1=8,$B$1=9),F72-(G69-F69)*0.5*F72/(F70+F71+F72),F72-(G69-F69)*0.7*F72/(F70+F71+F72))</f>
        <v>#DIV/0!</v>
      </c>
      <c r="H72" s="132" t="e">
        <f>G72</f>
        <v>#DIV/0!</v>
      </c>
      <c r="I72" s="132" t="e">
        <f>H72</f>
        <v>#DIV/0!</v>
      </c>
      <c r="J72" s="132" t="e">
        <f>I72+($I$68-$J$68)*I72/(SUM($I$69:$I$72))</f>
        <v>#DIV/0!</v>
      </c>
      <c r="K72" s="132" t="e">
        <f>J72</f>
        <v>#DIV/0!</v>
      </c>
      <c r="L72" s="132">
        <f>IFERROR(K72,0)</f>
        <v>0</v>
      </c>
    </row>
    <row r="73" spans="1:12" x14ac:dyDescent="0.25">
      <c r="E73" s="128">
        <f t="shared" ref="E73:K73" si="17">SUM(E68:E72)</f>
        <v>1.45882</v>
      </c>
      <c r="F73" s="132">
        <f t="shared" si="17"/>
        <v>0</v>
      </c>
      <c r="G73" s="132" t="e">
        <f t="shared" si="17"/>
        <v>#DIV/0!</v>
      </c>
      <c r="H73" s="132" t="e">
        <f t="shared" si="17"/>
        <v>#DIV/0!</v>
      </c>
      <c r="I73" s="132" t="e">
        <f t="shared" si="17"/>
        <v>#DIV/0!</v>
      </c>
      <c r="J73" s="132" t="e">
        <f t="shared" si="17"/>
        <v>#DIV/0!</v>
      </c>
      <c r="K73" s="132" t="e">
        <f t="shared" si="17"/>
        <v>#DIV/0!</v>
      </c>
      <c r="L73" s="132">
        <f>IFERROR(SUM(L68:L72),0)</f>
        <v>0</v>
      </c>
    </row>
    <row r="74" spans="1:12" x14ac:dyDescent="0.25">
      <c r="A74" s="133" t="s">
        <v>19</v>
      </c>
      <c r="C74" s="12"/>
    </row>
    <row r="75" spans="1:12" x14ac:dyDescent="0.25">
      <c r="A75" s="1" t="s">
        <v>328</v>
      </c>
      <c r="B75" s="128">
        <f>Underlagsdata!J12</f>
        <v>0.58299999999999996</v>
      </c>
      <c r="C75" s="1">
        <f>LOOKUP($B$1,Underlagsdata!$F$19:$F$25,Underlagsdata!$H$19:$H$25)</f>
        <v>0.96</v>
      </c>
      <c r="D75" s="1">
        <f>LOOKUP(Indata!$C$32,Underlagsdata!$F$29:$F$32,Underlagsdata!$G$29:$G$32)</f>
        <v>0.7</v>
      </c>
      <c r="E75" s="128">
        <f>B75*C75*D75</f>
        <v>0.39177599999999996</v>
      </c>
      <c r="F75" s="132">
        <f>(Indata!$G$48*Underlagsdata!$I$12*$B$2*E75)/$E$80</f>
        <v>0</v>
      </c>
      <c r="G75" s="132">
        <f>IF(OR($B$1=1,$B$1=8,$B$1=9),F75-(G76-F76)*0.5,F75-(G76-F76)*0.3)</f>
        <v>0</v>
      </c>
      <c r="H75" s="132">
        <f>IF($B$4&gt;3.2,G75+G75*0.02,IF($B$4&gt;2,G75,IF($B$4&gt;1.4,G75-G75*0.02,IF($B$4&gt;=1,G75-G75*0.05))))</f>
        <v>0</v>
      </c>
      <c r="I75" s="132">
        <f>IF($B$5&gt;3.2,H75+H75*0.025,IF($B$5&gt;2,H75,IF($B$5&gt;1.4,H75-H75*0.05,IF($B$5&gt;=1,H75-H75*0.12))))</f>
        <v>0</v>
      </c>
      <c r="J75" s="132">
        <f>IF($B$6&gt;3.2,I75,IF($B$6&gt;2,I75-I75*0.025,IF($B$6&gt;1.4,I75-I75*0.15,IF($B$6&gt;=1,I75-I75*0.2))))</f>
        <v>0</v>
      </c>
      <c r="K75" s="132">
        <f>IF(Indata!$E$130="Ja",Stödberäkningar!J75-Stödberäkningar!J75*Stödberäkningar!$B$8,Stödberäkningar!J75)</f>
        <v>0</v>
      </c>
      <c r="L75" s="132">
        <f>IFERROR(K75,0)</f>
        <v>0</v>
      </c>
    </row>
    <row r="76" spans="1:12" x14ac:dyDescent="0.25">
      <c r="A76" s="1" t="s">
        <v>329</v>
      </c>
      <c r="B76" s="128">
        <f>Underlagsdata!K12</f>
        <v>6.5000000000000002E-2</v>
      </c>
      <c r="C76" s="1">
        <f>LOOKUP($B$1,Underlagsdata!$F$19:$F$25,Underlagsdata!$I$19:$I$25)</f>
        <v>1.37</v>
      </c>
      <c r="D76" s="1">
        <f>LOOKUP(Indata!$C$32,Underlagsdata!$F$29:$F$32,Underlagsdata!$H$29:$H$32)</f>
        <v>1.06</v>
      </c>
      <c r="E76" s="128">
        <f t="shared" ref="E76:E79" si="18">B76*C76*D76</f>
        <v>9.4393000000000005E-2</v>
      </c>
      <c r="F76" s="132">
        <f>(Indata!$G$48*Underlagsdata!$I$12*$B$2*E76)/$E$80</f>
        <v>0</v>
      </c>
      <c r="G76" s="132">
        <f>IF($B$3&gt;3.2,F76*0.9,IF($B$3&gt;2.2,F76,IF($B$3&gt;1.3,F76*1.25,IF($B$3&gt;=1,F76*1.5,))))</f>
        <v>0</v>
      </c>
      <c r="H76" s="132">
        <f>IF($B$4&gt;3.2,G76+G76*0.02,IF($B$4&gt;2,G76,IF($B$4&gt;1.4,G76-G76*0.02,IF($B$4&gt;=1,G76-G76*0.05))))</f>
        <v>0</v>
      </c>
      <c r="I76" s="132">
        <f>IF($B$5&gt;3.2,H76+H76*0.025,IF($B$5&gt;2,H76,IF($B$5&gt;1.4,H76-H76*0.05,IF($B$5&gt;=1,H76-H76*0.12))))</f>
        <v>0</v>
      </c>
      <c r="J76" s="132" t="e">
        <f>I76+($I$75-$J$75)*I76/(SUM($I$76:$I$79))</f>
        <v>#DIV/0!</v>
      </c>
      <c r="K76" s="132" t="e">
        <f>J76+(J75-K75)*J76/(J76+J77)</f>
        <v>#DIV/0!</v>
      </c>
      <c r="L76" s="132">
        <f>IFERROR(K76,0)</f>
        <v>0</v>
      </c>
    </row>
    <row r="77" spans="1:12" x14ac:dyDescent="0.25">
      <c r="A77" s="1" t="s">
        <v>330</v>
      </c>
      <c r="B77" s="128">
        <f>Underlagsdata!L12</f>
        <v>8.3000000000000004E-2</v>
      </c>
      <c r="C77" s="1">
        <f>LOOKUP($B$1,Underlagsdata!$F$19:$F$25,Underlagsdata!$J$19:$J$25)</f>
        <v>0.78</v>
      </c>
      <c r="D77" s="1">
        <f>LOOKUP(Indata!$C$32,Underlagsdata!$F$29:$F$32,Underlagsdata!$I$29:$I$32)</f>
        <v>1.22</v>
      </c>
      <c r="E77" s="128">
        <f t="shared" si="18"/>
        <v>7.8982800000000006E-2</v>
      </c>
      <c r="F77" s="132">
        <f>(Indata!$G$48*Underlagsdata!$I$12*$B$2*E77)/$E$80</f>
        <v>0</v>
      </c>
      <c r="G77" s="132" t="e">
        <f>IF(OR($B$1=1,$B$1=8,$B$1=9),F77-(G76-F76)*0.5*F77/(F77+F78+F79),F77-(G76-F76)*0.7*F77/(F77+F78+F79))</f>
        <v>#DIV/0!</v>
      </c>
      <c r="H77" s="132" t="e">
        <f>G77</f>
        <v>#DIV/0!</v>
      </c>
      <c r="I77" s="132" t="e">
        <f>H77+(H75-I75)+(H76-I76)</f>
        <v>#DIV/0!</v>
      </c>
      <c r="J77" s="132" t="e">
        <f>I77+($I$75-$J$75)*I77/(SUM($I$76:$I$79))</f>
        <v>#DIV/0!</v>
      </c>
      <c r="K77" s="132" t="e">
        <f>J77+(J75-K75)*J77/(J77+J76)</f>
        <v>#DIV/0!</v>
      </c>
      <c r="L77" s="132">
        <f>IFERROR(K77,0)</f>
        <v>0</v>
      </c>
    </row>
    <row r="78" spans="1:12" x14ac:dyDescent="0.25">
      <c r="A78" s="1" t="s">
        <v>331</v>
      </c>
      <c r="B78" s="128">
        <f>Underlagsdata!M12</f>
        <v>0.26100000000000001</v>
      </c>
      <c r="C78" s="1">
        <f>LOOKUP($B$1,Underlagsdata!$F$19:$F$25,Underlagsdata!$K$19:$K$25)</f>
        <v>1</v>
      </c>
      <c r="D78" s="1">
        <f>LOOKUP(Indata!$C$32,Underlagsdata!$F$29:$F$32,Underlagsdata!$J$29:$J$32)</f>
        <v>2.16</v>
      </c>
      <c r="E78" s="128">
        <f t="shared" si="18"/>
        <v>0.56376000000000004</v>
      </c>
      <c r="F78" s="132">
        <f>(Indata!$G$48*Underlagsdata!$I$12*$B$2*E78)/$E$80</f>
        <v>0</v>
      </c>
      <c r="G78" s="132" t="e">
        <f>IF(OR($B$1=1,$B$1=8,$B$1=9),F78-(G76-F76)*0.5*F78/(F77+F78+F79),F78-(G76-F76)*0.7*F78/(F77+F78+F79))</f>
        <v>#DIV/0!</v>
      </c>
      <c r="H78" s="132" t="e">
        <f>IF($B$4&gt;3.2,G78-G75*0.02-G76*0.02,IF($B$4&gt;2,G78,IF($B$4&gt;1.4,G78+G75*0.02+G76*0.02,IF($B$4&gt;=1,G78+G75*0.05+G76*0.05))))</f>
        <v>#DIV/0!</v>
      </c>
      <c r="I78" s="132" t="e">
        <f>H78</f>
        <v>#DIV/0!</v>
      </c>
      <c r="J78" s="132" t="e">
        <f>I78+($I$75-$J$75)*I78/(SUM($I$76:$I$79))</f>
        <v>#DIV/0!</v>
      </c>
      <c r="K78" s="132" t="e">
        <f>J78</f>
        <v>#DIV/0!</v>
      </c>
      <c r="L78" s="132">
        <f>IFERROR(K78,0)</f>
        <v>0</v>
      </c>
    </row>
    <row r="79" spans="1:12" x14ac:dyDescent="0.25">
      <c r="A79" s="1" t="s">
        <v>332</v>
      </c>
      <c r="B79" s="128">
        <f>Underlagsdata!N12</f>
        <v>7.0000000000000001E-3</v>
      </c>
      <c r="C79" s="1">
        <f>LOOKUP($B$1,Underlagsdata!$F$19:$F$25,Underlagsdata!$L$19:$L$25)</f>
        <v>1.26</v>
      </c>
      <c r="D79" s="1">
        <f>LOOKUP(Indata!$C$32,Underlagsdata!$F$29:$F$32,Underlagsdata!$K$29:$K$32)</f>
        <v>0.9</v>
      </c>
      <c r="E79" s="128">
        <f t="shared" si="18"/>
        <v>7.9380000000000006E-3</v>
      </c>
      <c r="F79" s="132">
        <f>(Indata!$G$48*Underlagsdata!$I$12*$B$2*E79)/$E$80</f>
        <v>0</v>
      </c>
      <c r="G79" s="132" t="e">
        <f>IF(OR($B$1=1,$B$1=8,$B$1=9),F79-(G76-F76)*0.5*F79/(F77+F78+F79),F79-(G76-F76)*0.7*F79/(F77+F78+F79))</f>
        <v>#DIV/0!</v>
      </c>
      <c r="H79" s="132" t="e">
        <f>G79</f>
        <v>#DIV/0!</v>
      </c>
      <c r="I79" s="132" t="e">
        <f>H79</f>
        <v>#DIV/0!</v>
      </c>
      <c r="J79" s="132" t="e">
        <f>I79+($I$75-$J$75)*I79/(SUM($I$76:$I$79))</f>
        <v>#DIV/0!</v>
      </c>
      <c r="K79" s="132" t="e">
        <f>J79</f>
        <v>#DIV/0!</v>
      </c>
      <c r="L79" s="132">
        <f>IFERROR(K79,0)</f>
        <v>0</v>
      </c>
    </row>
    <row r="80" spans="1:12" x14ac:dyDescent="0.25">
      <c r="E80" s="128">
        <f t="shared" ref="E80:K80" si="19">SUM(E75:E79)</f>
        <v>1.1368498</v>
      </c>
      <c r="F80" s="132">
        <f t="shared" si="19"/>
        <v>0</v>
      </c>
      <c r="G80" s="132" t="e">
        <f t="shared" si="19"/>
        <v>#DIV/0!</v>
      </c>
      <c r="H80" s="132" t="e">
        <f t="shared" si="19"/>
        <v>#DIV/0!</v>
      </c>
      <c r="I80" s="132" t="e">
        <f t="shared" si="19"/>
        <v>#DIV/0!</v>
      </c>
      <c r="J80" s="132" t="e">
        <f t="shared" si="19"/>
        <v>#DIV/0!</v>
      </c>
      <c r="K80" s="132" t="e">
        <f t="shared" si="19"/>
        <v>#DIV/0!</v>
      </c>
      <c r="L80" s="132">
        <f>IFERROR(SUM(L75:L79),0)</f>
        <v>0</v>
      </c>
    </row>
    <row r="81" spans="1:12" x14ac:dyDescent="0.25">
      <c r="A81" s="133" t="s">
        <v>20</v>
      </c>
    </row>
    <row r="82" spans="1:12" x14ac:dyDescent="0.25">
      <c r="A82" s="1" t="s">
        <v>328</v>
      </c>
      <c r="B82" s="128">
        <f>Underlagsdata!J13</f>
        <v>0.40799999999999997</v>
      </c>
      <c r="C82" s="1">
        <f>LOOKUP($B$1,Underlagsdata!$F$19:$F$25,Underlagsdata!$H$19:$H$25)</f>
        <v>0.96</v>
      </c>
      <c r="D82" s="1">
        <f>LOOKUP(Indata!$C$32,Underlagsdata!$F$29:$F$32,Underlagsdata!$G$29:$G$32)</f>
        <v>0.7</v>
      </c>
      <c r="E82" s="128">
        <f>B82*C82*D82</f>
        <v>0.27417599999999998</v>
      </c>
      <c r="F82" s="132">
        <f>(Indata!$G$49*Underlagsdata!$I$13*$B$2*E82)/$E$87</f>
        <v>0</v>
      </c>
      <c r="G82" s="132">
        <f>IF(OR($B$1=1,$B$1=8,$B$1=9),F82-(G83-F83)*0.5,F82-(G83-F83)*0.3)</f>
        <v>0</v>
      </c>
      <c r="H82" s="132">
        <f>IF($B$4&gt;3.2,G82+G82*0.02,IF($B$4&gt;2,G82,IF($B$4&gt;1.4,G82-G82*0.02,IF($B$4&gt;=1,G82-G82*0.05))))</f>
        <v>0</v>
      </c>
      <c r="I82" s="132">
        <f>IF($B$5&gt;3.2,H82+H82*0.025,IF($B$5&gt;2,H82,IF($B$5&gt;1.4,H82-H82*0.05,IF($B$5&gt;=1,H82-H82*0.12))))</f>
        <v>0</v>
      </c>
      <c r="J82" s="132">
        <f>IF($B$6&gt;3.2,I82,IF($B$6&gt;2,I82-I82*0.025,IF($B$6&gt;1.4,I82-I82*0.15,IF($B$6&gt;=1,I82-I82*0.2))))</f>
        <v>0</v>
      </c>
      <c r="K82" s="132">
        <f>IF(Indata!$E$130="Ja",Stödberäkningar!J82-Stödberäkningar!J82*Stödberäkningar!$B$8,Stödberäkningar!J82)</f>
        <v>0</v>
      </c>
      <c r="L82" s="132">
        <f>IFERROR(K82,0)</f>
        <v>0</v>
      </c>
    </row>
    <row r="83" spans="1:12" x14ac:dyDescent="0.25">
      <c r="A83" s="1" t="s">
        <v>329</v>
      </c>
      <c r="B83" s="128">
        <f>Underlagsdata!K13</f>
        <v>0.161</v>
      </c>
      <c r="C83" s="1">
        <f>LOOKUP($B$1,Underlagsdata!$F$19:$F$25,Underlagsdata!$I$19:$I$25)</f>
        <v>1.37</v>
      </c>
      <c r="D83" s="1">
        <f>LOOKUP(Indata!$C$32,Underlagsdata!$F$29:$F$32,Underlagsdata!$H$29:$H$32)</f>
        <v>1.06</v>
      </c>
      <c r="E83" s="128">
        <f t="shared" ref="E83:E86" si="20">B83*C83*D83</f>
        <v>0.23380420000000002</v>
      </c>
      <c r="F83" s="132">
        <f>(Indata!$G$49*Underlagsdata!$I$13*$B$2*E83)/$E$87</f>
        <v>0</v>
      </c>
      <c r="G83" s="132">
        <f>IF($B$3&gt;3.2,F83*0.9,IF($B$3&gt;2.2,F83,IF($B$3&gt;1.3,F83*1.25,IF($B$3&gt;=1,F83*1.5,))))</f>
        <v>0</v>
      </c>
      <c r="H83" s="132">
        <f>IF($B$4&gt;3.2,G83+G83*0.02,IF($B$4&gt;2,G83,IF($B$4&gt;1.4,G83-G83*0.02,IF($B$4&gt;=1,G83-G83*0.05))))</f>
        <v>0</v>
      </c>
      <c r="I83" s="132">
        <f>IF($B$5&gt;3.2,H83+H83*0.025,IF($B$5&gt;2,H83,IF($B$5&gt;1.4,H83-H83*0.05,IF($B$5&gt;=1,H83-H83*0.12))))</f>
        <v>0</v>
      </c>
      <c r="J83" s="132" t="e">
        <f>I83+($I$82-$J$82)*I83/(SUM($I$83:$I$86))</f>
        <v>#DIV/0!</v>
      </c>
      <c r="K83" s="132" t="e">
        <f>J83+(J82-K82)*J83/(J83+J84)</f>
        <v>#DIV/0!</v>
      </c>
      <c r="L83" s="132">
        <f>IFERROR(K83,0)</f>
        <v>0</v>
      </c>
    </row>
    <row r="84" spans="1:12" x14ac:dyDescent="0.25">
      <c r="A84" s="1" t="s">
        <v>330</v>
      </c>
      <c r="B84" s="128">
        <f>Underlagsdata!L13</f>
        <v>0.123</v>
      </c>
      <c r="C84" s="1">
        <f>LOOKUP($B$1,Underlagsdata!$F$19:$F$25,Underlagsdata!$J$19:$J$25)</f>
        <v>0.78</v>
      </c>
      <c r="D84" s="1">
        <f>LOOKUP(Indata!$C$32,Underlagsdata!$F$29:$F$32,Underlagsdata!$I$29:$I$32)</f>
        <v>1.22</v>
      </c>
      <c r="E84" s="128">
        <f t="shared" si="20"/>
        <v>0.11704679999999999</v>
      </c>
      <c r="F84" s="132">
        <f>(Indata!$G$49*Underlagsdata!$I$13*$B$2*E84)/$E$87</f>
        <v>0</v>
      </c>
      <c r="G84" s="132" t="e">
        <f>IF(OR($B$1=1,$B$1=8,$B$1=9),F84-(G83-F83)*0.5*F84/(F84+F85+F86),F84-(G83-F83)*0.7*F84/(F84+F85+F86))</f>
        <v>#DIV/0!</v>
      </c>
      <c r="H84" s="132" t="e">
        <f>G84</f>
        <v>#DIV/0!</v>
      </c>
      <c r="I84" s="132" t="e">
        <f>H84+(H82-I82)+(H83-I83)</f>
        <v>#DIV/0!</v>
      </c>
      <c r="J84" s="132" t="e">
        <f>I84+($I$82-$J$82)*I84/(SUM($I$83:$I$86))</f>
        <v>#DIV/0!</v>
      </c>
      <c r="K84" s="132" t="e">
        <f>J84+(J82-K82)*J84/(J84+J83)</f>
        <v>#DIV/0!</v>
      </c>
      <c r="L84" s="132">
        <f>IFERROR(K84,0)</f>
        <v>0</v>
      </c>
    </row>
    <row r="85" spans="1:12" x14ac:dyDescent="0.25">
      <c r="A85" s="1" t="s">
        <v>331</v>
      </c>
      <c r="B85" s="128">
        <f>Underlagsdata!M13</f>
        <v>0.27900000000000003</v>
      </c>
      <c r="C85" s="1">
        <f>LOOKUP($B$1,Underlagsdata!$F$19:$F$25,Underlagsdata!$K$19:$K$25)</f>
        <v>1</v>
      </c>
      <c r="D85" s="1">
        <f>LOOKUP(Indata!$C$32,Underlagsdata!$F$29:$F$32,Underlagsdata!$J$29:$J$32)</f>
        <v>2.16</v>
      </c>
      <c r="E85" s="128">
        <f t="shared" si="20"/>
        <v>0.60264000000000006</v>
      </c>
      <c r="F85" s="132">
        <f>(Indata!$G$49*Underlagsdata!$I$13*$B$2*E85)/$E$87</f>
        <v>0</v>
      </c>
      <c r="G85" s="132" t="e">
        <f>IF(OR($B$1=1,$B$1=8,$B$1=9),F85-(G83-F83)*0.5*F85/(F84+F85+F86),F85-(G83-F83)*0.7*F85/(F84+F85+F86))</f>
        <v>#DIV/0!</v>
      </c>
      <c r="H85" s="132" t="e">
        <f>IF($B$4&gt;3.2,G85-G82*0.02-G83*0.02,IF($B$4&gt;2,G85,IF($B$4&gt;1.4,G85+G82*0.02+G83*0.02,IF($B$4&gt;=1,G85+G82*0.05+G83*0.05))))</f>
        <v>#DIV/0!</v>
      </c>
      <c r="I85" s="132" t="e">
        <f>H85</f>
        <v>#DIV/0!</v>
      </c>
      <c r="J85" s="132" t="e">
        <f>I85+($I$82-$J$82)*I85/(SUM($I$83:$I$86))</f>
        <v>#DIV/0!</v>
      </c>
      <c r="K85" s="132" t="e">
        <f>J85</f>
        <v>#DIV/0!</v>
      </c>
      <c r="L85" s="132">
        <f>IFERROR(K85,0)</f>
        <v>0</v>
      </c>
    </row>
    <row r="86" spans="1:12" x14ac:dyDescent="0.25">
      <c r="A86" s="1" t="s">
        <v>332</v>
      </c>
      <c r="B86" s="128">
        <f>Underlagsdata!N13</f>
        <v>0.03</v>
      </c>
      <c r="C86" s="1">
        <f>LOOKUP($B$1,Underlagsdata!$F$19:$F$25,Underlagsdata!$L$19:$L$25)</f>
        <v>1.26</v>
      </c>
      <c r="D86" s="1">
        <f>LOOKUP(Indata!$C$32,Underlagsdata!$F$29:$F$32,Underlagsdata!$K$29:$K$32)</f>
        <v>0.9</v>
      </c>
      <c r="E86" s="128">
        <f t="shared" si="20"/>
        <v>3.4020000000000002E-2</v>
      </c>
      <c r="F86" s="132">
        <f>(Indata!$G$49*Underlagsdata!$I$13*$B$2*E86)/$E$87</f>
        <v>0</v>
      </c>
      <c r="G86" s="132" t="e">
        <f>IF(OR($B$1=1,$B$1=8,$B$1=9),F86-(G83-F83)*0.5*F86/(F84+F85+F86),F86-(G83-F83)*0.7*F86/(F84+F85+F86))</f>
        <v>#DIV/0!</v>
      </c>
      <c r="H86" s="132" t="e">
        <f>G86</f>
        <v>#DIV/0!</v>
      </c>
      <c r="I86" s="132" t="e">
        <f>H86</f>
        <v>#DIV/0!</v>
      </c>
      <c r="J86" s="132" t="e">
        <f>I86+($I$82-$J$82)*I86/(SUM($I$83:$I$86))</f>
        <v>#DIV/0!</v>
      </c>
      <c r="K86" s="132" t="e">
        <f>J86</f>
        <v>#DIV/0!</v>
      </c>
      <c r="L86" s="132">
        <f>IFERROR(K86,0)</f>
        <v>0</v>
      </c>
    </row>
    <row r="87" spans="1:12" x14ac:dyDescent="0.25">
      <c r="E87" s="128">
        <f t="shared" ref="E87:K87" si="21">SUM(E82:E86)</f>
        <v>1.261687</v>
      </c>
      <c r="F87" s="132">
        <f t="shared" si="21"/>
        <v>0</v>
      </c>
      <c r="G87" s="132" t="e">
        <f t="shared" si="21"/>
        <v>#DIV/0!</v>
      </c>
      <c r="H87" s="132" t="e">
        <f t="shared" si="21"/>
        <v>#DIV/0!</v>
      </c>
      <c r="I87" s="132" t="e">
        <f t="shared" si="21"/>
        <v>#DIV/0!</v>
      </c>
      <c r="J87" s="132" t="e">
        <f t="shared" si="21"/>
        <v>#DIV/0!</v>
      </c>
      <c r="K87" s="132" t="e">
        <f t="shared" si="21"/>
        <v>#DIV/0!</v>
      </c>
      <c r="L87" s="132">
        <f>IFERROR(SUM(L82:L86),0)</f>
        <v>0</v>
      </c>
    </row>
    <row r="88" spans="1:12" x14ac:dyDescent="0.25">
      <c r="A88" s="133" t="s">
        <v>21</v>
      </c>
    </row>
    <row r="89" spans="1:12" x14ac:dyDescent="0.25">
      <c r="A89" s="1" t="s">
        <v>328</v>
      </c>
      <c r="B89" s="128">
        <f>Underlagsdata!J14</f>
        <v>0.23400000000000001</v>
      </c>
      <c r="C89" s="1">
        <f>LOOKUP($B$1,Underlagsdata!$F$19:$F$25,Underlagsdata!$H$19:$H$25)</f>
        <v>0.96</v>
      </c>
      <c r="D89" s="1">
        <f>LOOKUP(Indata!$C$32,Underlagsdata!$F$29:$F$32,Underlagsdata!$G$29:$G$32)</f>
        <v>0.7</v>
      </c>
      <c r="E89" s="128">
        <f>B89*C89*D89</f>
        <v>0.157248</v>
      </c>
      <c r="F89" s="132">
        <f>(Indata!$G$50*Underlagsdata!$I$14*$B$2*E89)/$E$94</f>
        <v>0</v>
      </c>
      <c r="G89" s="132">
        <f>IF(OR($B$1=1,$B$1=8,$B$1=9),F89-(G90-F90)*0.5,F89-(G90-F90)*0.3)</f>
        <v>0</v>
      </c>
      <c r="H89" s="132">
        <f>IF($B$4&gt;3.2,G89+G89*0.02,IF($B$4&gt;2,G89,IF($B$4&gt;1.4,G89-G89*0.02,IF($B$4&gt;=1,G89-G89*0.05))))</f>
        <v>0</v>
      </c>
      <c r="I89" s="132">
        <f>IF($B$5&gt;3.2,H89+H89*0.025,IF($B$5&gt;2,H89,IF($B$5&gt;1.4,H89-H89*0.05,IF($B$5&gt;=1,H89-H89*0.12))))</f>
        <v>0</v>
      </c>
      <c r="J89" s="132">
        <f>IF($B$6&gt;3.2,I89,IF($B$6&gt;2,I89-I89*0.025,IF($B$6&gt;1.4,I89-I89*0.15,IF($B$6&gt;=1,I89-I89*0.2))))</f>
        <v>0</v>
      </c>
      <c r="K89" s="132">
        <f>IF(Indata!$E$130="Ja",Stödberäkningar!J89-Stödberäkningar!J89*Stödberäkningar!$B$8,Stödberäkningar!J89)</f>
        <v>0</v>
      </c>
      <c r="L89" s="132">
        <f>IFERROR(K89,0)</f>
        <v>0</v>
      </c>
    </row>
    <row r="90" spans="1:12" x14ac:dyDescent="0.25">
      <c r="A90" s="1" t="s">
        <v>329</v>
      </c>
      <c r="B90" s="128">
        <f>Underlagsdata!K14</f>
        <v>0.25700000000000001</v>
      </c>
      <c r="C90" s="1">
        <f>LOOKUP($B$1,Underlagsdata!$F$19:$F$25,Underlagsdata!$I$19:$I$25)</f>
        <v>1.37</v>
      </c>
      <c r="D90" s="1">
        <f>LOOKUP(Indata!$C$32,Underlagsdata!$F$29:$F$32,Underlagsdata!$H$29:$H$32)</f>
        <v>1.06</v>
      </c>
      <c r="E90" s="128">
        <f t="shared" ref="E90:E93" si="22">B90*C90*D90</f>
        <v>0.37321540000000003</v>
      </c>
      <c r="F90" s="132">
        <f>(Indata!$G$50*Underlagsdata!$I$14*$B$2*E90)/$E$94</f>
        <v>0</v>
      </c>
      <c r="G90" s="132">
        <f>IF($B$3&gt;3.2,F90*0.9,IF($B$3&gt;2.2,F90,IF($B$3&gt;1.3,F90*1.25,IF($B$3&gt;=1,F90*1.5,))))</f>
        <v>0</v>
      </c>
      <c r="H90" s="132">
        <f>IF($B$4&gt;3.2,G90+G90*0.02,IF($B$4&gt;2,G90,IF($B$4&gt;1.4,G90-G90*0.02,IF($B$4&gt;=1,G90-G90*0.05))))</f>
        <v>0</v>
      </c>
      <c r="I90" s="132">
        <f>IF($B$5&gt;3.2,H90+H90*0.025,IF($B$5&gt;2,H90,IF($B$5&gt;1.4,H90-H90*0.05,IF($B$5&gt;=1,H90-H90*0.12))))</f>
        <v>0</v>
      </c>
      <c r="J90" s="132" t="e">
        <f>I90+($I$89-$J$89)*I90/(SUM($I$90:$I$93))</f>
        <v>#DIV/0!</v>
      </c>
      <c r="K90" s="132" t="e">
        <f>J90+(J89-K89)*J90/(J90+J91)</f>
        <v>#DIV/0!</v>
      </c>
      <c r="L90" s="132">
        <f>IFERROR(K90,0)</f>
        <v>0</v>
      </c>
    </row>
    <row r="91" spans="1:12" x14ac:dyDescent="0.25">
      <c r="A91" s="1" t="s">
        <v>330</v>
      </c>
      <c r="B91" s="128">
        <f>Underlagsdata!L14</f>
        <v>0.16200000000000001</v>
      </c>
      <c r="C91" s="1">
        <f>LOOKUP($B$1,Underlagsdata!$F$19:$F$25,Underlagsdata!$J$19:$J$25)</f>
        <v>0.78</v>
      </c>
      <c r="D91" s="1">
        <f>LOOKUP(Indata!$C$32,Underlagsdata!$F$29:$F$32,Underlagsdata!$I$29:$I$32)</f>
        <v>1.22</v>
      </c>
      <c r="E91" s="128">
        <f t="shared" si="22"/>
        <v>0.1541592</v>
      </c>
      <c r="F91" s="132">
        <f>(Indata!$G$50*Underlagsdata!$I$14*$B$2*E91)/$E$94</f>
        <v>0</v>
      </c>
      <c r="G91" s="132" t="e">
        <f>IF(OR($B$1=1,$B$1=8,$B$1=9),F91-(G90-F90)*0.5*F91/(F91+F92+F93),F91-(G90-F90)*0.7*F91/(F91+F92+F93))</f>
        <v>#DIV/0!</v>
      </c>
      <c r="H91" s="132" t="e">
        <f>G91</f>
        <v>#DIV/0!</v>
      </c>
      <c r="I91" s="132" t="e">
        <f>H91+(H89-I89)+(H90-I90)</f>
        <v>#DIV/0!</v>
      </c>
      <c r="J91" s="132" t="e">
        <f>I91+($I$89-$J$89)*I91/(SUM($I$90:$I$93))</f>
        <v>#DIV/0!</v>
      </c>
      <c r="K91" s="132" t="e">
        <f>J91+(J89-K89)*J91/(J91+J90)</f>
        <v>#DIV/0!</v>
      </c>
      <c r="L91" s="132">
        <f>IFERROR(K91,0)</f>
        <v>0</v>
      </c>
    </row>
    <row r="92" spans="1:12" x14ac:dyDescent="0.25">
      <c r="A92" s="1" t="s">
        <v>331</v>
      </c>
      <c r="B92" s="128">
        <f>Underlagsdata!M14</f>
        <v>0.29599999999999999</v>
      </c>
      <c r="C92" s="1">
        <f>LOOKUP($B$1,Underlagsdata!$F$19:$F$25,Underlagsdata!$K$19:$K$25)</f>
        <v>1</v>
      </c>
      <c r="D92" s="1">
        <f>LOOKUP(Indata!$C$32,Underlagsdata!$F$29:$F$32,Underlagsdata!$J$29:$J$32)</f>
        <v>2.16</v>
      </c>
      <c r="E92" s="128">
        <f t="shared" si="22"/>
        <v>0.63936000000000004</v>
      </c>
      <c r="F92" s="132">
        <f>(Indata!$G$50*Underlagsdata!$I$14*$B$2*E92)/$E$94</f>
        <v>0</v>
      </c>
      <c r="G92" s="132" t="e">
        <f>IF(OR($B$1=1,$B$1=8,$B$1=9),F92-(G90-F90)*0.5*F92/(F91+F92+F93),F92-(G90-F90)*0.7*F92/(F91+F92+F93))</f>
        <v>#DIV/0!</v>
      </c>
      <c r="H92" s="132" t="e">
        <f>IF($B$4&gt;3.2,G92-G89*0.02-G90*0.02,IF($B$4&gt;2,G92,IF($B$4&gt;1.4,G92+G89*0.02+G90*0.02,IF($B$4&gt;=1,G92+G89*0.05+G90*0.05))))</f>
        <v>#DIV/0!</v>
      </c>
      <c r="I92" s="132" t="e">
        <f>H92</f>
        <v>#DIV/0!</v>
      </c>
      <c r="J92" s="132" t="e">
        <f>I92+($I$89-$J$89)*I92/(SUM($I$90:$I$93))</f>
        <v>#DIV/0!</v>
      </c>
      <c r="K92" s="132" t="e">
        <f>J92</f>
        <v>#DIV/0!</v>
      </c>
      <c r="L92" s="132">
        <f>IFERROR(K92,0)</f>
        <v>0</v>
      </c>
    </row>
    <row r="93" spans="1:12" x14ac:dyDescent="0.25">
      <c r="A93" s="1" t="s">
        <v>332</v>
      </c>
      <c r="B93" s="128">
        <f>Underlagsdata!N14</f>
        <v>5.1999999999999998E-2</v>
      </c>
      <c r="C93" s="1">
        <f>LOOKUP($B$1,Underlagsdata!$F$19:$F$25,Underlagsdata!$L$19:$L$25)</f>
        <v>1.26</v>
      </c>
      <c r="D93" s="1">
        <f>LOOKUP(Indata!$C$32,Underlagsdata!$F$29:$F$32,Underlagsdata!$K$29:$K$32)</f>
        <v>0.9</v>
      </c>
      <c r="E93" s="128">
        <f t="shared" si="22"/>
        <v>5.8968E-2</v>
      </c>
      <c r="F93" s="132">
        <f>(Indata!$G$50*Underlagsdata!$I$14*$B$2*E93)/$E$94</f>
        <v>0</v>
      </c>
      <c r="G93" s="132" t="e">
        <f>IF(OR($B$1=1,$B$1=8,$B$1=9),F93-(G90-F90)*0.5*F93/(F91+F92+F93),F93-(G90-F90)*0.7*F93/(F91+F92+F93))</f>
        <v>#DIV/0!</v>
      </c>
      <c r="H93" s="132" t="e">
        <f>G93</f>
        <v>#DIV/0!</v>
      </c>
      <c r="I93" s="132" t="e">
        <f>H93</f>
        <v>#DIV/0!</v>
      </c>
      <c r="J93" s="132" t="e">
        <f>I93+($I$89-$J$89)*I93/(SUM($I$90:$I$93))</f>
        <v>#DIV/0!</v>
      </c>
      <c r="K93" s="132" t="e">
        <f>J93</f>
        <v>#DIV/0!</v>
      </c>
      <c r="L93" s="132">
        <f>IFERROR(K93,0)</f>
        <v>0</v>
      </c>
    </row>
    <row r="94" spans="1:12" x14ac:dyDescent="0.25">
      <c r="E94" s="128">
        <f t="shared" ref="E94:K94" si="23">SUM(E89:E93)</f>
        <v>1.3829505999999998</v>
      </c>
      <c r="F94" s="132">
        <f t="shared" si="23"/>
        <v>0</v>
      </c>
      <c r="G94" s="132" t="e">
        <f t="shared" si="23"/>
        <v>#DIV/0!</v>
      </c>
      <c r="H94" s="132" t="e">
        <f t="shared" si="23"/>
        <v>#DIV/0!</v>
      </c>
      <c r="I94" s="132" t="e">
        <f t="shared" si="23"/>
        <v>#DIV/0!</v>
      </c>
      <c r="J94" s="132" t="e">
        <f t="shared" si="23"/>
        <v>#DIV/0!</v>
      </c>
      <c r="K94" s="132" t="e">
        <f t="shared" si="23"/>
        <v>#DIV/0!</v>
      </c>
      <c r="L94" s="132">
        <f>IFERROR(SUM(L89:L93),0)</f>
        <v>0</v>
      </c>
    </row>
    <row r="95" spans="1:12" x14ac:dyDescent="0.25">
      <c r="A95" s="133" t="s">
        <v>673</v>
      </c>
    </row>
    <row r="96" spans="1:12" x14ac:dyDescent="0.25">
      <c r="A96" s="1" t="s">
        <v>328</v>
      </c>
      <c r="B96" s="128">
        <f>Underlagsdata!J15</f>
        <v>0.59699999999999998</v>
      </c>
      <c r="C96" s="1">
        <f>LOOKUP($B$1,Underlagsdata!$F$19:$F$25,Underlagsdata!$H$19:$H$25)</f>
        <v>0.96</v>
      </c>
      <c r="D96" s="1">
        <f>LOOKUP(Indata!$C$32,Underlagsdata!$F$29:$F$32,Underlagsdata!$G$29:$G$32)</f>
        <v>0.7</v>
      </c>
      <c r="E96" s="128">
        <f>B96*C96*D96</f>
        <v>0.40118399999999993</v>
      </c>
      <c r="F96" s="132">
        <f>(Indata!$G$51*Underlagsdata!$I$15*$B$2*E96)/$E$101</f>
        <v>0</v>
      </c>
      <c r="G96" s="132">
        <f>IF(OR($B$1=1,$B$1=8,$B$1=9),F96-(G97-F97)*0.5,F96-(G97-F97)*0.3)</f>
        <v>0</v>
      </c>
      <c r="H96" s="132">
        <f>IF($B$4&gt;3.2,G96+G96*0.02,IF($B$4&gt;2,G96,IF($B$4&gt;1.4,G96-G96*0.02,IF($B$4&gt;=1,G96-G96*0.05))))</f>
        <v>0</v>
      </c>
      <c r="I96" s="132">
        <f>IF($B$5&gt;3.2,H96+H96*0.025,IF($B$5&gt;2,H96,IF($B$5&gt;1.4,H96-H96*0.05,IF($B$5&gt;=1,H96-H96*0.12))))</f>
        <v>0</v>
      </c>
      <c r="J96" s="132">
        <f>IF($B$6&gt;3.2,I96,IF($B$6&gt;2,I96-I96*0.025,IF($B$6&gt;1.4,I96-I96*0.15,IF($B$6&gt;=1,I96-I96*0.2))))</f>
        <v>0</v>
      </c>
      <c r="K96" s="132">
        <f>IF(Indata!$E$130="Ja",Stödberäkningar!J96-Stödberäkningar!J96*Stödberäkningar!$B$8,Stödberäkningar!J96)</f>
        <v>0</v>
      </c>
      <c r="L96" s="132">
        <f>IFERROR(K96,0)</f>
        <v>0</v>
      </c>
    </row>
    <row r="97" spans="1:12" x14ac:dyDescent="0.25">
      <c r="A97" s="1" t="s">
        <v>329</v>
      </c>
      <c r="B97" s="128">
        <f>Underlagsdata!K15</f>
        <v>0.05</v>
      </c>
      <c r="C97" s="1">
        <f>LOOKUP($B$1,Underlagsdata!$F$19:$F$25,Underlagsdata!$I$19:$I$25)</f>
        <v>1.37</v>
      </c>
      <c r="D97" s="1">
        <f>LOOKUP(Indata!$C$32,Underlagsdata!$F$29:$F$32,Underlagsdata!$H$29:$H$32)</f>
        <v>1.06</v>
      </c>
      <c r="E97" s="128">
        <f t="shared" ref="E97:E100" si="24">B97*C97*D97</f>
        <v>7.2610000000000008E-2</v>
      </c>
      <c r="F97" s="132">
        <f>(Indata!$G$51*Underlagsdata!$I$15*$B$2*E97)/$E$101</f>
        <v>0</v>
      </c>
      <c r="G97" s="132">
        <f>IF($B$3&gt;3.2,F97*0.9,IF($B$3&gt;2.2,F97,IF($B$3&gt;1.3,F97*1.25,IF($B$3&gt;=1,F97*1.5,))))</f>
        <v>0</v>
      </c>
      <c r="H97" s="132">
        <f>IF($B$4&gt;3.2,G97+G97*0.02,IF($B$4&gt;2,G97,IF($B$4&gt;1.4,G97-G97*0.02,IF($B$4&gt;=1,G97-G97*0.05))))</f>
        <v>0</v>
      </c>
      <c r="I97" s="132">
        <f>IF($B$5&gt;3.2,H97+H97*0.025,IF($B$5&gt;2,H97,IF($B$5&gt;1.4,H97-H97*0.05,IF($B$5&gt;=1,H97-H97*0.12))))</f>
        <v>0</v>
      </c>
      <c r="J97" s="132" t="e">
        <f>I97+($I$96-$J$96)*I97/(SUM($I$97:$I$100))</f>
        <v>#DIV/0!</v>
      </c>
      <c r="K97" s="132" t="e">
        <f>J97+(J96-K96)*J97/(J97+J98)</f>
        <v>#DIV/0!</v>
      </c>
      <c r="L97" s="132">
        <f>IFERROR(K97,0)</f>
        <v>0</v>
      </c>
    </row>
    <row r="98" spans="1:12" x14ac:dyDescent="0.25">
      <c r="A98" s="1" t="s">
        <v>330</v>
      </c>
      <c r="B98" s="128">
        <f>Underlagsdata!L15</f>
        <v>0.155</v>
      </c>
      <c r="C98" s="1">
        <f>LOOKUP($B$1,Underlagsdata!$F$19:$F$25,Underlagsdata!$J$19:$J$25)</f>
        <v>0.78</v>
      </c>
      <c r="D98" s="1">
        <f>LOOKUP(Indata!$C$32,Underlagsdata!$F$29:$F$32,Underlagsdata!$I$29:$I$32)</f>
        <v>1.22</v>
      </c>
      <c r="E98" s="128">
        <f t="shared" si="24"/>
        <v>0.14749800000000002</v>
      </c>
      <c r="F98" s="132">
        <f>(Indata!$G$51*Underlagsdata!$I$15*$B$2*E98)/$E$101</f>
        <v>0</v>
      </c>
      <c r="G98" s="132" t="e">
        <f>IF(OR($B$1=1,$B$1=8,$B$1=9),F98-(G97-F97)*0.5*F98/(F98+F99+F100),F98-(G97-F97)*0.7*F98/(F98+F99+F100))</f>
        <v>#DIV/0!</v>
      </c>
      <c r="H98" s="132" t="e">
        <f>G98</f>
        <v>#DIV/0!</v>
      </c>
      <c r="I98" s="132" t="e">
        <f>H98+(H96-I96)+(H97-I97)</f>
        <v>#DIV/0!</v>
      </c>
      <c r="J98" s="132" t="e">
        <f>I98+($I$96-$J$96)*I98/(SUM($I$97:$I$100))</f>
        <v>#DIV/0!</v>
      </c>
      <c r="K98" s="132" t="e">
        <f>J98+(J96-K96)*J98/(J98+J97)</f>
        <v>#DIV/0!</v>
      </c>
      <c r="L98" s="132">
        <f>IFERROR(K98,0)</f>
        <v>0</v>
      </c>
    </row>
    <row r="99" spans="1:12" x14ac:dyDescent="0.25">
      <c r="A99" s="1" t="s">
        <v>331</v>
      </c>
      <c r="B99" s="128">
        <f>Underlagsdata!M15</f>
        <v>0.14899999999999999</v>
      </c>
      <c r="C99" s="1">
        <f>LOOKUP($B$1,Underlagsdata!$F$19:$F$25,Underlagsdata!$K$19:$K$25)</f>
        <v>1</v>
      </c>
      <c r="D99" s="1">
        <f>LOOKUP(Indata!$C$32,Underlagsdata!$F$29:$F$32,Underlagsdata!$J$29:$J$32)</f>
        <v>2.16</v>
      </c>
      <c r="E99" s="128">
        <f t="shared" si="24"/>
        <v>0.32184000000000001</v>
      </c>
      <c r="F99" s="132">
        <f>(Indata!$G$51*Underlagsdata!$I$15*$B$2*E99)/$E$101</f>
        <v>0</v>
      </c>
      <c r="G99" s="132" t="e">
        <f>IF(OR($B$1=1,$B$1=8,$B$1=9),F99-(G97-F97)*0.5*F99/(F98+F99+F100),F99-(G97-F97)*0.7*F99/(F98+F99+F100))</f>
        <v>#DIV/0!</v>
      </c>
      <c r="H99" s="132" t="e">
        <f>IF($B$4&gt;3.2,G99-G96*0.02-G97*0.02,IF($B$4&gt;2,G99,IF($B$4&gt;1.4,G99+G96*0.02+G97*0.02,IF($B$4&gt;=1,G99+G96*0.05+G97*0.05))))</f>
        <v>#DIV/0!</v>
      </c>
      <c r="I99" s="132" t="e">
        <f>H99</f>
        <v>#DIV/0!</v>
      </c>
      <c r="J99" s="132" t="e">
        <f>I99+($I$96-$J$96)*I99/(SUM($I$97:$I$100))</f>
        <v>#DIV/0!</v>
      </c>
      <c r="K99" s="132" t="e">
        <f>J99</f>
        <v>#DIV/0!</v>
      </c>
      <c r="L99" s="132">
        <f>IFERROR(K99,0)</f>
        <v>0</v>
      </c>
    </row>
    <row r="100" spans="1:12" x14ac:dyDescent="0.25">
      <c r="A100" s="1" t="s">
        <v>332</v>
      </c>
      <c r="B100" s="128">
        <f>Underlagsdata!N15</f>
        <v>4.8000000000000001E-2</v>
      </c>
      <c r="C100" s="1">
        <f>LOOKUP($B$1,Underlagsdata!$F$19:$F$25,Underlagsdata!$L$19:$L$25)</f>
        <v>1.26</v>
      </c>
      <c r="D100" s="1">
        <f>LOOKUP(Indata!$C$32,Underlagsdata!$F$29:$F$32,Underlagsdata!$K$29:$K$32)</f>
        <v>0.9</v>
      </c>
      <c r="E100" s="128">
        <f t="shared" si="24"/>
        <v>5.4432000000000001E-2</v>
      </c>
      <c r="F100" s="132">
        <f>(Indata!$G$51*Underlagsdata!$I$15*$B$2*E100)/$E$101</f>
        <v>0</v>
      </c>
      <c r="G100" s="132" t="e">
        <f>IF(OR($B$1=1,$B$1=8,$B$1=9),F100-(G97-F97)*0.5*F100/(F98+F99+F100),F100-(G97-F97)*0.7*F100/(F98+F99+F100))</f>
        <v>#DIV/0!</v>
      </c>
      <c r="H100" s="132" t="e">
        <f>G100</f>
        <v>#DIV/0!</v>
      </c>
      <c r="I100" s="132" t="e">
        <f>H100</f>
        <v>#DIV/0!</v>
      </c>
      <c r="J100" s="132" t="e">
        <f>I100+($I$96-$J$96)*I100/(SUM($I$97:$I$100))</f>
        <v>#DIV/0!</v>
      </c>
      <c r="K100" s="132" t="e">
        <f>J100</f>
        <v>#DIV/0!</v>
      </c>
      <c r="L100" s="132">
        <f>IFERROR(K100,0)</f>
        <v>0</v>
      </c>
    </row>
    <row r="101" spans="1:12" x14ac:dyDescent="0.25">
      <c r="E101" s="128">
        <f t="shared" ref="E101:K101" si="25">SUM(E96:E100)</f>
        <v>0.99756400000000001</v>
      </c>
      <c r="F101" s="132">
        <f t="shared" si="25"/>
        <v>0</v>
      </c>
      <c r="G101" s="132" t="e">
        <f t="shared" si="25"/>
        <v>#DIV/0!</v>
      </c>
      <c r="H101" s="132" t="e">
        <f t="shared" si="25"/>
        <v>#DIV/0!</v>
      </c>
      <c r="I101" s="132" t="e">
        <f t="shared" si="25"/>
        <v>#DIV/0!</v>
      </c>
      <c r="J101" s="132" t="e">
        <f t="shared" si="25"/>
        <v>#DIV/0!</v>
      </c>
      <c r="K101" s="132" t="e">
        <f t="shared" si="25"/>
        <v>#DIV/0!</v>
      </c>
      <c r="L101" s="132">
        <f>IFERROR(SUM(L96:L100),0)</f>
        <v>0</v>
      </c>
    </row>
    <row r="103" spans="1:12" x14ac:dyDescent="0.25">
      <c r="A103" s="136"/>
      <c r="B103" s="133" t="s">
        <v>579</v>
      </c>
      <c r="C103" s="133" t="s">
        <v>580</v>
      </c>
      <c r="D103" s="133" t="s">
        <v>581</v>
      </c>
      <c r="E103" s="133" t="s">
        <v>582</v>
      </c>
    </row>
    <row r="104" spans="1:12" x14ac:dyDescent="0.25">
      <c r="A104" s="6" t="s">
        <v>5</v>
      </c>
      <c r="B104" s="132">
        <f>L12</f>
        <v>0</v>
      </c>
      <c r="C104" s="132">
        <f>B104+B104*Indata!I37</f>
        <v>0</v>
      </c>
      <c r="D104" s="132">
        <f>B104*(Underlagsdata!$G$37/Underlagsdata!$G$36+Underlagsdata!$H$37/Underlagsdata!$H$36+Underlagsdata!$I$37/Underlagsdata!$I$36)</f>
        <v>0</v>
      </c>
      <c r="E104" s="132">
        <f>D104+D104*Indata!I37</f>
        <v>0</v>
      </c>
    </row>
    <row r="105" spans="1:12" x14ac:dyDescent="0.25">
      <c r="A105" s="6" t="s">
        <v>6</v>
      </c>
      <c r="B105" s="132">
        <f>L19</f>
        <v>0</v>
      </c>
      <c r="C105" s="132">
        <f>B105+B105*Indata!I38</f>
        <v>0</v>
      </c>
      <c r="D105" s="132">
        <f>B105*(Underlagsdata!$G$37/Underlagsdata!$G$36+Underlagsdata!$H$37/Underlagsdata!$H$36+Underlagsdata!$I$37/Underlagsdata!$I$36)</f>
        <v>0</v>
      </c>
      <c r="E105" s="132">
        <f>D105+D105*Indata!I38</f>
        <v>0</v>
      </c>
    </row>
    <row r="106" spans="1:12" x14ac:dyDescent="0.25">
      <c r="A106" s="6" t="s">
        <v>7</v>
      </c>
      <c r="B106" s="132">
        <f>L26</f>
        <v>0</v>
      </c>
      <c r="C106" s="132">
        <f>B106+B106*Indata!I39</f>
        <v>0</v>
      </c>
      <c r="D106" s="132">
        <f>B106*(Underlagsdata!$G$37/Underlagsdata!$G$36+Underlagsdata!$H$37/Underlagsdata!$H$36+Underlagsdata!$I$37/Underlagsdata!$I$36)</f>
        <v>0</v>
      </c>
      <c r="E106" s="132">
        <f>D106+D106*Indata!I39</f>
        <v>0</v>
      </c>
    </row>
    <row r="107" spans="1:12" x14ac:dyDescent="0.25">
      <c r="A107" s="6" t="s">
        <v>9</v>
      </c>
      <c r="B107" s="132">
        <f>L33</f>
        <v>0</v>
      </c>
      <c r="C107" s="132">
        <f>B107+B107*Indata!I42</f>
        <v>0</v>
      </c>
      <c r="D107" s="132">
        <f>B107*(Underlagsdata!$G$38/Underlagsdata!$G$36+Underlagsdata!$H$38/Underlagsdata!$H$36+Underlagsdata!$I$38/Underlagsdata!$I$36)</f>
        <v>0</v>
      </c>
      <c r="E107" s="132">
        <f>D107+D107*Indata!I42</f>
        <v>0</v>
      </c>
    </row>
    <row r="108" spans="1:12" x14ac:dyDescent="0.25">
      <c r="A108" s="6" t="s">
        <v>12</v>
      </c>
      <c r="B108" s="132">
        <f>L40</f>
        <v>0</v>
      </c>
      <c r="C108" s="132">
        <f>B108+B108*Indata!I43</f>
        <v>0</v>
      </c>
      <c r="D108" s="132">
        <f>B108*(Underlagsdata!$G$38/Underlagsdata!$G$36+Underlagsdata!$H$38/Underlagsdata!$H$36+Underlagsdata!$I$38/Underlagsdata!$I$36)</f>
        <v>0</v>
      </c>
      <c r="E108" s="132">
        <f>D108+D108*Indata!I43</f>
        <v>0</v>
      </c>
    </row>
    <row r="109" spans="1:12" x14ac:dyDescent="0.25">
      <c r="A109" s="6" t="s">
        <v>14</v>
      </c>
      <c r="B109" s="132">
        <f>L47</f>
        <v>0</v>
      </c>
      <c r="C109" s="132">
        <f>B109+B109*Indata!I44</f>
        <v>0</v>
      </c>
      <c r="D109" s="132">
        <f>B109*(Underlagsdata!$G$38/Underlagsdata!$G$36+Underlagsdata!$H$38/Underlagsdata!$H$36+Underlagsdata!$I$38/Underlagsdata!$I$36)</f>
        <v>0</v>
      </c>
      <c r="E109" s="132">
        <f>D109+D109*Indata!I44</f>
        <v>0</v>
      </c>
    </row>
    <row r="110" spans="1:12" x14ac:dyDescent="0.25">
      <c r="A110" s="6" t="s">
        <v>15</v>
      </c>
      <c r="B110" s="132">
        <f>L54</f>
        <v>0</v>
      </c>
      <c r="C110" s="132">
        <f>B110+B110*Indata!I45</f>
        <v>0</v>
      </c>
      <c r="D110" s="132">
        <f>B110*(Underlagsdata!$G$38/Underlagsdata!$G$36+Underlagsdata!$H$38/Underlagsdata!$H$36+Underlagsdata!$I$38/Underlagsdata!$I$36)</f>
        <v>0</v>
      </c>
      <c r="E110" s="132">
        <f>D110+D110*Indata!I45</f>
        <v>0</v>
      </c>
    </row>
    <row r="111" spans="1:12" x14ac:dyDescent="0.25">
      <c r="A111" s="6" t="s">
        <v>16</v>
      </c>
      <c r="B111" s="132">
        <f>L61</f>
        <v>0</v>
      </c>
      <c r="C111" s="132">
        <f>B111+B111*Indata!I46</f>
        <v>0</v>
      </c>
      <c r="D111" s="132">
        <f>B111*(Underlagsdata!$G$38/Underlagsdata!$G$36+Underlagsdata!$H$38/Underlagsdata!$H$36+Underlagsdata!$I$38/Underlagsdata!$I$36)</f>
        <v>0</v>
      </c>
      <c r="E111" s="132">
        <f>D111+D111*Indata!I46</f>
        <v>0</v>
      </c>
    </row>
    <row r="112" spans="1:12" x14ac:dyDescent="0.25">
      <c r="A112" s="6" t="s">
        <v>17</v>
      </c>
      <c r="B112" s="132">
        <f>L68</f>
        <v>0</v>
      </c>
      <c r="C112" s="132">
        <f>B112+B112*Indata!I47</f>
        <v>0</v>
      </c>
      <c r="D112" s="132">
        <f>B112*(Underlagsdata!$G$38/Underlagsdata!$G$36+Underlagsdata!$H$38/Underlagsdata!$H$36+Underlagsdata!$I$38/Underlagsdata!$I$36)</f>
        <v>0</v>
      </c>
      <c r="E112" s="132">
        <f>D112+D112*Indata!I47</f>
        <v>0</v>
      </c>
    </row>
    <row r="113" spans="1:5" x14ac:dyDescent="0.25">
      <c r="A113" s="6" t="s">
        <v>19</v>
      </c>
      <c r="B113" s="132">
        <f>L75</f>
        <v>0</v>
      </c>
      <c r="C113" s="132">
        <f>B113+B113*Indata!I48</f>
        <v>0</v>
      </c>
      <c r="D113" s="132">
        <f>B113*(Underlagsdata!$G$38/Underlagsdata!$G$36+Underlagsdata!$H$38/Underlagsdata!$H$36+Underlagsdata!$I$38/Underlagsdata!$I$36)</f>
        <v>0</v>
      </c>
      <c r="E113" s="132">
        <f>D113+D113*Indata!I48</f>
        <v>0</v>
      </c>
    </row>
    <row r="114" spans="1:5" x14ac:dyDescent="0.25">
      <c r="A114" s="6" t="s">
        <v>20</v>
      </c>
      <c r="B114" s="132">
        <f>L82</f>
        <v>0</v>
      </c>
      <c r="C114" s="132">
        <f>B114+B114*Indata!I49</f>
        <v>0</v>
      </c>
      <c r="D114" s="132">
        <f>B114*(Underlagsdata!$G$38/Underlagsdata!$G$36+Underlagsdata!$H$38/Underlagsdata!$H$36+Underlagsdata!$I$38/Underlagsdata!$I$36)</f>
        <v>0</v>
      </c>
      <c r="E114" s="132">
        <f>D114+D114*Indata!I49</f>
        <v>0</v>
      </c>
    </row>
    <row r="115" spans="1:5" x14ac:dyDescent="0.25">
      <c r="A115" s="6" t="s">
        <v>21</v>
      </c>
      <c r="B115" s="132">
        <f>L89</f>
        <v>0</v>
      </c>
      <c r="C115" s="132">
        <f>B115+B115*Indata!I50</f>
        <v>0</v>
      </c>
      <c r="D115" s="132">
        <f>B115*(Underlagsdata!$G$38/Underlagsdata!$G$36+Underlagsdata!$H$38/Underlagsdata!$H$36+Underlagsdata!$I$38/Underlagsdata!$I$36)</f>
        <v>0</v>
      </c>
      <c r="E115" s="132">
        <f>D115+D115*Indata!I50</f>
        <v>0</v>
      </c>
    </row>
    <row r="116" spans="1:5" x14ac:dyDescent="0.25">
      <c r="A116" s="6" t="s">
        <v>673</v>
      </c>
      <c r="B116" s="132">
        <f>L96</f>
        <v>0</v>
      </c>
      <c r="C116" s="132">
        <f>B116+B116*Indata!I51</f>
        <v>0</v>
      </c>
      <c r="D116" s="132">
        <f>B116*(Underlagsdata!$G$38/Underlagsdata!$G$36+Underlagsdata!$H$38/Underlagsdata!$H$36+Underlagsdata!$I$38/Underlagsdata!$I$36)</f>
        <v>0</v>
      </c>
      <c r="E116" s="132">
        <f>D116+D116*Indata!I51</f>
        <v>0</v>
      </c>
    </row>
    <row r="117" spans="1:5" x14ac:dyDescent="0.25">
      <c r="A117" s="6" t="s">
        <v>583</v>
      </c>
      <c r="B117" s="132">
        <f>SUM(B104:B116)</f>
        <v>0</v>
      </c>
      <c r="C117" s="132">
        <f t="shared" ref="C117:E117" si="26">SUM(C104:C116)</f>
        <v>0</v>
      </c>
      <c r="D117" s="132">
        <f t="shared" si="26"/>
        <v>0</v>
      </c>
      <c r="E117" s="132">
        <f t="shared" si="26"/>
        <v>0</v>
      </c>
    </row>
  </sheetData>
  <mergeCells count="1">
    <mergeCell ref="G9:K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1AF8-8C51-4489-AA4F-080F8A05194F}">
  <sheetPr>
    <tabColor rgb="FFFF0000"/>
    <pageSetUpPr autoPageBreaks="0"/>
  </sheetPr>
  <dimension ref="A1:N584"/>
  <sheetViews>
    <sheetView workbookViewId="0">
      <selection activeCell="K35" sqref="K35"/>
    </sheetView>
  </sheetViews>
  <sheetFormatPr defaultRowHeight="15" x14ac:dyDescent="0.25"/>
  <cols>
    <col min="1" max="1" width="11.140625" bestFit="1" customWidth="1"/>
    <col min="2" max="2" width="19" bestFit="1" customWidth="1"/>
    <col min="3" max="3" width="16.42578125" bestFit="1" customWidth="1"/>
    <col min="4" max="4" width="11.140625" bestFit="1" customWidth="1"/>
    <col min="6" max="6" width="38" bestFit="1" customWidth="1"/>
    <col min="7" max="7" width="24.5703125" bestFit="1" customWidth="1"/>
    <col min="8" max="8" width="20" bestFit="1" customWidth="1"/>
    <col min="9" max="9" width="11" bestFit="1" customWidth="1"/>
    <col min="15" max="15" width="10.85546875" bestFit="1" customWidth="1"/>
  </cols>
  <sheetData>
    <row r="1" spans="1:14" x14ac:dyDescent="0.25">
      <c r="A1" s="38" t="s">
        <v>291</v>
      </c>
      <c r="B1" s="39" t="s">
        <v>293</v>
      </c>
      <c r="C1" s="39" t="s">
        <v>292</v>
      </c>
      <c r="D1" s="40" t="s">
        <v>294</v>
      </c>
      <c r="J1" s="208" t="s">
        <v>589</v>
      </c>
      <c r="K1" s="208"/>
      <c r="L1" s="208"/>
      <c r="M1" s="208"/>
      <c r="N1" s="208"/>
    </row>
    <row r="2" spans="1:14" x14ac:dyDescent="0.25">
      <c r="A2" s="41">
        <v>1</v>
      </c>
      <c r="B2" s="11">
        <v>1440</v>
      </c>
      <c r="C2" s="42" t="s">
        <v>24</v>
      </c>
      <c r="D2" s="43">
        <v>8</v>
      </c>
      <c r="F2" s="6" t="s">
        <v>327</v>
      </c>
      <c r="G2" s="6" t="s">
        <v>684</v>
      </c>
      <c r="H2" s="6" t="s">
        <v>685</v>
      </c>
      <c r="I2" s="6" t="s">
        <v>686</v>
      </c>
      <c r="J2" s="13" t="s">
        <v>328</v>
      </c>
      <c r="K2" s="13" t="s">
        <v>329</v>
      </c>
      <c r="L2" s="13" t="s">
        <v>330</v>
      </c>
      <c r="M2" s="13" t="s">
        <v>331</v>
      </c>
      <c r="N2" s="13" t="s">
        <v>332</v>
      </c>
    </row>
    <row r="3" spans="1:14" x14ac:dyDescent="0.25">
      <c r="A3" s="41">
        <v>2</v>
      </c>
      <c r="B3" s="11">
        <v>1489</v>
      </c>
      <c r="C3" s="42" t="s">
        <v>194</v>
      </c>
      <c r="D3" s="43">
        <v>8</v>
      </c>
      <c r="F3" s="5" t="s">
        <v>323</v>
      </c>
      <c r="G3" s="3">
        <v>69</v>
      </c>
      <c r="H3" s="3">
        <v>1.79</v>
      </c>
      <c r="I3" s="4">
        <v>2.44</v>
      </c>
      <c r="J3" s="7">
        <v>0.40899999999999997</v>
      </c>
      <c r="K3" s="7">
        <v>0.125</v>
      </c>
      <c r="L3" s="7">
        <v>8.3000000000000004E-2</v>
      </c>
      <c r="M3" s="7">
        <v>0.35499999999999998</v>
      </c>
      <c r="N3" s="7">
        <v>2.7E-2</v>
      </c>
    </row>
    <row r="4" spans="1:14" x14ac:dyDescent="0.25">
      <c r="A4" s="41">
        <v>3</v>
      </c>
      <c r="B4" s="11">
        <v>764</v>
      </c>
      <c r="C4" s="42" t="s">
        <v>25</v>
      </c>
      <c r="D4" s="43">
        <v>3</v>
      </c>
      <c r="F4" s="5" t="s">
        <v>6</v>
      </c>
      <c r="G4" s="3">
        <v>100</v>
      </c>
      <c r="H4" s="3">
        <v>2.48</v>
      </c>
      <c r="I4" s="2">
        <v>2.48</v>
      </c>
      <c r="J4" s="7">
        <v>0.625</v>
      </c>
      <c r="K4" s="7">
        <v>6.0999999999999999E-2</v>
      </c>
      <c r="L4" s="7">
        <v>7.8E-2</v>
      </c>
      <c r="M4" s="7">
        <v>0.20300000000000001</v>
      </c>
      <c r="N4" s="7">
        <v>3.3000000000000002E-2</v>
      </c>
    </row>
    <row r="5" spans="1:14" x14ac:dyDescent="0.25">
      <c r="A5" s="41">
        <v>4</v>
      </c>
      <c r="B5" s="11">
        <v>604</v>
      </c>
      <c r="C5" s="42" t="s">
        <v>26</v>
      </c>
      <c r="D5" s="43">
        <v>4</v>
      </c>
      <c r="F5" s="5" t="s">
        <v>7</v>
      </c>
      <c r="G5" s="3">
        <v>123</v>
      </c>
      <c r="H5" s="3">
        <v>2.48</v>
      </c>
      <c r="I5" s="2">
        <v>2.48</v>
      </c>
      <c r="J5" s="7">
        <v>0.625</v>
      </c>
      <c r="K5" s="7">
        <v>6.0999999999999999E-2</v>
      </c>
      <c r="L5" s="7">
        <v>7.8E-2</v>
      </c>
      <c r="M5" s="7">
        <v>0.20300000000000001</v>
      </c>
      <c r="N5" s="7">
        <v>3.3000000000000002E-2</v>
      </c>
    </row>
    <row r="6" spans="1:14" x14ac:dyDescent="0.25">
      <c r="A6" s="41">
        <v>5</v>
      </c>
      <c r="B6" s="11">
        <v>1984</v>
      </c>
      <c r="C6" s="42" t="s">
        <v>27</v>
      </c>
      <c r="D6" s="43">
        <v>4</v>
      </c>
      <c r="F6" s="5" t="s">
        <v>9</v>
      </c>
      <c r="G6" s="3">
        <v>0.03</v>
      </c>
      <c r="H6" s="3"/>
      <c r="I6" s="4">
        <v>4.4400000000000004</v>
      </c>
      <c r="J6" s="7">
        <v>0.61</v>
      </c>
      <c r="K6" s="7">
        <v>0.13</v>
      </c>
      <c r="L6" s="7">
        <v>0.12</v>
      </c>
      <c r="M6" s="7">
        <v>0.12</v>
      </c>
      <c r="N6" s="7">
        <v>0.02</v>
      </c>
    </row>
    <row r="7" spans="1:14" x14ac:dyDescent="0.25">
      <c r="A7" s="41">
        <v>6</v>
      </c>
      <c r="B7" s="11">
        <v>2506</v>
      </c>
      <c r="C7" s="42" t="s">
        <v>28</v>
      </c>
      <c r="D7" s="43">
        <v>6</v>
      </c>
      <c r="F7" s="5" t="s">
        <v>12</v>
      </c>
      <c r="G7" s="3">
        <v>2.5000000000000001E-2</v>
      </c>
      <c r="H7" s="3"/>
      <c r="I7" s="4">
        <v>7.88</v>
      </c>
      <c r="J7" s="7">
        <v>0.8</v>
      </c>
      <c r="K7" s="7">
        <v>0.06</v>
      </c>
      <c r="L7" s="7">
        <v>0.09</v>
      </c>
      <c r="M7" s="7">
        <v>0.04</v>
      </c>
      <c r="N7" s="7">
        <v>0.01</v>
      </c>
    </row>
    <row r="8" spans="1:14" x14ac:dyDescent="0.25">
      <c r="A8" s="41">
        <v>7</v>
      </c>
      <c r="B8" s="11">
        <v>2505</v>
      </c>
      <c r="C8" s="42" t="s">
        <v>29</v>
      </c>
      <c r="D8" s="43">
        <v>6</v>
      </c>
      <c r="F8" s="5" t="s">
        <v>14</v>
      </c>
      <c r="G8" s="3">
        <v>1.7000000000000001E-2</v>
      </c>
      <c r="H8" s="3"/>
      <c r="I8" s="4">
        <v>53.79</v>
      </c>
      <c r="J8" s="7">
        <v>0.57999999999999996</v>
      </c>
      <c r="K8" s="7">
        <v>0.05</v>
      </c>
      <c r="L8" s="7">
        <v>0.06</v>
      </c>
      <c r="M8" s="7">
        <v>0.28999999999999998</v>
      </c>
      <c r="N8" s="7">
        <v>0.01</v>
      </c>
    </row>
    <row r="9" spans="1:14" x14ac:dyDescent="0.25">
      <c r="A9" s="41">
        <v>8</v>
      </c>
      <c r="B9" s="11">
        <v>1784</v>
      </c>
      <c r="C9" s="42" t="s">
        <v>30</v>
      </c>
      <c r="D9" s="43">
        <v>5</v>
      </c>
      <c r="F9" s="5" t="s">
        <v>15</v>
      </c>
      <c r="G9" s="3">
        <v>1.4999999999999999E-2</v>
      </c>
      <c r="H9" s="3"/>
      <c r="I9" s="4">
        <v>39.71</v>
      </c>
      <c r="J9" s="7">
        <v>0.56999999999999995</v>
      </c>
      <c r="K9" s="7">
        <v>0.03</v>
      </c>
      <c r="L9" s="7">
        <v>7.0000000000000007E-2</v>
      </c>
      <c r="M9" s="7">
        <v>0.33</v>
      </c>
      <c r="N9" s="7">
        <v>0.01</v>
      </c>
    </row>
    <row r="10" spans="1:14" x14ac:dyDescent="0.25">
      <c r="A10" s="41">
        <v>9</v>
      </c>
      <c r="B10" s="11">
        <v>1882</v>
      </c>
      <c r="C10" s="42" t="s">
        <v>31</v>
      </c>
      <c r="D10" s="43">
        <v>4</v>
      </c>
      <c r="F10" s="5" t="s">
        <v>16</v>
      </c>
      <c r="G10" s="3">
        <v>1.2999999999999999E-2</v>
      </c>
      <c r="H10" s="3"/>
      <c r="I10" s="4">
        <v>26.12</v>
      </c>
      <c r="J10" s="7">
        <v>0.21</v>
      </c>
      <c r="K10" s="7">
        <v>0</v>
      </c>
      <c r="L10" s="7">
        <v>0.09</v>
      </c>
      <c r="M10" s="7">
        <v>0.7</v>
      </c>
      <c r="N10" s="7">
        <v>0</v>
      </c>
    </row>
    <row r="11" spans="1:14" x14ac:dyDescent="0.25">
      <c r="A11" s="41">
        <v>10</v>
      </c>
      <c r="B11" s="11">
        <v>2084</v>
      </c>
      <c r="C11" s="42" t="s">
        <v>32</v>
      </c>
      <c r="D11" s="43">
        <v>4</v>
      </c>
      <c r="F11" s="5" t="s">
        <v>17</v>
      </c>
      <c r="G11" s="3">
        <v>1.4999999999999999E-2</v>
      </c>
      <c r="H11" s="3"/>
      <c r="I11" s="4">
        <v>43.63</v>
      </c>
      <c r="J11" s="7">
        <v>0.38</v>
      </c>
      <c r="K11" s="7">
        <v>0.08</v>
      </c>
      <c r="L11" s="7">
        <v>0.04</v>
      </c>
      <c r="M11" s="7">
        <v>0.47</v>
      </c>
      <c r="N11" s="7">
        <v>0.03</v>
      </c>
    </row>
    <row r="12" spans="1:14" x14ac:dyDescent="0.25">
      <c r="A12" s="41">
        <v>11</v>
      </c>
      <c r="B12" s="11">
        <v>1460</v>
      </c>
      <c r="C12" s="42" t="s">
        <v>33</v>
      </c>
      <c r="D12" s="43">
        <v>4</v>
      </c>
      <c r="F12" s="5" t="s">
        <v>19</v>
      </c>
      <c r="G12" s="71">
        <v>0.02</v>
      </c>
      <c r="H12" s="3"/>
      <c r="I12" s="4">
        <v>6.4</v>
      </c>
      <c r="J12" s="7">
        <v>0.58299999999999996</v>
      </c>
      <c r="K12" s="7">
        <v>6.5000000000000002E-2</v>
      </c>
      <c r="L12" s="7">
        <v>8.3000000000000004E-2</v>
      </c>
      <c r="M12" s="7">
        <v>0.26100000000000001</v>
      </c>
      <c r="N12" s="7">
        <v>7.0000000000000001E-3</v>
      </c>
    </row>
    <row r="13" spans="1:14" x14ac:dyDescent="0.25">
      <c r="A13" s="41">
        <v>12</v>
      </c>
      <c r="B13" s="11">
        <v>2326</v>
      </c>
      <c r="C13" s="42" t="s">
        <v>34</v>
      </c>
      <c r="D13" s="43">
        <v>6</v>
      </c>
      <c r="F13" s="5" t="s">
        <v>325</v>
      </c>
      <c r="G13" s="71">
        <v>0.06</v>
      </c>
      <c r="H13" s="3"/>
      <c r="I13" s="2">
        <v>3.11</v>
      </c>
      <c r="J13" s="7">
        <v>0.40799999999999997</v>
      </c>
      <c r="K13" s="7">
        <v>0.161</v>
      </c>
      <c r="L13" s="7">
        <v>0.123</v>
      </c>
      <c r="M13" s="7">
        <v>0.27900000000000003</v>
      </c>
      <c r="N13" s="7">
        <v>0.03</v>
      </c>
    </row>
    <row r="14" spans="1:14" x14ac:dyDescent="0.25">
      <c r="A14" s="41">
        <v>13</v>
      </c>
      <c r="B14" s="11">
        <v>2403</v>
      </c>
      <c r="C14" s="42" t="s">
        <v>35</v>
      </c>
      <c r="D14" s="43">
        <v>6</v>
      </c>
      <c r="F14" s="5" t="s">
        <v>326</v>
      </c>
      <c r="G14" s="3">
        <v>0.1</v>
      </c>
      <c r="H14" s="3"/>
      <c r="I14" s="2">
        <v>2.4500000000000002</v>
      </c>
      <c r="J14" s="7">
        <v>0.23400000000000001</v>
      </c>
      <c r="K14" s="7">
        <v>0.25700000000000001</v>
      </c>
      <c r="L14" s="7">
        <v>0.16200000000000001</v>
      </c>
      <c r="M14" s="7">
        <v>0.29599999999999999</v>
      </c>
      <c r="N14" s="7">
        <v>5.1999999999999998E-2</v>
      </c>
    </row>
    <row r="15" spans="1:14" x14ac:dyDescent="0.25">
      <c r="A15" s="41">
        <v>14</v>
      </c>
      <c r="B15" s="11">
        <v>1260</v>
      </c>
      <c r="C15" s="42" t="s">
        <v>36</v>
      </c>
      <c r="D15" s="43">
        <v>3</v>
      </c>
      <c r="F15" s="5" t="s">
        <v>673</v>
      </c>
      <c r="G15" s="3">
        <v>0.245</v>
      </c>
      <c r="H15" s="3"/>
      <c r="I15" s="2">
        <v>2.06</v>
      </c>
      <c r="J15" s="7">
        <v>0.59699999999999998</v>
      </c>
      <c r="K15" s="7">
        <v>0.05</v>
      </c>
      <c r="L15" s="7">
        <v>0.155</v>
      </c>
      <c r="M15" s="7">
        <v>0.14899999999999999</v>
      </c>
      <c r="N15" s="7">
        <v>4.8000000000000001E-2</v>
      </c>
    </row>
    <row r="16" spans="1:14" x14ac:dyDescent="0.25">
      <c r="A16" s="41">
        <v>15</v>
      </c>
      <c r="B16" s="11">
        <v>2582</v>
      </c>
      <c r="C16" s="42" t="s">
        <v>37</v>
      </c>
      <c r="D16" s="43">
        <v>5</v>
      </c>
    </row>
    <row r="17" spans="1:12" x14ac:dyDescent="0.25">
      <c r="A17" s="41">
        <v>16</v>
      </c>
      <c r="B17" s="11">
        <v>1443</v>
      </c>
      <c r="C17" s="42" t="s">
        <v>38</v>
      </c>
      <c r="D17" s="43">
        <v>3</v>
      </c>
      <c r="G17" s="6" t="s">
        <v>336</v>
      </c>
      <c r="H17" s="208" t="s">
        <v>335</v>
      </c>
      <c r="I17" s="208"/>
      <c r="J17" s="208"/>
      <c r="K17" s="208"/>
      <c r="L17" s="208"/>
    </row>
    <row r="18" spans="1:12" x14ac:dyDescent="0.25">
      <c r="A18" s="41">
        <v>17</v>
      </c>
      <c r="B18" s="11">
        <v>2183</v>
      </c>
      <c r="C18" s="42" t="s">
        <v>213</v>
      </c>
      <c r="D18" s="43">
        <v>4</v>
      </c>
      <c r="F18" s="6" t="s">
        <v>294</v>
      </c>
      <c r="G18" s="6" t="s">
        <v>333</v>
      </c>
      <c r="H18" s="13" t="s">
        <v>328</v>
      </c>
      <c r="I18" s="13" t="s">
        <v>329</v>
      </c>
      <c r="J18" s="13" t="s">
        <v>330</v>
      </c>
      <c r="K18" s="13" t="s">
        <v>331</v>
      </c>
      <c r="L18" s="13" t="s">
        <v>332</v>
      </c>
    </row>
    <row r="19" spans="1:12" x14ac:dyDescent="0.25">
      <c r="A19" s="41">
        <v>18</v>
      </c>
      <c r="B19" s="11">
        <v>885</v>
      </c>
      <c r="C19" s="42" t="s">
        <v>39</v>
      </c>
      <c r="D19" s="43">
        <v>5</v>
      </c>
      <c r="F19" s="14">
        <v>1</v>
      </c>
      <c r="G19" s="1">
        <v>0.98936115199999997</v>
      </c>
      <c r="H19" s="1">
        <v>0.77</v>
      </c>
      <c r="I19" s="1">
        <v>2.23</v>
      </c>
      <c r="J19" s="1">
        <v>0.54</v>
      </c>
      <c r="K19" s="1">
        <v>1.17</v>
      </c>
      <c r="L19" s="1">
        <v>1.29</v>
      </c>
    </row>
    <row r="20" spans="1:12" x14ac:dyDescent="0.25">
      <c r="A20" s="41">
        <v>19</v>
      </c>
      <c r="B20" s="11">
        <v>2081</v>
      </c>
      <c r="C20" s="42" t="s">
        <v>214</v>
      </c>
      <c r="D20" s="43">
        <v>3</v>
      </c>
      <c r="F20" s="14">
        <v>3</v>
      </c>
      <c r="G20" s="1">
        <v>1.017293293</v>
      </c>
      <c r="H20" s="1">
        <v>1.06</v>
      </c>
      <c r="I20" s="1">
        <v>0.65</v>
      </c>
      <c r="J20" s="1">
        <v>1.24</v>
      </c>
      <c r="K20" s="1">
        <v>0.95</v>
      </c>
      <c r="L20" s="1">
        <v>0.77</v>
      </c>
    </row>
    <row r="21" spans="1:12" x14ac:dyDescent="0.25">
      <c r="A21" s="41">
        <v>20</v>
      </c>
      <c r="B21" s="11">
        <v>1490</v>
      </c>
      <c r="C21" s="42" t="s">
        <v>195</v>
      </c>
      <c r="D21" s="43">
        <v>3</v>
      </c>
      <c r="F21" s="14">
        <v>4</v>
      </c>
      <c r="G21" s="1">
        <v>1.0007140779999999</v>
      </c>
      <c r="H21" s="1">
        <v>1.1000000000000001</v>
      </c>
      <c r="I21" s="1">
        <v>0.43</v>
      </c>
      <c r="J21" s="1">
        <v>1.0900000000000001</v>
      </c>
      <c r="K21" s="1">
        <v>0.95</v>
      </c>
      <c r="L21" s="1">
        <v>1</v>
      </c>
    </row>
    <row r="22" spans="1:12" x14ac:dyDescent="0.25">
      <c r="A22" s="41">
        <v>21</v>
      </c>
      <c r="B22" s="11">
        <v>127</v>
      </c>
      <c r="C22" s="42" t="s">
        <v>40</v>
      </c>
      <c r="D22" s="43">
        <v>1</v>
      </c>
      <c r="F22" s="14">
        <v>5</v>
      </c>
      <c r="G22" s="1">
        <v>0.99152870199999998</v>
      </c>
      <c r="H22" s="1">
        <v>1.1299999999999999</v>
      </c>
      <c r="I22" s="1">
        <v>0.47</v>
      </c>
      <c r="J22" s="1">
        <v>0.81</v>
      </c>
      <c r="K22" s="1">
        <v>0.96</v>
      </c>
      <c r="L22" s="1">
        <v>1.06</v>
      </c>
    </row>
    <row r="23" spans="1:12" x14ac:dyDescent="0.25">
      <c r="A23" s="41">
        <v>22</v>
      </c>
      <c r="B23" s="11">
        <v>560</v>
      </c>
      <c r="C23" s="42" t="s">
        <v>41</v>
      </c>
      <c r="D23" s="43">
        <v>4</v>
      </c>
      <c r="F23" s="14">
        <v>6</v>
      </c>
      <c r="G23" s="1">
        <v>0.92632591900000005</v>
      </c>
      <c r="H23" s="1">
        <v>1.18</v>
      </c>
      <c r="I23" s="1">
        <v>0.4</v>
      </c>
      <c r="J23" s="1">
        <v>0.66</v>
      </c>
      <c r="K23" s="1">
        <v>0.92</v>
      </c>
      <c r="L23" s="1">
        <v>1.19</v>
      </c>
    </row>
    <row r="24" spans="1:12" x14ac:dyDescent="0.25">
      <c r="A24" s="41">
        <v>23</v>
      </c>
      <c r="B24" s="11">
        <v>1272</v>
      </c>
      <c r="C24" s="42" t="s">
        <v>242</v>
      </c>
      <c r="D24" s="43">
        <v>3</v>
      </c>
      <c r="F24" s="14">
        <v>8</v>
      </c>
      <c r="G24" s="1">
        <v>0.975672769</v>
      </c>
      <c r="H24" s="1">
        <v>0.96</v>
      </c>
      <c r="I24" s="1">
        <v>1.37</v>
      </c>
      <c r="J24" s="1">
        <v>0.78</v>
      </c>
      <c r="K24" s="1">
        <v>1</v>
      </c>
      <c r="L24" s="1">
        <v>1.26</v>
      </c>
    </row>
    <row r="25" spans="1:12" x14ac:dyDescent="0.25">
      <c r="A25" s="41">
        <v>24</v>
      </c>
      <c r="B25" s="11">
        <v>2305</v>
      </c>
      <c r="C25" s="42" t="s">
        <v>215</v>
      </c>
      <c r="D25" s="43">
        <v>6</v>
      </c>
      <c r="F25" s="14">
        <v>9</v>
      </c>
      <c r="G25" s="1">
        <v>1.0623917839999999</v>
      </c>
      <c r="H25" s="1">
        <v>0.92</v>
      </c>
      <c r="I25" s="1">
        <v>1.05</v>
      </c>
      <c r="J25" s="1">
        <v>1.63</v>
      </c>
      <c r="K25" s="1">
        <v>1</v>
      </c>
      <c r="L25" s="1">
        <v>0.68</v>
      </c>
    </row>
    <row r="26" spans="1:12" x14ac:dyDescent="0.25">
      <c r="A26" s="41">
        <v>25</v>
      </c>
      <c r="B26" s="11">
        <v>1231</v>
      </c>
      <c r="C26" s="42" t="s">
        <v>243</v>
      </c>
      <c r="D26" s="43">
        <v>9</v>
      </c>
    </row>
    <row r="27" spans="1:12" x14ac:dyDescent="0.25">
      <c r="A27" s="41">
        <v>26</v>
      </c>
      <c r="B27" s="11">
        <v>1278</v>
      </c>
      <c r="C27" s="42" t="s">
        <v>196</v>
      </c>
      <c r="D27" s="43">
        <v>3</v>
      </c>
      <c r="G27" s="208" t="s">
        <v>337</v>
      </c>
      <c r="H27" s="208"/>
      <c r="I27" s="208"/>
      <c r="J27" s="208"/>
      <c r="K27" s="208"/>
    </row>
    <row r="28" spans="1:12" x14ac:dyDescent="0.25">
      <c r="A28" s="41">
        <v>27</v>
      </c>
      <c r="B28" s="11">
        <v>1438</v>
      </c>
      <c r="C28" s="42" t="s">
        <v>42</v>
      </c>
      <c r="D28" s="43">
        <v>6</v>
      </c>
      <c r="F28" s="6" t="s">
        <v>334</v>
      </c>
      <c r="G28" s="15" t="s">
        <v>328</v>
      </c>
      <c r="H28" s="16" t="s">
        <v>329</v>
      </c>
      <c r="I28" s="16" t="s">
        <v>330</v>
      </c>
      <c r="J28" s="16" t="s">
        <v>331</v>
      </c>
      <c r="K28" s="16" t="s">
        <v>332</v>
      </c>
    </row>
    <row r="29" spans="1:12" x14ac:dyDescent="0.25">
      <c r="A29" s="41">
        <v>28</v>
      </c>
      <c r="B29" s="11">
        <v>162</v>
      </c>
      <c r="C29" s="42" t="s">
        <v>43</v>
      </c>
      <c r="D29" s="43">
        <v>1</v>
      </c>
      <c r="F29" s="1" t="s">
        <v>318</v>
      </c>
      <c r="G29" s="1">
        <v>0.7</v>
      </c>
      <c r="H29" s="1">
        <v>1.06</v>
      </c>
      <c r="I29" s="1">
        <v>1.22</v>
      </c>
      <c r="J29" s="1">
        <v>2.16</v>
      </c>
      <c r="K29" s="1">
        <v>0.9</v>
      </c>
    </row>
    <row r="30" spans="1:12" x14ac:dyDescent="0.25">
      <c r="A30" s="41">
        <v>29</v>
      </c>
      <c r="B30" s="11">
        <v>1862</v>
      </c>
      <c r="C30" s="42" t="s">
        <v>44</v>
      </c>
      <c r="D30" s="43">
        <v>4</v>
      </c>
      <c r="F30" s="1" t="s">
        <v>319</v>
      </c>
      <c r="G30" s="1">
        <v>0.88</v>
      </c>
      <c r="H30" s="1">
        <v>1.1399999999999999</v>
      </c>
      <c r="I30" s="1">
        <v>1.31</v>
      </c>
      <c r="J30" s="1">
        <v>1.01</v>
      </c>
      <c r="K30" s="1">
        <v>1.07</v>
      </c>
    </row>
    <row r="31" spans="1:12" x14ac:dyDescent="0.25">
      <c r="A31" s="41">
        <v>30</v>
      </c>
      <c r="B31" s="11">
        <v>2425</v>
      </c>
      <c r="C31" s="42" t="s">
        <v>45</v>
      </c>
      <c r="D31" s="43">
        <v>6</v>
      </c>
      <c r="F31" s="1" t="s">
        <v>320</v>
      </c>
      <c r="G31" s="1">
        <v>1.22</v>
      </c>
      <c r="H31" s="1">
        <v>0.95</v>
      </c>
      <c r="I31" s="1">
        <v>0.48</v>
      </c>
      <c r="J31" s="1">
        <v>0.64</v>
      </c>
      <c r="K31" s="1">
        <v>0.85</v>
      </c>
    </row>
    <row r="32" spans="1:12" x14ac:dyDescent="0.25">
      <c r="A32" s="41">
        <v>31</v>
      </c>
      <c r="B32" s="11">
        <v>1730</v>
      </c>
      <c r="C32" s="42" t="s">
        <v>46</v>
      </c>
      <c r="D32" s="43">
        <v>5</v>
      </c>
      <c r="F32" s="1" t="s">
        <v>321</v>
      </c>
      <c r="G32" s="1">
        <v>1.39</v>
      </c>
      <c r="H32" s="1">
        <v>0.62</v>
      </c>
      <c r="I32" s="1">
        <v>0.31</v>
      </c>
      <c r="J32" s="1">
        <v>0.41</v>
      </c>
      <c r="K32" s="1">
        <v>0.96</v>
      </c>
    </row>
    <row r="33" spans="1:9" x14ac:dyDescent="0.25">
      <c r="A33" s="41">
        <v>32</v>
      </c>
      <c r="B33" s="11">
        <v>125</v>
      </c>
      <c r="C33" s="42" t="s">
        <v>244</v>
      </c>
      <c r="D33" s="43">
        <v>1</v>
      </c>
    </row>
    <row r="34" spans="1:9" x14ac:dyDescent="0.25">
      <c r="A34" s="41">
        <v>33</v>
      </c>
      <c r="B34" s="11">
        <v>686</v>
      </c>
      <c r="C34" s="42" t="s">
        <v>245</v>
      </c>
      <c r="D34" s="43">
        <v>4</v>
      </c>
    </row>
    <row r="35" spans="1:9" x14ac:dyDescent="0.25">
      <c r="A35" s="41">
        <v>34</v>
      </c>
      <c r="B35" s="11">
        <v>862</v>
      </c>
      <c r="C35" s="42" t="s">
        <v>47</v>
      </c>
      <c r="D35" s="43">
        <v>4</v>
      </c>
      <c r="F35" s="13" t="s">
        <v>572</v>
      </c>
      <c r="G35" s="13" t="s">
        <v>573</v>
      </c>
      <c r="H35" s="13" t="s">
        <v>574</v>
      </c>
      <c r="I35" s="13" t="s">
        <v>575</v>
      </c>
    </row>
    <row r="36" spans="1:9" x14ac:dyDescent="0.25">
      <c r="A36" s="41">
        <v>35</v>
      </c>
      <c r="B36" s="11">
        <v>381</v>
      </c>
      <c r="C36" s="42" t="s">
        <v>246</v>
      </c>
      <c r="D36" s="43">
        <v>3</v>
      </c>
      <c r="F36" s="1" t="s">
        <v>578</v>
      </c>
      <c r="G36" s="1">
        <v>1.2</v>
      </c>
      <c r="H36" s="1">
        <v>1.4</v>
      </c>
      <c r="I36" s="69">
        <v>1.5</v>
      </c>
    </row>
    <row r="37" spans="1:9" x14ac:dyDescent="0.25">
      <c r="A37" s="41">
        <v>36</v>
      </c>
      <c r="B37" s="11">
        <v>484</v>
      </c>
      <c r="C37" s="42" t="s">
        <v>48</v>
      </c>
      <c r="D37" s="43">
        <v>3</v>
      </c>
      <c r="F37" s="69" t="s">
        <v>576</v>
      </c>
      <c r="G37" s="1">
        <v>0.35</v>
      </c>
      <c r="H37" s="1">
        <v>0.23</v>
      </c>
      <c r="I37" s="69">
        <v>0.42</v>
      </c>
    </row>
    <row r="38" spans="1:9" x14ac:dyDescent="0.25">
      <c r="A38" s="41">
        <v>37</v>
      </c>
      <c r="B38" s="11">
        <v>1285</v>
      </c>
      <c r="C38" s="42" t="s">
        <v>247</v>
      </c>
      <c r="D38" s="43">
        <v>3</v>
      </c>
      <c r="F38" s="69" t="s">
        <v>577</v>
      </c>
      <c r="G38" s="1">
        <v>0.34</v>
      </c>
      <c r="H38" s="69">
        <v>0.27</v>
      </c>
      <c r="I38" s="69">
        <v>0.39</v>
      </c>
    </row>
    <row r="39" spans="1:9" x14ac:dyDescent="0.25">
      <c r="A39" s="41">
        <v>38</v>
      </c>
      <c r="B39" s="11">
        <v>1445</v>
      </c>
      <c r="C39" s="42" t="s">
        <v>49</v>
      </c>
      <c r="D39" s="43">
        <v>4</v>
      </c>
      <c r="I39" s="68"/>
    </row>
    <row r="40" spans="1:9" x14ac:dyDescent="0.25">
      <c r="A40" s="41">
        <v>39</v>
      </c>
      <c r="B40" s="11">
        <v>1982</v>
      </c>
      <c r="C40" s="42" t="s">
        <v>50</v>
      </c>
      <c r="D40" s="43">
        <v>4</v>
      </c>
    </row>
    <row r="41" spans="1:9" x14ac:dyDescent="0.25">
      <c r="A41" s="41">
        <v>40</v>
      </c>
      <c r="B41" s="11">
        <v>1382</v>
      </c>
      <c r="C41" s="42" t="s">
        <v>51</v>
      </c>
      <c r="D41" s="43">
        <v>4</v>
      </c>
      <c r="F41" s="6" t="s">
        <v>588</v>
      </c>
      <c r="G41" s="94" t="s">
        <v>592</v>
      </c>
    </row>
    <row r="42" spans="1:9" x14ac:dyDescent="0.25">
      <c r="A42" s="41">
        <v>41</v>
      </c>
      <c r="B42" s="11">
        <v>1499</v>
      </c>
      <c r="C42" s="42" t="s">
        <v>248</v>
      </c>
      <c r="D42" s="43">
        <v>4</v>
      </c>
      <c r="F42" s="1" t="s">
        <v>328</v>
      </c>
      <c r="G42" s="1">
        <v>31.7</v>
      </c>
    </row>
    <row r="43" spans="1:9" x14ac:dyDescent="0.25">
      <c r="A43" s="41">
        <v>42</v>
      </c>
      <c r="B43" s="11">
        <v>2080</v>
      </c>
      <c r="C43" s="42" t="s">
        <v>52</v>
      </c>
      <c r="D43" s="43">
        <v>3</v>
      </c>
      <c r="F43" s="1" t="s">
        <v>342</v>
      </c>
      <c r="G43" s="1">
        <v>4.2</v>
      </c>
    </row>
    <row r="44" spans="1:9" x14ac:dyDescent="0.25">
      <c r="A44" s="41">
        <v>43</v>
      </c>
      <c r="B44" s="11">
        <v>1782</v>
      </c>
      <c r="C44" s="42" t="s">
        <v>53</v>
      </c>
      <c r="D44" s="43">
        <v>6</v>
      </c>
      <c r="F44" s="1" t="s">
        <v>330</v>
      </c>
      <c r="G44" s="1">
        <v>10.7</v>
      </c>
    </row>
    <row r="45" spans="1:9" x14ac:dyDescent="0.25">
      <c r="A45" s="41">
        <v>44</v>
      </c>
      <c r="B45" s="11">
        <v>562</v>
      </c>
      <c r="C45" s="42" t="s">
        <v>197</v>
      </c>
      <c r="D45" s="43">
        <v>3</v>
      </c>
      <c r="F45" s="1" t="s">
        <v>331</v>
      </c>
      <c r="G45" s="1">
        <v>0.8</v>
      </c>
    </row>
    <row r="46" spans="1:9" x14ac:dyDescent="0.25">
      <c r="A46" s="41">
        <v>45</v>
      </c>
      <c r="B46" s="11">
        <v>482</v>
      </c>
      <c r="C46" s="42" t="s">
        <v>54</v>
      </c>
      <c r="D46" s="43">
        <v>4</v>
      </c>
    </row>
    <row r="47" spans="1:9" x14ac:dyDescent="0.25">
      <c r="A47" s="41">
        <v>46</v>
      </c>
      <c r="B47" s="11">
        <v>1763</v>
      </c>
      <c r="C47" s="42" t="s">
        <v>55</v>
      </c>
      <c r="D47" s="43">
        <v>3</v>
      </c>
    </row>
    <row r="48" spans="1:9" x14ac:dyDescent="0.25">
      <c r="A48" s="41">
        <v>47</v>
      </c>
      <c r="B48" s="11">
        <v>1439</v>
      </c>
      <c r="C48" s="42" t="s">
        <v>216</v>
      </c>
      <c r="D48" s="43">
        <v>3</v>
      </c>
    </row>
    <row r="49" spans="1:4" x14ac:dyDescent="0.25">
      <c r="A49" s="41">
        <v>48</v>
      </c>
      <c r="B49" s="11">
        <v>2026</v>
      </c>
      <c r="C49" s="42" t="s">
        <v>56</v>
      </c>
      <c r="D49" s="43">
        <v>4</v>
      </c>
    </row>
    <row r="50" spans="1:4" x14ac:dyDescent="0.25">
      <c r="A50" s="41">
        <v>49</v>
      </c>
      <c r="B50" s="11">
        <v>662</v>
      </c>
      <c r="C50" s="42" t="s">
        <v>57</v>
      </c>
      <c r="D50" s="43">
        <v>4</v>
      </c>
    </row>
    <row r="51" spans="1:4" x14ac:dyDescent="0.25">
      <c r="A51" s="41">
        <v>50</v>
      </c>
      <c r="B51" s="11">
        <v>461</v>
      </c>
      <c r="C51" s="42" t="s">
        <v>58</v>
      </c>
      <c r="D51" s="43">
        <v>3</v>
      </c>
    </row>
    <row r="52" spans="1:4" x14ac:dyDescent="0.25">
      <c r="A52" s="41">
        <v>51</v>
      </c>
      <c r="B52" s="11">
        <v>617</v>
      </c>
      <c r="C52" s="42" t="s">
        <v>249</v>
      </c>
      <c r="D52" s="43">
        <v>4</v>
      </c>
    </row>
    <row r="53" spans="1:4" x14ac:dyDescent="0.25">
      <c r="A53" s="41">
        <v>52</v>
      </c>
      <c r="B53" s="11">
        <v>980</v>
      </c>
      <c r="C53" s="42" t="s">
        <v>59</v>
      </c>
      <c r="D53" s="43">
        <v>5</v>
      </c>
    </row>
    <row r="54" spans="1:4" x14ac:dyDescent="0.25">
      <c r="A54" s="41">
        <v>53</v>
      </c>
      <c r="B54" s="11">
        <v>1764</v>
      </c>
      <c r="C54" s="42" t="s">
        <v>60</v>
      </c>
      <c r="D54" s="43">
        <v>3</v>
      </c>
    </row>
    <row r="55" spans="1:4" x14ac:dyDescent="0.25">
      <c r="A55" s="41">
        <v>54</v>
      </c>
      <c r="B55" s="11">
        <v>1444</v>
      </c>
      <c r="C55" s="42" t="s">
        <v>217</v>
      </c>
      <c r="D55" s="43">
        <v>3</v>
      </c>
    </row>
    <row r="56" spans="1:4" x14ac:dyDescent="0.25">
      <c r="A56" s="41">
        <v>55</v>
      </c>
      <c r="B56" s="11">
        <v>1447</v>
      </c>
      <c r="C56" s="42" t="s">
        <v>198</v>
      </c>
      <c r="D56" s="43">
        <v>6</v>
      </c>
    </row>
    <row r="57" spans="1:4" x14ac:dyDescent="0.25">
      <c r="A57" s="41">
        <v>56</v>
      </c>
      <c r="B57" s="11">
        <v>2523</v>
      </c>
      <c r="C57" s="42" t="s">
        <v>218</v>
      </c>
      <c r="D57" s="43">
        <v>6</v>
      </c>
    </row>
    <row r="58" spans="1:4" x14ac:dyDescent="0.25">
      <c r="A58" s="41">
        <v>57</v>
      </c>
      <c r="B58" s="11">
        <v>2180</v>
      </c>
      <c r="C58" s="42" t="s">
        <v>219</v>
      </c>
      <c r="D58" s="43">
        <v>3</v>
      </c>
    </row>
    <row r="59" spans="1:4" x14ac:dyDescent="0.25">
      <c r="A59" s="41">
        <v>58</v>
      </c>
      <c r="B59" s="11">
        <v>1480</v>
      </c>
      <c r="C59" s="42" t="s">
        <v>250</v>
      </c>
      <c r="D59" s="43">
        <v>8</v>
      </c>
    </row>
    <row r="60" spans="1:4" x14ac:dyDescent="0.25">
      <c r="A60" s="41">
        <v>59</v>
      </c>
      <c r="B60" s="11">
        <v>1471</v>
      </c>
      <c r="C60" s="42" t="s">
        <v>251</v>
      </c>
      <c r="D60" s="43">
        <v>3</v>
      </c>
    </row>
    <row r="61" spans="1:4" x14ac:dyDescent="0.25">
      <c r="A61" s="41">
        <v>60</v>
      </c>
      <c r="B61" s="11">
        <v>643</v>
      </c>
      <c r="C61" s="42" t="s">
        <v>61</v>
      </c>
      <c r="D61" s="43">
        <v>3</v>
      </c>
    </row>
    <row r="62" spans="1:4" x14ac:dyDescent="0.25">
      <c r="A62" s="41">
        <v>61</v>
      </c>
      <c r="B62" s="11">
        <v>1783</v>
      </c>
      <c r="C62" s="42" t="s">
        <v>62</v>
      </c>
      <c r="D62" s="43">
        <v>6</v>
      </c>
    </row>
    <row r="63" spans="1:4" x14ac:dyDescent="0.25">
      <c r="A63" s="41">
        <v>62</v>
      </c>
      <c r="B63" s="11">
        <v>1861</v>
      </c>
      <c r="C63" s="42" t="s">
        <v>63</v>
      </c>
      <c r="D63" s="43">
        <v>3</v>
      </c>
    </row>
    <row r="64" spans="1:4" x14ac:dyDescent="0.25">
      <c r="A64" s="41">
        <v>63</v>
      </c>
      <c r="B64" s="11">
        <v>1961</v>
      </c>
      <c r="C64" s="42" t="s">
        <v>64</v>
      </c>
      <c r="D64" s="43">
        <v>3</v>
      </c>
    </row>
    <row r="65" spans="1:4" x14ac:dyDescent="0.25">
      <c r="A65" s="41">
        <v>64</v>
      </c>
      <c r="B65" s="11">
        <v>1380</v>
      </c>
      <c r="C65" s="42" t="s">
        <v>65</v>
      </c>
      <c r="D65" s="43">
        <v>3</v>
      </c>
    </row>
    <row r="66" spans="1:4" x14ac:dyDescent="0.25">
      <c r="A66" s="41">
        <v>65</v>
      </c>
      <c r="B66" s="11">
        <v>1761</v>
      </c>
      <c r="C66" s="42" t="s">
        <v>252</v>
      </c>
      <c r="D66" s="43">
        <v>3</v>
      </c>
    </row>
    <row r="67" spans="1:4" x14ac:dyDescent="0.25">
      <c r="A67" s="41">
        <v>66</v>
      </c>
      <c r="B67" s="11">
        <v>136</v>
      </c>
      <c r="C67" s="42" t="s">
        <v>66</v>
      </c>
      <c r="D67" s="43">
        <v>1</v>
      </c>
    </row>
    <row r="68" spans="1:4" x14ac:dyDescent="0.25">
      <c r="A68" s="41">
        <v>67</v>
      </c>
      <c r="B68" s="11">
        <v>2583</v>
      </c>
      <c r="C68" s="42" t="s">
        <v>67</v>
      </c>
      <c r="D68" s="43">
        <v>6</v>
      </c>
    </row>
    <row r="69" spans="1:4" x14ac:dyDescent="0.25">
      <c r="A69" s="41">
        <v>68</v>
      </c>
      <c r="B69" s="11">
        <v>1917</v>
      </c>
      <c r="C69" s="42" t="s">
        <v>68</v>
      </c>
      <c r="D69" s="43">
        <v>4</v>
      </c>
    </row>
    <row r="70" spans="1:4" x14ac:dyDescent="0.25">
      <c r="A70" s="41">
        <v>69</v>
      </c>
      <c r="B70" s="11">
        <v>2083</v>
      </c>
      <c r="C70" s="42" t="s">
        <v>69</v>
      </c>
      <c r="D70" s="43">
        <v>4</v>
      </c>
    </row>
    <row r="71" spans="1:4" x14ac:dyDescent="0.25">
      <c r="A71" s="41">
        <v>70</v>
      </c>
      <c r="B71" s="11">
        <v>1283</v>
      </c>
      <c r="C71" s="42" t="s">
        <v>70</v>
      </c>
      <c r="D71" s="43">
        <v>3</v>
      </c>
    </row>
    <row r="72" spans="1:4" x14ac:dyDescent="0.25">
      <c r="A72" s="41">
        <v>71</v>
      </c>
      <c r="B72" s="11">
        <v>1466</v>
      </c>
      <c r="C72" s="42" t="s">
        <v>71</v>
      </c>
      <c r="D72" s="43">
        <v>4</v>
      </c>
    </row>
    <row r="73" spans="1:4" x14ac:dyDescent="0.25">
      <c r="A73" s="41">
        <v>72</v>
      </c>
      <c r="B73" s="11">
        <v>1497</v>
      </c>
      <c r="C73" s="42" t="s">
        <v>72</v>
      </c>
      <c r="D73" s="43">
        <v>4</v>
      </c>
    </row>
    <row r="74" spans="1:4" x14ac:dyDescent="0.25">
      <c r="A74" s="41">
        <v>73</v>
      </c>
      <c r="B74" s="11">
        <v>2104</v>
      </c>
      <c r="C74" s="42" t="s">
        <v>73</v>
      </c>
      <c r="D74" s="43">
        <v>4</v>
      </c>
    </row>
    <row r="75" spans="1:4" x14ac:dyDescent="0.25">
      <c r="A75" s="41">
        <v>74</v>
      </c>
      <c r="B75" s="11">
        <v>126</v>
      </c>
      <c r="C75" s="42" t="s">
        <v>74</v>
      </c>
      <c r="D75" s="43">
        <v>1</v>
      </c>
    </row>
    <row r="76" spans="1:4" x14ac:dyDescent="0.25">
      <c r="A76" s="41">
        <v>75</v>
      </c>
      <c r="B76" s="11">
        <v>2184</v>
      </c>
      <c r="C76" s="42" t="s">
        <v>75</v>
      </c>
      <c r="D76" s="43">
        <v>5</v>
      </c>
    </row>
    <row r="77" spans="1:4" x14ac:dyDescent="0.25">
      <c r="A77" s="41">
        <v>76</v>
      </c>
      <c r="B77" s="11">
        <v>860</v>
      </c>
      <c r="C77" s="42" t="s">
        <v>76</v>
      </c>
      <c r="D77" s="43">
        <v>4</v>
      </c>
    </row>
    <row r="78" spans="1:4" x14ac:dyDescent="0.25">
      <c r="A78" s="41">
        <v>77</v>
      </c>
      <c r="B78" s="11">
        <v>1315</v>
      </c>
      <c r="C78" s="42" t="s">
        <v>77</v>
      </c>
      <c r="D78" s="43">
        <v>4</v>
      </c>
    </row>
    <row r="79" spans="1:4" x14ac:dyDescent="0.25">
      <c r="A79" s="41">
        <v>78</v>
      </c>
      <c r="B79" s="11">
        <v>305</v>
      </c>
      <c r="C79" s="42" t="s">
        <v>199</v>
      </c>
      <c r="D79" s="43">
        <v>3</v>
      </c>
    </row>
    <row r="80" spans="1:4" x14ac:dyDescent="0.25">
      <c r="A80" s="41">
        <v>79</v>
      </c>
      <c r="B80" s="11">
        <v>1863</v>
      </c>
      <c r="C80" s="42" t="s">
        <v>220</v>
      </c>
      <c r="D80" s="43">
        <v>6</v>
      </c>
    </row>
    <row r="81" spans="1:4" x14ac:dyDescent="0.25">
      <c r="A81" s="41">
        <v>80</v>
      </c>
      <c r="B81" s="11">
        <v>2361</v>
      </c>
      <c r="C81" s="42" t="s">
        <v>221</v>
      </c>
      <c r="D81" s="43">
        <v>6</v>
      </c>
    </row>
    <row r="82" spans="1:4" x14ac:dyDescent="0.25">
      <c r="A82" s="41">
        <v>81</v>
      </c>
      <c r="B82" s="11">
        <v>2280</v>
      </c>
      <c r="C82" s="42" t="s">
        <v>253</v>
      </c>
      <c r="D82" s="43">
        <v>5</v>
      </c>
    </row>
    <row r="83" spans="1:4" x14ac:dyDescent="0.25">
      <c r="A83" s="41">
        <v>82</v>
      </c>
      <c r="B83" s="11">
        <v>1401</v>
      </c>
      <c r="C83" s="42" t="s">
        <v>222</v>
      </c>
      <c r="D83" s="43">
        <v>8</v>
      </c>
    </row>
    <row r="84" spans="1:4" x14ac:dyDescent="0.25">
      <c r="A84" s="41">
        <v>83</v>
      </c>
      <c r="B84" s="11">
        <v>1293</v>
      </c>
      <c r="C84" s="42" t="s">
        <v>223</v>
      </c>
      <c r="D84" s="43">
        <v>3</v>
      </c>
    </row>
    <row r="85" spans="1:4" x14ac:dyDescent="0.25">
      <c r="A85" s="41">
        <v>84</v>
      </c>
      <c r="B85" s="11">
        <v>1284</v>
      </c>
      <c r="C85" s="42" t="s">
        <v>254</v>
      </c>
      <c r="D85" s="43">
        <v>3</v>
      </c>
    </row>
    <row r="86" spans="1:4" x14ac:dyDescent="0.25">
      <c r="A86" s="41">
        <v>85</v>
      </c>
      <c r="B86" s="11">
        <v>821</v>
      </c>
      <c r="C86" s="42" t="s">
        <v>255</v>
      </c>
      <c r="D86" s="43">
        <v>4</v>
      </c>
    </row>
    <row r="87" spans="1:4" x14ac:dyDescent="0.25">
      <c r="A87" s="41">
        <v>86</v>
      </c>
      <c r="B87" s="11">
        <v>1266</v>
      </c>
      <c r="C87" s="42" t="s">
        <v>256</v>
      </c>
      <c r="D87" s="43">
        <v>3</v>
      </c>
    </row>
    <row r="88" spans="1:4" x14ac:dyDescent="0.25">
      <c r="A88" s="41">
        <v>87</v>
      </c>
      <c r="B88" s="11">
        <v>1267</v>
      </c>
      <c r="C88" s="42" t="s">
        <v>257</v>
      </c>
      <c r="D88" s="43">
        <v>3</v>
      </c>
    </row>
    <row r="89" spans="1:4" x14ac:dyDescent="0.25">
      <c r="A89" s="41">
        <v>88</v>
      </c>
      <c r="B89" s="11">
        <v>2510</v>
      </c>
      <c r="C89" s="42" t="s">
        <v>78</v>
      </c>
      <c r="D89" s="43">
        <v>6</v>
      </c>
    </row>
    <row r="90" spans="1:4" x14ac:dyDescent="0.25">
      <c r="A90" s="41">
        <v>89</v>
      </c>
      <c r="B90" s="11">
        <v>123</v>
      </c>
      <c r="C90" s="42" t="s">
        <v>224</v>
      </c>
      <c r="D90" s="43">
        <v>1</v>
      </c>
    </row>
    <row r="91" spans="1:4" x14ac:dyDescent="0.25">
      <c r="A91" s="41">
        <v>90</v>
      </c>
      <c r="B91" s="11">
        <v>680</v>
      </c>
      <c r="C91" s="42" t="s">
        <v>258</v>
      </c>
      <c r="D91" s="43">
        <v>3</v>
      </c>
    </row>
    <row r="92" spans="1:4" x14ac:dyDescent="0.25">
      <c r="A92" s="41">
        <v>91</v>
      </c>
      <c r="B92" s="11">
        <v>2514</v>
      </c>
      <c r="C92" s="42" t="s">
        <v>79</v>
      </c>
      <c r="D92" s="43">
        <v>6</v>
      </c>
    </row>
    <row r="93" spans="1:4" x14ac:dyDescent="0.25">
      <c r="A93" s="41">
        <v>92</v>
      </c>
      <c r="B93" s="11">
        <v>880</v>
      </c>
      <c r="C93" s="42" t="s">
        <v>80</v>
      </c>
      <c r="D93" s="43">
        <v>3</v>
      </c>
    </row>
    <row r="94" spans="1:4" x14ac:dyDescent="0.25">
      <c r="A94" s="41">
        <v>93</v>
      </c>
      <c r="B94" s="11">
        <v>1446</v>
      </c>
      <c r="C94" s="42" t="s">
        <v>81</v>
      </c>
      <c r="D94" s="43">
        <v>4</v>
      </c>
    </row>
    <row r="95" spans="1:4" x14ac:dyDescent="0.25">
      <c r="A95" s="41">
        <v>94</v>
      </c>
      <c r="B95" s="11">
        <v>1082</v>
      </c>
      <c r="C95" s="42" t="s">
        <v>82</v>
      </c>
      <c r="D95" s="43">
        <v>3</v>
      </c>
    </row>
    <row r="96" spans="1:4" x14ac:dyDescent="0.25">
      <c r="A96" s="41">
        <v>95</v>
      </c>
      <c r="B96" s="11">
        <v>1883</v>
      </c>
      <c r="C96" s="42" t="s">
        <v>83</v>
      </c>
      <c r="D96" s="43">
        <v>4</v>
      </c>
    </row>
    <row r="97" spans="1:4" x14ac:dyDescent="0.25">
      <c r="A97" s="41">
        <v>96</v>
      </c>
      <c r="B97" s="11">
        <v>1080</v>
      </c>
      <c r="C97" s="42" t="s">
        <v>84</v>
      </c>
      <c r="D97" s="43">
        <v>4</v>
      </c>
    </row>
    <row r="98" spans="1:4" x14ac:dyDescent="0.25">
      <c r="A98" s="41">
        <v>97</v>
      </c>
      <c r="B98" s="11">
        <v>1780</v>
      </c>
      <c r="C98" s="42" t="s">
        <v>85</v>
      </c>
      <c r="D98" s="43">
        <v>3</v>
      </c>
    </row>
    <row r="99" spans="1:4" x14ac:dyDescent="0.25">
      <c r="A99" s="41">
        <v>98</v>
      </c>
      <c r="B99" s="11">
        <v>483</v>
      </c>
      <c r="C99" s="42" t="s">
        <v>86</v>
      </c>
      <c r="D99" s="43">
        <v>4</v>
      </c>
    </row>
    <row r="100" spans="1:4" x14ac:dyDescent="0.25">
      <c r="A100" s="41">
        <v>99</v>
      </c>
      <c r="B100" s="11">
        <v>1715</v>
      </c>
      <c r="C100" s="42" t="s">
        <v>87</v>
      </c>
      <c r="D100" s="43">
        <v>3</v>
      </c>
    </row>
    <row r="101" spans="1:4" x14ac:dyDescent="0.25">
      <c r="A101" s="41">
        <v>100</v>
      </c>
      <c r="B101" s="11">
        <v>513</v>
      </c>
      <c r="C101" s="42" t="s">
        <v>88</v>
      </c>
      <c r="D101" s="43">
        <v>6</v>
      </c>
    </row>
    <row r="102" spans="1:4" x14ac:dyDescent="0.25">
      <c r="A102" s="41">
        <v>101</v>
      </c>
      <c r="B102" s="11">
        <v>2584</v>
      </c>
      <c r="C102" s="42" t="s">
        <v>89</v>
      </c>
      <c r="D102" s="43">
        <v>6</v>
      </c>
    </row>
    <row r="103" spans="1:4" x14ac:dyDescent="0.25">
      <c r="A103" s="41">
        <v>102</v>
      </c>
      <c r="B103" s="11">
        <v>1276</v>
      </c>
      <c r="C103" s="42" t="s">
        <v>90</v>
      </c>
      <c r="D103" s="43">
        <v>3</v>
      </c>
    </row>
    <row r="104" spans="1:4" x14ac:dyDescent="0.25">
      <c r="A104" s="41">
        <v>103</v>
      </c>
      <c r="B104" s="11">
        <v>330</v>
      </c>
      <c r="C104" s="42" t="s">
        <v>91</v>
      </c>
      <c r="D104" s="43">
        <v>3</v>
      </c>
    </row>
    <row r="105" spans="1:4" x14ac:dyDescent="0.25">
      <c r="A105" s="41">
        <v>104</v>
      </c>
      <c r="B105" s="11">
        <v>2282</v>
      </c>
      <c r="C105" s="42" t="s">
        <v>92</v>
      </c>
      <c r="D105" s="43">
        <v>6</v>
      </c>
    </row>
    <row r="106" spans="1:4" x14ac:dyDescent="0.25">
      <c r="A106" s="41">
        <v>105</v>
      </c>
      <c r="B106" s="11">
        <v>1290</v>
      </c>
      <c r="C106" s="42" t="s">
        <v>93</v>
      </c>
      <c r="D106" s="43">
        <v>3</v>
      </c>
    </row>
    <row r="107" spans="1:4" x14ac:dyDescent="0.25">
      <c r="A107" s="41">
        <v>106</v>
      </c>
      <c r="B107" s="11">
        <v>1781</v>
      </c>
      <c r="C107" s="42" t="s">
        <v>94</v>
      </c>
      <c r="D107" s="43">
        <v>4</v>
      </c>
    </row>
    <row r="108" spans="1:4" x14ac:dyDescent="0.25">
      <c r="A108" s="41">
        <v>107</v>
      </c>
      <c r="B108" s="11">
        <v>2309</v>
      </c>
      <c r="C108" s="42" t="s">
        <v>95</v>
      </c>
      <c r="D108" s="43">
        <v>5</v>
      </c>
    </row>
    <row r="109" spans="1:4" x14ac:dyDescent="0.25">
      <c r="A109" s="41">
        <v>108</v>
      </c>
      <c r="B109" s="11">
        <v>1881</v>
      </c>
      <c r="C109" s="42" t="s">
        <v>96</v>
      </c>
      <c r="D109" s="43">
        <v>3</v>
      </c>
    </row>
    <row r="110" spans="1:4" x14ac:dyDescent="0.25">
      <c r="A110" s="41">
        <v>109</v>
      </c>
      <c r="B110" s="11">
        <v>1384</v>
      </c>
      <c r="C110" s="42" t="s">
        <v>97</v>
      </c>
      <c r="D110" s="43">
        <v>8</v>
      </c>
    </row>
    <row r="111" spans="1:4" x14ac:dyDescent="0.25">
      <c r="A111" s="41">
        <v>110</v>
      </c>
      <c r="B111" s="11">
        <v>1960</v>
      </c>
      <c r="C111" s="42" t="s">
        <v>259</v>
      </c>
      <c r="D111" s="43">
        <v>3</v>
      </c>
    </row>
    <row r="112" spans="1:4" x14ac:dyDescent="0.25">
      <c r="A112" s="41">
        <v>111</v>
      </c>
      <c r="B112" s="11">
        <v>1482</v>
      </c>
      <c r="C112" s="42" t="s">
        <v>225</v>
      </c>
      <c r="D112" s="43">
        <v>8</v>
      </c>
    </row>
    <row r="113" spans="1:4" x14ac:dyDescent="0.25">
      <c r="A113" s="41">
        <v>112</v>
      </c>
      <c r="B113" s="11">
        <v>1261</v>
      </c>
      <c r="C113" s="42" t="s">
        <v>226</v>
      </c>
      <c r="D113" s="43">
        <v>9</v>
      </c>
    </row>
    <row r="114" spans="1:4" x14ac:dyDescent="0.25">
      <c r="A114" s="41">
        <v>113</v>
      </c>
      <c r="B114" s="11">
        <v>1983</v>
      </c>
      <c r="C114" s="42" t="s">
        <v>260</v>
      </c>
      <c r="D114" s="43">
        <v>3</v>
      </c>
    </row>
    <row r="115" spans="1:4" x14ac:dyDescent="0.25">
      <c r="A115" s="41">
        <v>114</v>
      </c>
      <c r="B115" s="11">
        <v>1381</v>
      </c>
      <c r="C115" s="42" t="s">
        <v>98</v>
      </c>
      <c r="D115" s="43">
        <v>3</v>
      </c>
    </row>
    <row r="116" spans="1:4" x14ac:dyDescent="0.25">
      <c r="A116" s="41">
        <v>115</v>
      </c>
      <c r="B116" s="11">
        <v>1282</v>
      </c>
      <c r="C116" s="42" t="s">
        <v>99</v>
      </c>
      <c r="D116" s="43">
        <v>3</v>
      </c>
    </row>
    <row r="117" spans="1:4" x14ac:dyDescent="0.25">
      <c r="A117" s="41">
        <v>116</v>
      </c>
      <c r="B117" s="11">
        <v>1860</v>
      </c>
      <c r="C117" s="42" t="s">
        <v>200</v>
      </c>
      <c r="D117" s="43">
        <v>4</v>
      </c>
    </row>
    <row r="118" spans="1:4" x14ac:dyDescent="0.25">
      <c r="A118" s="41">
        <v>117</v>
      </c>
      <c r="B118" s="11">
        <v>1814</v>
      </c>
      <c r="C118" s="42" t="s">
        <v>100</v>
      </c>
      <c r="D118" s="43">
        <v>3</v>
      </c>
    </row>
    <row r="119" spans="1:4" x14ac:dyDescent="0.25">
      <c r="A119" s="41">
        <v>118</v>
      </c>
      <c r="B119" s="11">
        <v>2029</v>
      </c>
      <c r="C119" s="42" t="s">
        <v>101</v>
      </c>
      <c r="D119" s="43">
        <v>4</v>
      </c>
    </row>
    <row r="120" spans="1:4" x14ac:dyDescent="0.25">
      <c r="A120" s="41">
        <v>119</v>
      </c>
      <c r="B120" s="11">
        <v>1441</v>
      </c>
      <c r="C120" s="42" t="s">
        <v>102</v>
      </c>
      <c r="D120" s="43">
        <v>8</v>
      </c>
    </row>
    <row r="121" spans="1:4" x14ac:dyDescent="0.25">
      <c r="A121" s="41">
        <v>120</v>
      </c>
      <c r="B121" s="11">
        <v>761</v>
      </c>
      <c r="C121" s="42" t="s">
        <v>103</v>
      </c>
      <c r="D121" s="43">
        <v>4</v>
      </c>
    </row>
    <row r="122" spans="1:4" x14ac:dyDescent="0.25">
      <c r="A122" s="41">
        <v>121</v>
      </c>
      <c r="B122" s="11">
        <v>186</v>
      </c>
      <c r="C122" s="42" t="s">
        <v>261</v>
      </c>
      <c r="D122" s="43">
        <v>1</v>
      </c>
    </row>
    <row r="123" spans="1:4" x14ac:dyDescent="0.25">
      <c r="A123" s="41">
        <v>122</v>
      </c>
      <c r="B123" s="11">
        <v>1494</v>
      </c>
      <c r="C123" s="42" t="s">
        <v>262</v>
      </c>
      <c r="D123" s="43">
        <v>4</v>
      </c>
    </row>
    <row r="124" spans="1:4" x14ac:dyDescent="0.25">
      <c r="A124" s="41">
        <v>123</v>
      </c>
      <c r="B124" s="11">
        <v>1462</v>
      </c>
      <c r="C124" s="42" t="s">
        <v>104</v>
      </c>
      <c r="D124" s="43">
        <v>3</v>
      </c>
    </row>
    <row r="125" spans="1:4" x14ac:dyDescent="0.25">
      <c r="A125" s="41">
        <v>124</v>
      </c>
      <c r="B125" s="11">
        <v>1885</v>
      </c>
      <c r="C125" s="42" t="s">
        <v>105</v>
      </c>
      <c r="D125" s="43">
        <v>4</v>
      </c>
    </row>
    <row r="126" spans="1:4" x14ac:dyDescent="0.25">
      <c r="A126" s="41">
        <v>125</v>
      </c>
      <c r="B126" s="11">
        <v>580</v>
      </c>
      <c r="C126" s="42" t="s">
        <v>263</v>
      </c>
      <c r="D126" s="43">
        <v>3</v>
      </c>
    </row>
    <row r="127" spans="1:4" x14ac:dyDescent="0.25">
      <c r="A127" s="41">
        <v>126</v>
      </c>
      <c r="B127" s="11">
        <v>781</v>
      </c>
      <c r="C127" s="42" t="s">
        <v>106</v>
      </c>
      <c r="D127" s="43">
        <v>4</v>
      </c>
    </row>
    <row r="128" spans="1:4" x14ac:dyDescent="0.25">
      <c r="A128" s="41">
        <v>127</v>
      </c>
      <c r="B128" s="11">
        <v>2161</v>
      </c>
      <c r="C128" s="42" t="s">
        <v>107</v>
      </c>
      <c r="D128" s="43">
        <v>6</v>
      </c>
    </row>
    <row r="129" spans="1:4" x14ac:dyDescent="0.25">
      <c r="A129" s="41">
        <v>128</v>
      </c>
      <c r="B129" s="11">
        <v>1864</v>
      </c>
      <c r="C129" s="42" t="s">
        <v>108</v>
      </c>
      <c r="D129" s="43">
        <v>4</v>
      </c>
    </row>
    <row r="130" spans="1:4" x14ac:dyDescent="0.25">
      <c r="A130" s="41">
        <v>129</v>
      </c>
      <c r="B130" s="11">
        <v>1262</v>
      </c>
      <c r="C130" s="42" t="s">
        <v>109</v>
      </c>
      <c r="D130" s="43">
        <v>9</v>
      </c>
    </row>
    <row r="131" spans="1:4" x14ac:dyDescent="0.25">
      <c r="A131" s="41">
        <v>130</v>
      </c>
      <c r="B131" s="11">
        <v>2085</v>
      </c>
      <c r="C131" s="42" t="s">
        <v>110</v>
      </c>
      <c r="D131" s="43">
        <v>4</v>
      </c>
    </row>
    <row r="132" spans="1:4" x14ac:dyDescent="0.25">
      <c r="A132" s="41">
        <v>131</v>
      </c>
      <c r="B132" s="11">
        <v>2580</v>
      </c>
      <c r="C132" s="42" t="s">
        <v>201</v>
      </c>
      <c r="D132" s="43">
        <v>3</v>
      </c>
    </row>
    <row r="133" spans="1:4" x14ac:dyDescent="0.25">
      <c r="A133" s="41">
        <v>132</v>
      </c>
      <c r="B133" s="11">
        <v>1281</v>
      </c>
      <c r="C133" s="42" t="s">
        <v>111</v>
      </c>
      <c r="D133" s="43">
        <v>9</v>
      </c>
    </row>
    <row r="134" spans="1:4" x14ac:dyDescent="0.25">
      <c r="A134" s="41">
        <v>133</v>
      </c>
      <c r="B134" s="11">
        <v>2481</v>
      </c>
      <c r="C134" s="42" t="s">
        <v>112</v>
      </c>
      <c r="D134" s="43">
        <v>6</v>
      </c>
    </row>
    <row r="135" spans="1:4" x14ac:dyDescent="0.25">
      <c r="A135" s="41">
        <v>134</v>
      </c>
      <c r="B135" s="11">
        <v>1484</v>
      </c>
      <c r="C135" s="42" t="s">
        <v>113</v>
      </c>
      <c r="D135" s="43">
        <v>4</v>
      </c>
    </row>
    <row r="136" spans="1:4" x14ac:dyDescent="0.25">
      <c r="A136" s="41">
        <v>135</v>
      </c>
      <c r="B136" s="11">
        <v>1280</v>
      </c>
      <c r="C136" s="42" t="s">
        <v>264</v>
      </c>
      <c r="D136" s="43">
        <v>9</v>
      </c>
    </row>
    <row r="137" spans="1:4" x14ac:dyDescent="0.25">
      <c r="A137" s="41">
        <v>136</v>
      </c>
      <c r="B137" s="11">
        <v>2023</v>
      </c>
      <c r="C137" s="42" t="s">
        <v>114</v>
      </c>
      <c r="D137" s="43">
        <v>6</v>
      </c>
    </row>
    <row r="138" spans="1:4" x14ac:dyDescent="0.25">
      <c r="A138" s="41">
        <v>137</v>
      </c>
      <c r="B138" s="11">
        <v>2418</v>
      </c>
      <c r="C138" s="42" t="s">
        <v>202</v>
      </c>
      <c r="D138" s="43">
        <v>6</v>
      </c>
    </row>
    <row r="139" spans="1:4" x14ac:dyDescent="0.25">
      <c r="A139" s="41">
        <v>138</v>
      </c>
      <c r="B139" s="11">
        <v>1493</v>
      </c>
      <c r="C139" s="42" t="s">
        <v>115</v>
      </c>
      <c r="D139" s="43">
        <v>4</v>
      </c>
    </row>
    <row r="140" spans="1:4" x14ac:dyDescent="0.25">
      <c r="A140" s="41">
        <v>139</v>
      </c>
      <c r="B140" s="11">
        <v>1463</v>
      </c>
      <c r="C140" s="42" t="s">
        <v>116</v>
      </c>
      <c r="D140" s="43">
        <v>4</v>
      </c>
    </row>
    <row r="141" spans="1:4" x14ac:dyDescent="0.25">
      <c r="A141" s="41">
        <v>140</v>
      </c>
      <c r="B141" s="11">
        <v>767</v>
      </c>
      <c r="C141" s="42" t="s">
        <v>117</v>
      </c>
      <c r="D141" s="43">
        <v>4</v>
      </c>
    </row>
    <row r="142" spans="1:4" x14ac:dyDescent="0.25">
      <c r="A142" s="41">
        <v>141</v>
      </c>
      <c r="B142" s="11">
        <v>1461</v>
      </c>
      <c r="C142" s="42" t="s">
        <v>118</v>
      </c>
      <c r="D142" s="43">
        <v>6</v>
      </c>
    </row>
    <row r="143" spans="1:4" x14ac:dyDescent="0.25">
      <c r="A143" s="41">
        <v>142</v>
      </c>
      <c r="B143" s="11">
        <v>586</v>
      </c>
      <c r="C143" s="42" t="s">
        <v>265</v>
      </c>
      <c r="D143" s="43">
        <v>3</v>
      </c>
    </row>
    <row r="144" spans="1:4" x14ac:dyDescent="0.25">
      <c r="A144" s="41">
        <v>143</v>
      </c>
      <c r="B144" s="11">
        <v>2062</v>
      </c>
      <c r="C144" s="42" t="s">
        <v>119</v>
      </c>
      <c r="D144" s="43">
        <v>6</v>
      </c>
    </row>
    <row r="145" spans="1:4" x14ac:dyDescent="0.25">
      <c r="A145" s="41">
        <v>144</v>
      </c>
      <c r="B145" s="11">
        <v>583</v>
      </c>
      <c r="C145" s="42" t="s">
        <v>120</v>
      </c>
      <c r="D145" s="43">
        <v>4</v>
      </c>
    </row>
    <row r="146" spans="1:4" x14ac:dyDescent="0.25">
      <c r="A146" s="41">
        <v>145</v>
      </c>
      <c r="B146" s="11">
        <v>642</v>
      </c>
      <c r="C146" s="42" t="s">
        <v>266</v>
      </c>
      <c r="D146" s="43">
        <v>3</v>
      </c>
    </row>
    <row r="147" spans="1:4" x14ac:dyDescent="0.25">
      <c r="A147" s="41">
        <v>146</v>
      </c>
      <c r="B147" s="11">
        <v>1430</v>
      </c>
      <c r="C147" s="42" t="s">
        <v>121</v>
      </c>
      <c r="D147" s="43">
        <v>3</v>
      </c>
    </row>
    <row r="148" spans="1:4" x14ac:dyDescent="0.25">
      <c r="A148" s="41">
        <v>147</v>
      </c>
      <c r="B148" s="11">
        <v>1762</v>
      </c>
      <c r="C148" s="42" t="s">
        <v>122</v>
      </c>
      <c r="D148" s="43">
        <v>4</v>
      </c>
    </row>
    <row r="149" spans="1:4" x14ac:dyDescent="0.25">
      <c r="A149" s="41">
        <v>148</v>
      </c>
      <c r="B149" s="11">
        <v>1481</v>
      </c>
      <c r="C149" s="42" t="s">
        <v>267</v>
      </c>
      <c r="D149" s="43">
        <v>8</v>
      </c>
    </row>
    <row r="150" spans="1:4" x14ac:dyDescent="0.25">
      <c r="A150" s="41">
        <v>149</v>
      </c>
      <c r="B150" s="11">
        <v>861</v>
      </c>
      <c r="C150" s="42" t="s">
        <v>268</v>
      </c>
      <c r="D150" s="43">
        <v>5</v>
      </c>
    </row>
    <row r="151" spans="1:4" x14ac:dyDescent="0.25">
      <c r="A151" s="41">
        <v>150</v>
      </c>
      <c r="B151" s="11">
        <v>840</v>
      </c>
      <c r="C151" s="42" t="s">
        <v>269</v>
      </c>
      <c r="D151" s="43">
        <v>5</v>
      </c>
    </row>
    <row r="152" spans="1:4" x14ac:dyDescent="0.25">
      <c r="A152" s="41">
        <v>151</v>
      </c>
      <c r="B152" s="11">
        <v>182</v>
      </c>
      <c r="C152" s="42" t="s">
        <v>123</v>
      </c>
      <c r="D152" s="43">
        <v>1</v>
      </c>
    </row>
    <row r="153" spans="1:4" x14ac:dyDescent="0.25">
      <c r="A153" s="41">
        <v>152</v>
      </c>
      <c r="B153" s="11">
        <v>1884</v>
      </c>
      <c r="C153" s="42" t="s">
        <v>124</v>
      </c>
      <c r="D153" s="43">
        <v>3</v>
      </c>
    </row>
    <row r="154" spans="1:4" x14ac:dyDescent="0.25">
      <c r="A154" s="41">
        <v>153</v>
      </c>
      <c r="B154" s="11">
        <v>1962</v>
      </c>
      <c r="C154" s="42" t="s">
        <v>125</v>
      </c>
      <c r="D154" s="43">
        <v>4</v>
      </c>
    </row>
    <row r="155" spans="1:4" x14ac:dyDescent="0.25">
      <c r="A155" s="41">
        <v>154</v>
      </c>
      <c r="B155" s="11">
        <v>2132</v>
      </c>
      <c r="C155" s="42" t="s">
        <v>126</v>
      </c>
      <c r="D155" s="43">
        <v>5</v>
      </c>
    </row>
    <row r="156" spans="1:4" x14ac:dyDescent="0.25">
      <c r="A156" s="41">
        <v>155</v>
      </c>
      <c r="B156" s="11">
        <v>2401</v>
      </c>
      <c r="C156" s="42" t="s">
        <v>127</v>
      </c>
      <c r="D156" s="43">
        <v>6</v>
      </c>
    </row>
    <row r="157" spans="1:4" x14ac:dyDescent="0.25">
      <c r="A157" s="41">
        <v>156</v>
      </c>
      <c r="B157" s="11">
        <v>581</v>
      </c>
      <c r="C157" s="42" t="s">
        <v>270</v>
      </c>
      <c r="D157" s="43">
        <v>3</v>
      </c>
    </row>
    <row r="158" spans="1:4" x14ac:dyDescent="0.25">
      <c r="A158" s="41">
        <v>157</v>
      </c>
      <c r="B158" s="11">
        <v>188</v>
      </c>
      <c r="C158" s="42" t="s">
        <v>227</v>
      </c>
      <c r="D158" s="43">
        <v>4</v>
      </c>
    </row>
    <row r="159" spans="1:4" x14ac:dyDescent="0.25">
      <c r="A159" s="41">
        <v>158</v>
      </c>
      <c r="B159" s="11">
        <v>2417</v>
      </c>
      <c r="C159" s="42" t="s">
        <v>271</v>
      </c>
      <c r="D159" s="43">
        <v>6</v>
      </c>
    </row>
    <row r="160" spans="1:4" x14ac:dyDescent="0.25">
      <c r="A160" s="41">
        <v>159</v>
      </c>
      <c r="B160" s="11">
        <v>881</v>
      </c>
      <c r="C160" s="42" t="s">
        <v>128</v>
      </c>
      <c r="D160" s="43">
        <v>4</v>
      </c>
    </row>
    <row r="161" spans="1:4" x14ac:dyDescent="0.25">
      <c r="A161" s="41">
        <v>160</v>
      </c>
      <c r="B161" s="11">
        <v>140</v>
      </c>
      <c r="C161" s="42" t="s">
        <v>129</v>
      </c>
      <c r="D161" s="43">
        <v>1</v>
      </c>
    </row>
    <row r="162" spans="1:4" x14ac:dyDescent="0.25">
      <c r="A162" s="41">
        <v>161</v>
      </c>
      <c r="B162" s="11">
        <v>480</v>
      </c>
      <c r="C162" s="42" t="s">
        <v>272</v>
      </c>
      <c r="D162" s="43">
        <v>4</v>
      </c>
    </row>
    <row r="163" spans="1:4" x14ac:dyDescent="0.25">
      <c r="A163" s="41">
        <v>162</v>
      </c>
      <c r="B163" s="11">
        <v>192</v>
      </c>
      <c r="C163" s="42" t="s">
        <v>228</v>
      </c>
      <c r="D163" s="43">
        <v>1</v>
      </c>
    </row>
    <row r="164" spans="1:4" x14ac:dyDescent="0.25">
      <c r="A164" s="41">
        <v>163</v>
      </c>
      <c r="B164" s="11">
        <v>682</v>
      </c>
      <c r="C164" s="42" t="s">
        <v>273</v>
      </c>
      <c r="D164" s="43">
        <v>4</v>
      </c>
    </row>
    <row r="165" spans="1:4" x14ac:dyDescent="0.25">
      <c r="A165" s="41">
        <v>164</v>
      </c>
      <c r="B165" s="11">
        <v>2101</v>
      </c>
      <c r="C165" s="42" t="s">
        <v>130</v>
      </c>
      <c r="D165" s="43">
        <v>6</v>
      </c>
    </row>
    <row r="166" spans="1:4" x14ac:dyDescent="0.25">
      <c r="A166" s="41">
        <v>165</v>
      </c>
      <c r="B166" s="11">
        <v>1060</v>
      </c>
      <c r="C166" s="42" t="s">
        <v>274</v>
      </c>
      <c r="D166" s="43">
        <v>3</v>
      </c>
    </row>
    <row r="167" spans="1:4" x14ac:dyDescent="0.25">
      <c r="A167" s="41">
        <v>166</v>
      </c>
      <c r="B167" s="11">
        <v>2034</v>
      </c>
      <c r="C167" s="42" t="s">
        <v>131</v>
      </c>
      <c r="D167" s="43">
        <v>6</v>
      </c>
    </row>
    <row r="168" spans="1:4" x14ac:dyDescent="0.25">
      <c r="A168" s="41">
        <v>167</v>
      </c>
      <c r="B168" s="11">
        <v>1421</v>
      </c>
      <c r="C168" s="42" t="s">
        <v>132</v>
      </c>
      <c r="D168" s="43">
        <v>3</v>
      </c>
    </row>
    <row r="169" spans="1:4" x14ac:dyDescent="0.25">
      <c r="A169" s="41">
        <v>168</v>
      </c>
      <c r="B169" s="11">
        <v>1273</v>
      </c>
      <c r="C169" s="42" t="s">
        <v>133</v>
      </c>
      <c r="D169" s="43">
        <v>4</v>
      </c>
    </row>
    <row r="170" spans="1:4" x14ac:dyDescent="0.25">
      <c r="A170" s="41">
        <v>169</v>
      </c>
      <c r="B170" s="11">
        <v>882</v>
      </c>
      <c r="C170" s="42" t="s">
        <v>134</v>
      </c>
      <c r="D170" s="43">
        <v>4</v>
      </c>
    </row>
    <row r="171" spans="1:4" x14ac:dyDescent="0.25">
      <c r="A171" s="41">
        <v>170</v>
      </c>
      <c r="B171" s="11">
        <v>2121</v>
      </c>
      <c r="C171" s="42" t="s">
        <v>203</v>
      </c>
      <c r="D171" s="43">
        <v>4</v>
      </c>
    </row>
    <row r="172" spans="1:4" x14ac:dyDescent="0.25">
      <c r="A172" s="41">
        <v>171</v>
      </c>
      <c r="B172" s="11">
        <v>481</v>
      </c>
      <c r="C172" s="42" t="s">
        <v>275</v>
      </c>
      <c r="D172" s="43">
        <v>4</v>
      </c>
    </row>
    <row r="173" spans="1:4" x14ac:dyDescent="0.25">
      <c r="A173" s="41">
        <v>172</v>
      </c>
      <c r="B173" s="11">
        <v>2521</v>
      </c>
      <c r="C173" s="42" t="s">
        <v>135</v>
      </c>
      <c r="D173" s="43">
        <v>6</v>
      </c>
    </row>
    <row r="174" spans="1:4" x14ac:dyDescent="0.25">
      <c r="A174" s="41">
        <v>173</v>
      </c>
      <c r="B174" s="11">
        <v>1402</v>
      </c>
      <c r="C174" s="42" t="s">
        <v>136</v>
      </c>
      <c r="D174" s="43">
        <v>8</v>
      </c>
    </row>
    <row r="175" spans="1:4" x14ac:dyDescent="0.25">
      <c r="A175" s="41">
        <v>174</v>
      </c>
      <c r="B175" s="11">
        <v>1275</v>
      </c>
      <c r="C175" s="42" t="s">
        <v>137</v>
      </c>
      <c r="D175" s="43">
        <v>3</v>
      </c>
    </row>
    <row r="176" spans="1:4" x14ac:dyDescent="0.25">
      <c r="A176" s="41">
        <v>175</v>
      </c>
      <c r="B176" s="11">
        <v>2581</v>
      </c>
      <c r="C176" s="42" t="s">
        <v>204</v>
      </c>
      <c r="D176" s="43">
        <v>5</v>
      </c>
    </row>
    <row r="177" spans="1:4" x14ac:dyDescent="0.25">
      <c r="A177" s="41">
        <v>176</v>
      </c>
      <c r="B177" s="11">
        <v>2303</v>
      </c>
      <c r="C177" s="42" t="s">
        <v>138</v>
      </c>
      <c r="D177" s="43">
        <v>6</v>
      </c>
    </row>
    <row r="178" spans="1:4" x14ac:dyDescent="0.25">
      <c r="A178" s="41">
        <v>177</v>
      </c>
      <c r="B178" s="11">
        <v>2409</v>
      </c>
      <c r="C178" s="42" t="s">
        <v>139</v>
      </c>
      <c r="D178" s="43">
        <v>6</v>
      </c>
    </row>
    <row r="179" spans="1:4" x14ac:dyDescent="0.25">
      <c r="A179" s="41">
        <v>178</v>
      </c>
      <c r="B179" s="11">
        <v>1081</v>
      </c>
      <c r="C179" s="42" t="s">
        <v>140</v>
      </c>
      <c r="D179" s="43">
        <v>3</v>
      </c>
    </row>
    <row r="180" spans="1:4" x14ac:dyDescent="0.25">
      <c r="A180" s="41">
        <v>179</v>
      </c>
      <c r="B180" s="11">
        <v>2031</v>
      </c>
      <c r="C180" s="42" t="s">
        <v>229</v>
      </c>
      <c r="D180" s="43">
        <v>4</v>
      </c>
    </row>
    <row r="181" spans="1:4" x14ac:dyDescent="0.25">
      <c r="A181" s="41">
        <v>180</v>
      </c>
      <c r="B181" s="11">
        <v>1981</v>
      </c>
      <c r="C181" s="42" t="s">
        <v>141</v>
      </c>
      <c r="D181" s="43">
        <v>4</v>
      </c>
    </row>
    <row r="182" spans="1:4" x14ac:dyDescent="0.25">
      <c r="A182" s="41">
        <v>181</v>
      </c>
      <c r="B182" s="11">
        <v>128</v>
      </c>
      <c r="C182" s="42" t="s">
        <v>142</v>
      </c>
      <c r="D182" s="43">
        <v>1</v>
      </c>
    </row>
    <row r="183" spans="1:4" x14ac:dyDescent="0.25">
      <c r="A183" s="41">
        <v>182</v>
      </c>
      <c r="B183" s="11">
        <v>2181</v>
      </c>
      <c r="C183" s="42" t="s">
        <v>143</v>
      </c>
      <c r="D183" s="43">
        <v>3</v>
      </c>
    </row>
    <row r="184" spans="1:4" x14ac:dyDescent="0.25">
      <c r="A184" s="41">
        <v>183</v>
      </c>
      <c r="B184" s="11">
        <v>191</v>
      </c>
      <c r="C184" s="42" t="s">
        <v>144</v>
      </c>
      <c r="D184" s="43">
        <v>1</v>
      </c>
    </row>
    <row r="185" spans="1:4" x14ac:dyDescent="0.25">
      <c r="A185" s="41">
        <v>184</v>
      </c>
      <c r="B185" s="11">
        <v>1291</v>
      </c>
      <c r="C185" s="42" t="s">
        <v>145</v>
      </c>
      <c r="D185" s="43">
        <v>4</v>
      </c>
    </row>
    <row r="186" spans="1:4" x14ac:dyDescent="0.25">
      <c r="A186" s="41">
        <v>185</v>
      </c>
      <c r="B186" s="11">
        <v>1265</v>
      </c>
      <c r="C186" s="42" t="s">
        <v>276</v>
      </c>
      <c r="D186" s="43">
        <v>3</v>
      </c>
    </row>
    <row r="187" spans="1:4" x14ac:dyDescent="0.25">
      <c r="A187" s="41">
        <v>186</v>
      </c>
      <c r="B187" s="11">
        <v>1495</v>
      </c>
      <c r="C187" s="42" t="s">
        <v>146</v>
      </c>
      <c r="D187" s="43">
        <v>3</v>
      </c>
    </row>
    <row r="188" spans="1:4" x14ac:dyDescent="0.25">
      <c r="A188" s="41">
        <v>187</v>
      </c>
      <c r="B188" s="11">
        <v>2482</v>
      </c>
      <c r="C188" s="42" t="s">
        <v>205</v>
      </c>
      <c r="D188" s="43">
        <v>5</v>
      </c>
    </row>
    <row r="189" spans="1:4" x14ac:dyDescent="0.25">
      <c r="A189" s="41">
        <v>188</v>
      </c>
      <c r="B189" s="11">
        <v>1904</v>
      </c>
      <c r="C189" s="42" t="s">
        <v>147</v>
      </c>
      <c r="D189" s="43">
        <v>6</v>
      </c>
    </row>
    <row r="190" spans="1:4" x14ac:dyDescent="0.25">
      <c r="A190" s="41">
        <v>189</v>
      </c>
      <c r="B190" s="11">
        <v>1264</v>
      </c>
      <c r="C190" s="42" t="s">
        <v>148</v>
      </c>
      <c r="D190" s="43">
        <v>3</v>
      </c>
    </row>
    <row r="191" spans="1:4" x14ac:dyDescent="0.25">
      <c r="A191" s="41">
        <v>190</v>
      </c>
      <c r="B191" s="11">
        <v>1496</v>
      </c>
      <c r="C191" s="42" t="s">
        <v>277</v>
      </c>
      <c r="D191" s="43">
        <v>3</v>
      </c>
    </row>
    <row r="192" spans="1:4" x14ac:dyDescent="0.25">
      <c r="A192" s="41">
        <v>191</v>
      </c>
      <c r="B192" s="11">
        <v>2061</v>
      </c>
      <c r="C192" s="42" t="s">
        <v>149</v>
      </c>
      <c r="D192" s="43">
        <v>4</v>
      </c>
    </row>
    <row r="193" spans="1:4" x14ac:dyDescent="0.25">
      <c r="A193" s="41">
        <v>192</v>
      </c>
      <c r="B193" s="11">
        <v>2283</v>
      </c>
      <c r="C193" s="42" t="s">
        <v>206</v>
      </c>
      <c r="D193" s="43">
        <v>6</v>
      </c>
    </row>
    <row r="194" spans="1:4" x14ac:dyDescent="0.25">
      <c r="A194" s="41">
        <v>193</v>
      </c>
      <c r="B194" s="11">
        <v>163</v>
      </c>
      <c r="C194" s="42" t="s">
        <v>150</v>
      </c>
      <c r="D194" s="43">
        <v>1</v>
      </c>
    </row>
    <row r="195" spans="1:4" x14ac:dyDescent="0.25">
      <c r="A195" s="41">
        <v>194</v>
      </c>
      <c r="B195" s="11">
        <v>184</v>
      </c>
      <c r="C195" s="42" t="s">
        <v>151</v>
      </c>
      <c r="D195" s="43">
        <v>1</v>
      </c>
    </row>
    <row r="196" spans="1:4" x14ac:dyDescent="0.25">
      <c r="A196" s="41">
        <v>195</v>
      </c>
      <c r="B196" s="11">
        <v>2422</v>
      </c>
      <c r="C196" s="42" t="s">
        <v>152</v>
      </c>
      <c r="D196" s="43">
        <v>6</v>
      </c>
    </row>
    <row r="197" spans="1:4" x14ac:dyDescent="0.25">
      <c r="A197" s="41">
        <v>196</v>
      </c>
      <c r="B197" s="11">
        <v>1427</v>
      </c>
      <c r="C197" s="42" t="s">
        <v>230</v>
      </c>
      <c r="D197" s="43">
        <v>4</v>
      </c>
    </row>
    <row r="198" spans="1:4" x14ac:dyDescent="0.25">
      <c r="A198" s="41">
        <v>197</v>
      </c>
      <c r="B198" s="11">
        <v>1230</v>
      </c>
      <c r="C198" s="42" t="s">
        <v>153</v>
      </c>
      <c r="D198" s="43">
        <v>9</v>
      </c>
    </row>
    <row r="199" spans="1:4" x14ac:dyDescent="0.25">
      <c r="A199" s="41">
        <v>198</v>
      </c>
      <c r="B199" s="11">
        <v>1415</v>
      </c>
      <c r="C199" s="42" t="s">
        <v>154</v>
      </c>
      <c r="D199" s="43">
        <v>8</v>
      </c>
    </row>
    <row r="200" spans="1:4" x14ac:dyDescent="0.25">
      <c r="A200" s="41">
        <v>199</v>
      </c>
      <c r="B200" s="11">
        <v>180</v>
      </c>
      <c r="C200" s="42" t="s">
        <v>155</v>
      </c>
      <c r="D200" s="43">
        <v>1</v>
      </c>
    </row>
    <row r="201" spans="1:4" x14ac:dyDescent="0.25">
      <c r="A201" s="41">
        <v>200</v>
      </c>
      <c r="B201" s="11">
        <v>1760</v>
      </c>
      <c r="C201" s="42" t="s">
        <v>156</v>
      </c>
      <c r="D201" s="43">
        <v>4</v>
      </c>
    </row>
    <row r="202" spans="1:4" x14ac:dyDescent="0.25">
      <c r="A202" s="41">
        <v>201</v>
      </c>
      <c r="B202" s="11">
        <v>2421</v>
      </c>
      <c r="C202" s="42" t="s">
        <v>157</v>
      </c>
      <c r="D202" s="43">
        <v>6</v>
      </c>
    </row>
    <row r="203" spans="1:4" x14ac:dyDescent="0.25">
      <c r="A203" s="41">
        <v>202</v>
      </c>
      <c r="B203" s="11">
        <v>486</v>
      </c>
      <c r="C203" s="42" t="s">
        <v>231</v>
      </c>
      <c r="D203" s="43">
        <v>4</v>
      </c>
    </row>
    <row r="204" spans="1:4" x14ac:dyDescent="0.25">
      <c r="A204" s="41">
        <v>203</v>
      </c>
      <c r="B204" s="11">
        <v>1486</v>
      </c>
      <c r="C204" s="42" t="s">
        <v>278</v>
      </c>
      <c r="D204" s="43">
        <v>6</v>
      </c>
    </row>
    <row r="205" spans="1:4" x14ac:dyDescent="0.25">
      <c r="A205" s="41">
        <v>204</v>
      </c>
      <c r="B205" s="11">
        <v>2313</v>
      </c>
      <c r="C205" s="42" t="s">
        <v>279</v>
      </c>
      <c r="D205" s="43">
        <v>6</v>
      </c>
    </row>
    <row r="206" spans="1:4" x14ac:dyDescent="0.25">
      <c r="A206" s="41">
        <v>205</v>
      </c>
      <c r="B206" s="11">
        <v>183</v>
      </c>
      <c r="C206" s="42" t="s">
        <v>158</v>
      </c>
      <c r="D206" s="43">
        <v>1</v>
      </c>
    </row>
    <row r="207" spans="1:4" x14ac:dyDescent="0.25">
      <c r="A207" s="41">
        <v>206</v>
      </c>
      <c r="B207" s="11">
        <v>2281</v>
      </c>
      <c r="C207" s="42" t="s">
        <v>159</v>
      </c>
      <c r="D207" s="43">
        <v>3</v>
      </c>
    </row>
    <row r="208" spans="1:4" x14ac:dyDescent="0.25">
      <c r="A208" s="41">
        <v>207</v>
      </c>
      <c r="B208" s="11">
        <v>1766</v>
      </c>
      <c r="C208" s="42" t="s">
        <v>160</v>
      </c>
      <c r="D208" s="43">
        <v>6</v>
      </c>
    </row>
    <row r="209" spans="1:4" x14ac:dyDescent="0.25">
      <c r="A209" s="41">
        <v>208</v>
      </c>
      <c r="B209" s="11">
        <v>1907</v>
      </c>
      <c r="C209" s="42" t="s">
        <v>161</v>
      </c>
      <c r="D209" s="43">
        <v>3</v>
      </c>
    </row>
    <row r="210" spans="1:4" x14ac:dyDescent="0.25">
      <c r="A210" s="41">
        <v>209</v>
      </c>
      <c r="B210" s="11">
        <v>1214</v>
      </c>
      <c r="C210" s="42" t="s">
        <v>280</v>
      </c>
      <c r="D210" s="43">
        <v>3</v>
      </c>
    </row>
    <row r="211" spans="1:4" x14ac:dyDescent="0.25">
      <c r="A211" s="41">
        <v>210</v>
      </c>
      <c r="B211" s="11">
        <v>1263</v>
      </c>
      <c r="C211" s="42" t="s">
        <v>162</v>
      </c>
      <c r="D211" s="43">
        <v>9</v>
      </c>
    </row>
    <row r="212" spans="1:4" x14ac:dyDescent="0.25">
      <c r="A212" s="41">
        <v>211</v>
      </c>
      <c r="B212" s="11">
        <v>1465</v>
      </c>
      <c r="C212" s="42" t="s">
        <v>163</v>
      </c>
      <c r="D212" s="43">
        <v>3</v>
      </c>
    </row>
    <row r="213" spans="1:4" x14ac:dyDescent="0.25">
      <c r="A213" s="41">
        <v>212</v>
      </c>
      <c r="B213" s="11">
        <v>1785</v>
      </c>
      <c r="C213" s="42" t="s">
        <v>232</v>
      </c>
      <c r="D213" s="43">
        <v>4</v>
      </c>
    </row>
    <row r="214" spans="1:4" x14ac:dyDescent="0.25">
      <c r="A214" s="41">
        <v>213</v>
      </c>
      <c r="B214" s="11">
        <v>2082</v>
      </c>
      <c r="C214" s="42" t="s">
        <v>233</v>
      </c>
      <c r="D214" s="43">
        <v>3</v>
      </c>
    </row>
    <row r="215" spans="1:4" x14ac:dyDescent="0.25">
      <c r="A215" s="41">
        <v>214</v>
      </c>
      <c r="B215" s="11">
        <v>684</v>
      </c>
      <c r="C215" s="42" t="s">
        <v>281</v>
      </c>
      <c r="D215" s="43">
        <v>4</v>
      </c>
    </row>
    <row r="216" spans="1:4" x14ac:dyDescent="0.25">
      <c r="A216" s="41">
        <v>215</v>
      </c>
      <c r="B216" s="11">
        <v>2182</v>
      </c>
      <c r="C216" s="42" t="s">
        <v>282</v>
      </c>
      <c r="D216" s="43">
        <v>5</v>
      </c>
    </row>
    <row r="217" spans="1:4" x14ac:dyDescent="0.25">
      <c r="A217" s="41">
        <v>216</v>
      </c>
      <c r="B217" s="11">
        <v>582</v>
      </c>
      <c r="C217" s="42" t="s">
        <v>283</v>
      </c>
      <c r="D217" s="43">
        <v>3</v>
      </c>
    </row>
    <row r="218" spans="1:4" x14ac:dyDescent="0.25">
      <c r="A218" s="41">
        <v>217</v>
      </c>
      <c r="B218" s="11">
        <v>181</v>
      </c>
      <c r="C218" s="42" t="s">
        <v>284</v>
      </c>
      <c r="D218" s="43">
        <v>1</v>
      </c>
    </row>
    <row r="219" spans="1:4" x14ac:dyDescent="0.25">
      <c r="A219" s="41">
        <v>218</v>
      </c>
      <c r="B219" s="11">
        <v>1083</v>
      </c>
      <c r="C219" s="42" t="s">
        <v>285</v>
      </c>
      <c r="D219" s="43">
        <v>3</v>
      </c>
    </row>
    <row r="220" spans="1:4" x14ac:dyDescent="0.25">
      <c r="A220" s="41">
        <v>219</v>
      </c>
      <c r="B220" s="11">
        <v>1435</v>
      </c>
      <c r="C220" s="42" t="s">
        <v>164</v>
      </c>
      <c r="D220" s="43">
        <v>4</v>
      </c>
    </row>
    <row r="221" spans="1:4" x14ac:dyDescent="0.25">
      <c r="A221" s="41">
        <v>220</v>
      </c>
      <c r="B221" s="11">
        <v>1472</v>
      </c>
      <c r="C221" s="42" t="s">
        <v>165</v>
      </c>
      <c r="D221" s="43">
        <v>4</v>
      </c>
    </row>
    <row r="222" spans="1:4" x14ac:dyDescent="0.25">
      <c r="A222" s="41">
        <v>221</v>
      </c>
      <c r="B222" s="11">
        <v>1498</v>
      </c>
      <c r="C222" s="42" t="s">
        <v>166</v>
      </c>
      <c r="D222" s="43">
        <v>3</v>
      </c>
    </row>
    <row r="223" spans="1:4" x14ac:dyDescent="0.25">
      <c r="A223" s="41">
        <v>222</v>
      </c>
      <c r="B223" s="11">
        <v>360</v>
      </c>
      <c r="C223" s="42" t="s">
        <v>167</v>
      </c>
      <c r="D223" s="43">
        <v>4</v>
      </c>
    </row>
    <row r="224" spans="1:4" x14ac:dyDescent="0.25">
      <c r="A224" s="41">
        <v>223</v>
      </c>
      <c r="B224" s="11">
        <v>2262</v>
      </c>
      <c r="C224" s="42" t="s">
        <v>207</v>
      </c>
      <c r="D224" s="43">
        <v>3</v>
      </c>
    </row>
    <row r="225" spans="1:4" x14ac:dyDescent="0.25">
      <c r="A225" s="41">
        <v>224</v>
      </c>
      <c r="B225" s="11">
        <v>763</v>
      </c>
      <c r="C225" s="42" t="s">
        <v>168</v>
      </c>
      <c r="D225" s="43">
        <v>6</v>
      </c>
    </row>
    <row r="226" spans="1:4" x14ac:dyDescent="0.25">
      <c r="A226" s="41">
        <v>225</v>
      </c>
      <c r="B226" s="11">
        <v>1419</v>
      </c>
      <c r="C226" s="42" t="s">
        <v>286</v>
      </c>
      <c r="D226" s="43">
        <v>8</v>
      </c>
    </row>
    <row r="227" spans="1:4" x14ac:dyDescent="0.25">
      <c r="A227" s="41">
        <v>226</v>
      </c>
      <c r="B227" s="11">
        <v>1270</v>
      </c>
      <c r="C227" s="42" t="s">
        <v>169</v>
      </c>
      <c r="D227" s="43">
        <v>3</v>
      </c>
    </row>
    <row r="228" spans="1:4" x14ac:dyDescent="0.25">
      <c r="A228" s="41">
        <v>227</v>
      </c>
      <c r="B228" s="11">
        <v>1737</v>
      </c>
      <c r="C228" s="42" t="s">
        <v>170</v>
      </c>
      <c r="D228" s="43">
        <v>6</v>
      </c>
    </row>
    <row r="229" spans="1:4" x14ac:dyDescent="0.25">
      <c r="A229" s="41">
        <v>228</v>
      </c>
      <c r="B229" s="11">
        <v>834</v>
      </c>
      <c r="C229" s="42" t="s">
        <v>208</v>
      </c>
      <c r="D229" s="43">
        <v>4</v>
      </c>
    </row>
    <row r="230" spans="1:4" x14ac:dyDescent="0.25">
      <c r="A230" s="41">
        <v>229</v>
      </c>
      <c r="B230" s="11">
        <v>1452</v>
      </c>
      <c r="C230" s="42" t="s">
        <v>171</v>
      </c>
      <c r="D230" s="43">
        <v>4</v>
      </c>
    </row>
    <row r="231" spans="1:4" x14ac:dyDescent="0.25">
      <c r="A231" s="41">
        <v>230</v>
      </c>
      <c r="B231" s="11">
        <v>687</v>
      </c>
      <c r="C231" s="42" t="s">
        <v>209</v>
      </c>
      <c r="D231" s="43">
        <v>4</v>
      </c>
    </row>
    <row r="232" spans="1:4" x14ac:dyDescent="0.25">
      <c r="A232" s="41">
        <v>231</v>
      </c>
      <c r="B232" s="11">
        <v>1287</v>
      </c>
      <c r="C232" s="42" t="s">
        <v>172</v>
      </c>
      <c r="D232" s="43">
        <v>9</v>
      </c>
    </row>
    <row r="233" spans="1:4" x14ac:dyDescent="0.25">
      <c r="A233" s="41">
        <v>232</v>
      </c>
      <c r="B233" s="11">
        <v>1488</v>
      </c>
      <c r="C233" s="42" t="s">
        <v>234</v>
      </c>
      <c r="D233" s="43">
        <v>3</v>
      </c>
    </row>
    <row r="234" spans="1:4" x14ac:dyDescent="0.25">
      <c r="A234" s="41">
        <v>233</v>
      </c>
      <c r="B234" s="11">
        <v>488</v>
      </c>
      <c r="C234" s="42" t="s">
        <v>173</v>
      </c>
      <c r="D234" s="43">
        <v>3</v>
      </c>
    </row>
    <row r="235" spans="1:4" x14ac:dyDescent="0.25">
      <c r="A235" s="41">
        <v>234</v>
      </c>
      <c r="B235" s="11">
        <v>138</v>
      </c>
      <c r="C235" s="42" t="s">
        <v>287</v>
      </c>
      <c r="D235" s="43">
        <v>1</v>
      </c>
    </row>
    <row r="236" spans="1:4" x14ac:dyDescent="0.25">
      <c r="A236" s="41">
        <v>235</v>
      </c>
      <c r="B236" s="11">
        <v>160</v>
      </c>
      <c r="C236" s="42" t="s">
        <v>235</v>
      </c>
      <c r="D236" s="43">
        <v>1</v>
      </c>
    </row>
    <row r="237" spans="1:4" x14ac:dyDescent="0.25">
      <c r="A237" s="41">
        <v>236</v>
      </c>
      <c r="B237" s="11">
        <v>1473</v>
      </c>
      <c r="C237" s="42" t="s">
        <v>288</v>
      </c>
      <c r="D237" s="43">
        <v>4</v>
      </c>
    </row>
    <row r="238" spans="1:4" x14ac:dyDescent="0.25">
      <c r="A238" s="41">
        <v>237</v>
      </c>
      <c r="B238" s="11">
        <v>1485</v>
      </c>
      <c r="C238" s="42" t="s">
        <v>174</v>
      </c>
      <c r="D238" s="43">
        <v>3</v>
      </c>
    </row>
    <row r="239" spans="1:4" x14ac:dyDescent="0.25">
      <c r="A239" s="41">
        <v>238</v>
      </c>
      <c r="B239" s="11">
        <v>1491</v>
      </c>
      <c r="C239" s="42" t="s">
        <v>175</v>
      </c>
      <c r="D239" s="43">
        <v>3</v>
      </c>
    </row>
    <row r="240" spans="1:4" x14ac:dyDescent="0.25">
      <c r="A240" s="41">
        <v>239</v>
      </c>
      <c r="B240" s="11">
        <v>2480</v>
      </c>
      <c r="C240" s="42" t="s">
        <v>210</v>
      </c>
      <c r="D240" s="43">
        <v>3</v>
      </c>
    </row>
    <row r="241" spans="1:4" x14ac:dyDescent="0.25">
      <c r="A241" s="41">
        <v>240</v>
      </c>
      <c r="B241" s="11">
        <v>114</v>
      </c>
      <c r="C241" s="42" t="s">
        <v>236</v>
      </c>
      <c r="D241" s="43">
        <v>1</v>
      </c>
    </row>
    <row r="242" spans="1:4" x14ac:dyDescent="0.25">
      <c r="A242" s="41">
        <v>241</v>
      </c>
      <c r="B242" s="11">
        <v>139</v>
      </c>
      <c r="C242" s="42" t="s">
        <v>176</v>
      </c>
      <c r="D242" s="43">
        <v>1</v>
      </c>
    </row>
    <row r="243" spans="1:4" x14ac:dyDescent="0.25">
      <c r="A243" s="41">
        <v>242</v>
      </c>
      <c r="B243" s="11">
        <v>380</v>
      </c>
      <c r="C243" s="42" t="s">
        <v>177</v>
      </c>
      <c r="D243" s="43">
        <v>3</v>
      </c>
    </row>
    <row r="244" spans="1:4" x14ac:dyDescent="0.25">
      <c r="A244" s="41">
        <v>243</v>
      </c>
      <c r="B244" s="11">
        <v>760</v>
      </c>
      <c r="C244" s="42" t="s">
        <v>178</v>
      </c>
      <c r="D244" s="43">
        <v>6</v>
      </c>
    </row>
    <row r="245" spans="1:4" x14ac:dyDescent="0.25">
      <c r="A245" s="41">
        <v>244</v>
      </c>
      <c r="B245" s="11">
        <v>584</v>
      </c>
      <c r="C245" s="42" t="s">
        <v>179</v>
      </c>
      <c r="D245" s="43">
        <v>4</v>
      </c>
    </row>
    <row r="246" spans="1:4" x14ac:dyDescent="0.25">
      <c r="A246" s="41">
        <v>245</v>
      </c>
      <c r="B246" s="11">
        <v>665</v>
      </c>
      <c r="C246" s="42" t="s">
        <v>180</v>
      </c>
      <c r="D246" s="43">
        <v>3</v>
      </c>
    </row>
    <row r="247" spans="1:4" x14ac:dyDescent="0.25">
      <c r="A247" s="41">
        <v>246</v>
      </c>
      <c r="B247" s="11">
        <v>563</v>
      </c>
      <c r="C247" s="42" t="s">
        <v>181</v>
      </c>
      <c r="D247" s="43">
        <v>4</v>
      </c>
    </row>
    <row r="248" spans="1:4" x14ac:dyDescent="0.25">
      <c r="A248" s="41">
        <v>247</v>
      </c>
      <c r="B248" s="11">
        <v>115</v>
      </c>
      <c r="C248" s="42" t="s">
        <v>182</v>
      </c>
      <c r="D248" s="43">
        <v>1</v>
      </c>
    </row>
    <row r="249" spans="1:4" x14ac:dyDescent="0.25">
      <c r="A249" s="41">
        <v>248</v>
      </c>
      <c r="B249" s="11">
        <v>2021</v>
      </c>
      <c r="C249" s="42" t="s">
        <v>183</v>
      </c>
      <c r="D249" s="43">
        <v>6</v>
      </c>
    </row>
    <row r="250" spans="1:4" x14ac:dyDescent="0.25">
      <c r="A250" s="41">
        <v>249</v>
      </c>
      <c r="B250" s="11">
        <v>1470</v>
      </c>
      <c r="C250" s="42" t="s">
        <v>184</v>
      </c>
      <c r="D250" s="43">
        <v>4</v>
      </c>
    </row>
    <row r="251" spans="1:4" x14ac:dyDescent="0.25">
      <c r="A251" s="41">
        <v>250</v>
      </c>
      <c r="B251" s="11">
        <v>1383</v>
      </c>
      <c r="C251" s="42" t="s">
        <v>185</v>
      </c>
      <c r="D251" s="43">
        <v>4</v>
      </c>
    </row>
    <row r="252" spans="1:4" x14ac:dyDescent="0.25">
      <c r="A252" s="41">
        <v>251</v>
      </c>
      <c r="B252" s="11">
        <v>187</v>
      </c>
      <c r="C252" s="42" t="s">
        <v>186</v>
      </c>
      <c r="D252" s="43">
        <v>1</v>
      </c>
    </row>
    <row r="253" spans="1:4" x14ac:dyDescent="0.25">
      <c r="A253" s="41">
        <v>252</v>
      </c>
      <c r="B253" s="11">
        <v>1233</v>
      </c>
      <c r="C253" s="42" t="s">
        <v>187</v>
      </c>
      <c r="D253" s="43">
        <v>9</v>
      </c>
    </row>
    <row r="254" spans="1:4" x14ac:dyDescent="0.25">
      <c r="A254" s="41">
        <v>253</v>
      </c>
      <c r="B254" s="11">
        <v>685</v>
      </c>
      <c r="C254" s="42" t="s">
        <v>188</v>
      </c>
      <c r="D254" s="43">
        <v>4</v>
      </c>
    </row>
    <row r="255" spans="1:4" x14ac:dyDescent="0.25">
      <c r="A255" s="41">
        <v>254</v>
      </c>
      <c r="B255" s="11">
        <v>2462</v>
      </c>
      <c r="C255" s="42" t="s">
        <v>189</v>
      </c>
      <c r="D255" s="43">
        <v>6</v>
      </c>
    </row>
    <row r="256" spans="1:4" x14ac:dyDescent="0.25">
      <c r="A256" s="41">
        <v>255</v>
      </c>
      <c r="B256" s="11">
        <v>884</v>
      </c>
      <c r="C256" s="42" t="s">
        <v>190</v>
      </c>
      <c r="D256" s="43">
        <v>4</v>
      </c>
    </row>
    <row r="257" spans="1:4" x14ac:dyDescent="0.25">
      <c r="A257" s="41">
        <v>256</v>
      </c>
      <c r="B257" s="11">
        <v>2404</v>
      </c>
      <c r="C257" s="42" t="s">
        <v>191</v>
      </c>
      <c r="D257" s="43">
        <v>6</v>
      </c>
    </row>
    <row r="258" spans="1:4" x14ac:dyDescent="0.25">
      <c r="A258" s="41">
        <v>257</v>
      </c>
      <c r="B258" s="11">
        <v>428</v>
      </c>
      <c r="C258" s="42" t="s">
        <v>211</v>
      </c>
      <c r="D258" s="43">
        <v>4</v>
      </c>
    </row>
    <row r="259" spans="1:4" x14ac:dyDescent="0.25">
      <c r="A259" s="41">
        <v>258</v>
      </c>
      <c r="B259" s="11">
        <v>1442</v>
      </c>
      <c r="C259" s="42" t="s">
        <v>212</v>
      </c>
      <c r="D259" s="43">
        <v>8</v>
      </c>
    </row>
    <row r="260" spans="1:4" x14ac:dyDescent="0.25">
      <c r="A260" s="41">
        <v>259</v>
      </c>
      <c r="B260" s="11">
        <v>1487</v>
      </c>
      <c r="C260" s="42" t="s">
        <v>237</v>
      </c>
      <c r="D260" s="43">
        <v>3</v>
      </c>
    </row>
    <row r="261" spans="1:4" x14ac:dyDescent="0.25">
      <c r="A261" s="41">
        <v>260</v>
      </c>
      <c r="B261" s="11">
        <v>2460</v>
      </c>
      <c r="C261" s="42" t="s">
        <v>238</v>
      </c>
      <c r="D261" s="43">
        <v>3</v>
      </c>
    </row>
    <row r="262" spans="1:4" x14ac:dyDescent="0.25">
      <c r="A262" s="41">
        <v>261</v>
      </c>
      <c r="B262" s="11">
        <v>120</v>
      </c>
      <c r="C262" s="42" t="s">
        <v>289</v>
      </c>
      <c r="D262" s="43">
        <v>1</v>
      </c>
    </row>
    <row r="263" spans="1:4" x14ac:dyDescent="0.25">
      <c r="A263" s="41">
        <v>262</v>
      </c>
      <c r="B263" s="11">
        <v>683</v>
      </c>
      <c r="C263" s="42" t="s">
        <v>239</v>
      </c>
      <c r="D263" s="43">
        <v>4</v>
      </c>
    </row>
    <row r="264" spans="1:4" x14ac:dyDescent="0.25">
      <c r="A264" s="41">
        <v>263</v>
      </c>
      <c r="B264" s="11">
        <v>883</v>
      </c>
      <c r="C264" s="42" t="s">
        <v>240</v>
      </c>
      <c r="D264" s="43">
        <v>4</v>
      </c>
    </row>
    <row r="265" spans="1:4" x14ac:dyDescent="0.25">
      <c r="A265" s="41">
        <v>264</v>
      </c>
      <c r="B265" s="11">
        <v>1980</v>
      </c>
      <c r="C265" s="42" t="s">
        <v>241</v>
      </c>
      <c r="D265" s="43">
        <v>3</v>
      </c>
    </row>
    <row r="266" spans="1:4" x14ac:dyDescent="0.25">
      <c r="A266" s="41">
        <v>265</v>
      </c>
      <c r="B266" s="11">
        <v>780</v>
      </c>
      <c r="C266" s="42" t="s">
        <v>290</v>
      </c>
      <c r="D266" s="43">
        <v>3</v>
      </c>
    </row>
    <row r="267" spans="1:4" x14ac:dyDescent="0.25">
      <c r="A267" s="41">
        <v>266</v>
      </c>
      <c r="B267" s="11">
        <v>512</v>
      </c>
      <c r="C267" s="42" t="s">
        <v>192</v>
      </c>
      <c r="D267" s="43">
        <v>4</v>
      </c>
    </row>
    <row r="268" spans="1:4" x14ac:dyDescent="0.25">
      <c r="A268" s="41">
        <v>267</v>
      </c>
      <c r="B268" s="11">
        <v>1286</v>
      </c>
      <c r="C268" s="42" t="s">
        <v>193</v>
      </c>
      <c r="D268" s="43">
        <v>4</v>
      </c>
    </row>
    <row r="269" spans="1:4" x14ac:dyDescent="0.25">
      <c r="A269" s="41">
        <v>268</v>
      </c>
      <c r="B269" s="11">
        <v>1492</v>
      </c>
      <c r="C269" s="42" t="s">
        <v>295</v>
      </c>
      <c r="D269" s="43">
        <v>4</v>
      </c>
    </row>
    <row r="270" spans="1:4" x14ac:dyDescent="0.25">
      <c r="A270" s="41">
        <v>269</v>
      </c>
      <c r="B270" s="11">
        <v>2260</v>
      </c>
      <c r="C270" s="42" t="s">
        <v>296</v>
      </c>
      <c r="D270" s="43">
        <v>6</v>
      </c>
    </row>
    <row r="271" spans="1:4" x14ac:dyDescent="0.25">
      <c r="A271" s="41">
        <v>270</v>
      </c>
      <c r="B271" s="11">
        <v>2321</v>
      </c>
      <c r="C271" s="42" t="s">
        <v>297</v>
      </c>
      <c r="D271" s="43">
        <v>6</v>
      </c>
    </row>
    <row r="272" spans="1:4" x14ac:dyDescent="0.25">
      <c r="A272" s="41">
        <v>271</v>
      </c>
      <c r="B272" s="11">
        <v>1765</v>
      </c>
      <c r="C272" s="42" t="s">
        <v>298</v>
      </c>
      <c r="D272" s="43">
        <v>6</v>
      </c>
    </row>
    <row r="273" spans="1:4" x14ac:dyDescent="0.25">
      <c r="A273" s="41">
        <v>272</v>
      </c>
      <c r="B273" s="11">
        <v>2463</v>
      </c>
      <c r="C273" s="42" t="s">
        <v>299</v>
      </c>
      <c r="D273" s="43">
        <v>6</v>
      </c>
    </row>
    <row r="274" spans="1:4" x14ac:dyDescent="0.25">
      <c r="A274" s="41">
        <v>273</v>
      </c>
      <c r="B274" s="11">
        <v>1277</v>
      </c>
      <c r="C274" s="42" t="s">
        <v>300</v>
      </c>
      <c r="D274" s="43">
        <v>3</v>
      </c>
    </row>
    <row r="275" spans="1:4" x14ac:dyDescent="0.25">
      <c r="A275" s="41">
        <v>274</v>
      </c>
      <c r="B275" s="11">
        <v>561</v>
      </c>
      <c r="C275" s="42" t="s">
        <v>301</v>
      </c>
      <c r="D275" s="43">
        <v>4</v>
      </c>
    </row>
    <row r="276" spans="1:4" x14ac:dyDescent="0.25">
      <c r="A276" s="41">
        <v>275</v>
      </c>
      <c r="B276" s="11">
        <v>765</v>
      </c>
      <c r="C276" s="42" t="s">
        <v>302</v>
      </c>
      <c r="D276" s="43">
        <v>4</v>
      </c>
    </row>
    <row r="277" spans="1:4" x14ac:dyDescent="0.25">
      <c r="A277" s="41">
        <v>276</v>
      </c>
      <c r="B277" s="11">
        <v>2039</v>
      </c>
      <c r="C277" s="42" t="s">
        <v>303</v>
      </c>
      <c r="D277" s="43">
        <v>6</v>
      </c>
    </row>
    <row r="278" spans="1:4" x14ac:dyDescent="0.25">
      <c r="A278" s="41">
        <v>277</v>
      </c>
      <c r="B278" s="11">
        <v>319</v>
      </c>
      <c r="C278" s="42" t="s">
        <v>304</v>
      </c>
      <c r="D278" s="43">
        <v>3</v>
      </c>
    </row>
    <row r="279" spans="1:4" x14ac:dyDescent="0.25">
      <c r="A279" s="41">
        <v>278</v>
      </c>
      <c r="B279" s="11">
        <v>2560</v>
      </c>
      <c r="C279" s="42" t="s">
        <v>305</v>
      </c>
      <c r="D279" s="43">
        <v>6</v>
      </c>
    </row>
    <row r="280" spans="1:4" x14ac:dyDescent="0.25">
      <c r="A280" s="41">
        <v>279</v>
      </c>
      <c r="B280" s="11">
        <v>1292</v>
      </c>
      <c r="C280" s="42" t="s">
        <v>306</v>
      </c>
      <c r="D280" s="43">
        <v>3</v>
      </c>
    </row>
    <row r="281" spans="1:4" x14ac:dyDescent="0.25">
      <c r="A281" s="41">
        <v>280</v>
      </c>
      <c r="B281" s="11">
        <v>1407</v>
      </c>
      <c r="C281" s="42" t="s">
        <v>307</v>
      </c>
      <c r="D281" s="43">
        <v>8</v>
      </c>
    </row>
    <row r="282" spans="1:4" x14ac:dyDescent="0.25">
      <c r="A282" s="41">
        <v>281</v>
      </c>
      <c r="B282" s="11">
        <v>509</v>
      </c>
      <c r="C282" s="42" t="s">
        <v>308</v>
      </c>
      <c r="D282" s="43">
        <v>4</v>
      </c>
    </row>
    <row r="283" spans="1:4" x14ac:dyDescent="0.25">
      <c r="A283" s="41">
        <v>282</v>
      </c>
      <c r="B283" s="11">
        <v>1880</v>
      </c>
      <c r="C283" s="42" t="s">
        <v>309</v>
      </c>
      <c r="D283" s="43">
        <v>3</v>
      </c>
    </row>
    <row r="284" spans="1:4" x14ac:dyDescent="0.25">
      <c r="A284" s="41">
        <v>283</v>
      </c>
      <c r="B284" s="11">
        <v>1257</v>
      </c>
      <c r="C284" s="42" t="s">
        <v>310</v>
      </c>
      <c r="D284" s="43">
        <v>3</v>
      </c>
    </row>
    <row r="285" spans="1:4" x14ac:dyDescent="0.25">
      <c r="A285" s="41">
        <v>284</v>
      </c>
      <c r="B285" s="11">
        <v>2284</v>
      </c>
      <c r="C285" s="42" t="s">
        <v>311</v>
      </c>
      <c r="D285" s="43">
        <v>5</v>
      </c>
    </row>
    <row r="286" spans="1:4" x14ac:dyDescent="0.25">
      <c r="A286" s="41">
        <v>285</v>
      </c>
      <c r="B286" s="11">
        <v>2380</v>
      </c>
      <c r="C286" s="42" t="s">
        <v>312</v>
      </c>
      <c r="D286" s="43">
        <v>5</v>
      </c>
    </row>
    <row r="287" spans="1:4" x14ac:dyDescent="0.25">
      <c r="A287" s="41">
        <v>286</v>
      </c>
      <c r="B287" s="11">
        <v>117</v>
      </c>
      <c r="C287" s="42" t="s">
        <v>313</v>
      </c>
      <c r="D287" s="43">
        <v>1</v>
      </c>
    </row>
    <row r="288" spans="1:4" x14ac:dyDescent="0.25">
      <c r="A288" s="41">
        <v>287</v>
      </c>
      <c r="B288" s="11">
        <v>382</v>
      </c>
      <c r="C288" s="42" t="s">
        <v>314</v>
      </c>
      <c r="D288" s="43">
        <v>6</v>
      </c>
    </row>
    <row r="289" spans="1:14" x14ac:dyDescent="0.25">
      <c r="A289" s="41">
        <v>288</v>
      </c>
      <c r="B289" s="11">
        <v>1256</v>
      </c>
      <c r="C289" s="42" t="s">
        <v>315</v>
      </c>
      <c r="D289" s="43">
        <v>3</v>
      </c>
    </row>
    <row r="290" spans="1:14" x14ac:dyDescent="0.25">
      <c r="A290" s="41">
        <v>289</v>
      </c>
      <c r="B290" s="11">
        <v>2513</v>
      </c>
      <c r="C290" s="42" t="s">
        <v>316</v>
      </c>
      <c r="D290" s="43">
        <v>6</v>
      </c>
    </row>
    <row r="291" spans="1:14" x14ac:dyDescent="0.25">
      <c r="A291" s="44">
        <v>290</v>
      </c>
      <c r="B291" s="45">
        <v>2518</v>
      </c>
      <c r="C291" s="46" t="s">
        <v>317</v>
      </c>
      <c r="D291" s="47">
        <v>6</v>
      </c>
    </row>
    <row r="294" spans="1:14" x14ac:dyDescent="0.25">
      <c r="A294">
        <f>IF(Underlagsdata!A1='Orginal underlagsdata'!A1,0,1)</f>
        <v>0</v>
      </c>
      <c r="B294">
        <f>IF(Underlagsdata!B1='Orginal underlagsdata'!B1,0,1)</f>
        <v>0</v>
      </c>
      <c r="C294">
        <f>IF(Underlagsdata!C1='Orginal underlagsdata'!C1,0,1)</f>
        <v>0</v>
      </c>
      <c r="D294">
        <f>IF(Underlagsdata!D1='Orginal underlagsdata'!D1,0,1)</f>
        <v>0</v>
      </c>
      <c r="F294">
        <f>IF(F2=Underlagsdata!F2,0,1)</f>
        <v>0</v>
      </c>
      <c r="G294">
        <f>IF(G2=Underlagsdata!G2,0,1)</f>
        <v>0</v>
      </c>
      <c r="H294">
        <f>IF(H2=Underlagsdata!H2,0,1)</f>
        <v>0</v>
      </c>
      <c r="I294">
        <f>IF(I2=Underlagsdata!I2,0,1)</f>
        <v>0</v>
      </c>
      <c r="J294">
        <f>IF(J2=Underlagsdata!J2,0,1)</f>
        <v>0</v>
      </c>
      <c r="K294">
        <f>IF(K2=Underlagsdata!K2,0,1)</f>
        <v>0</v>
      </c>
      <c r="L294">
        <f>IF(L2=Underlagsdata!L2,0,1)</f>
        <v>0</v>
      </c>
      <c r="M294">
        <f>IF(M2=Underlagsdata!M2,0,1)</f>
        <v>0</v>
      </c>
      <c r="N294">
        <f>IF(N2=Underlagsdata!N2,0,1)</f>
        <v>0</v>
      </c>
    </row>
    <row r="295" spans="1:14" x14ac:dyDescent="0.25">
      <c r="A295">
        <f>IF(Underlagsdata!A2='Orginal underlagsdata'!A2,0,1)</f>
        <v>0</v>
      </c>
      <c r="B295">
        <f>IF(Underlagsdata!B2='Orginal underlagsdata'!B2,0,1)</f>
        <v>0</v>
      </c>
      <c r="C295">
        <f>IF(Underlagsdata!C2='Orginal underlagsdata'!C2,0,1)</f>
        <v>0</v>
      </c>
      <c r="D295">
        <f>IF(Underlagsdata!D2='Orginal underlagsdata'!D2,0,1)</f>
        <v>0</v>
      </c>
      <c r="F295">
        <f>IF(F3=Underlagsdata!F3,0,1)</f>
        <v>0</v>
      </c>
      <c r="G295">
        <f>IF(G3=Underlagsdata!G3,0,1)</f>
        <v>0</v>
      </c>
      <c r="H295">
        <f>IF(H3=Underlagsdata!H3,0,1)</f>
        <v>0</v>
      </c>
      <c r="I295">
        <f>IF(I3=Underlagsdata!I3,0,1)</f>
        <v>0</v>
      </c>
      <c r="J295">
        <f>IF(J3=Underlagsdata!J3,0,1)</f>
        <v>0</v>
      </c>
      <c r="K295">
        <f>IF(K3=Underlagsdata!K3,0,1)</f>
        <v>0</v>
      </c>
      <c r="L295">
        <f>IF(L3=Underlagsdata!L3,0,1)</f>
        <v>0</v>
      </c>
      <c r="M295">
        <f>IF(M3=Underlagsdata!M3,0,1)</f>
        <v>0</v>
      </c>
      <c r="N295">
        <f>IF(N3=Underlagsdata!N3,0,1)</f>
        <v>0</v>
      </c>
    </row>
    <row r="296" spans="1:14" x14ac:dyDescent="0.25">
      <c r="A296">
        <f>IF(Underlagsdata!A3='Orginal underlagsdata'!A3,0,1)</f>
        <v>0</v>
      </c>
      <c r="B296">
        <f>IF(Underlagsdata!B3='Orginal underlagsdata'!B3,0,1)</f>
        <v>0</v>
      </c>
      <c r="C296">
        <f>IF(Underlagsdata!C3='Orginal underlagsdata'!C3,0,1)</f>
        <v>0</v>
      </c>
      <c r="D296">
        <f>IF(Underlagsdata!D3='Orginal underlagsdata'!D3,0,1)</f>
        <v>0</v>
      </c>
      <c r="F296">
        <f>IF(F4=Underlagsdata!F4,0,1)</f>
        <v>0</v>
      </c>
      <c r="G296">
        <f>IF(G4=Underlagsdata!G4,0,1)</f>
        <v>0</v>
      </c>
      <c r="H296">
        <f>IF(H4=Underlagsdata!H4,0,1)</f>
        <v>0</v>
      </c>
      <c r="I296">
        <f>IF(I4=Underlagsdata!I4,0,1)</f>
        <v>0</v>
      </c>
      <c r="J296">
        <f>IF(J4=Underlagsdata!J4,0,1)</f>
        <v>0</v>
      </c>
      <c r="K296">
        <f>IF(K4=Underlagsdata!K4,0,1)</f>
        <v>0</v>
      </c>
      <c r="L296">
        <f>IF(L4=Underlagsdata!L4,0,1)</f>
        <v>0</v>
      </c>
      <c r="M296">
        <f>IF(M4=Underlagsdata!M4,0,1)</f>
        <v>0</v>
      </c>
      <c r="N296">
        <f>IF(N4=Underlagsdata!N4,0,1)</f>
        <v>0</v>
      </c>
    </row>
    <row r="297" spans="1:14" x14ac:dyDescent="0.25">
      <c r="A297">
        <f>IF(Underlagsdata!A4='Orginal underlagsdata'!A4,0,1)</f>
        <v>0</v>
      </c>
      <c r="B297">
        <f>IF(Underlagsdata!B4='Orginal underlagsdata'!B4,0,1)</f>
        <v>0</v>
      </c>
      <c r="C297">
        <f>IF(Underlagsdata!C4='Orginal underlagsdata'!C4,0,1)</f>
        <v>0</v>
      </c>
      <c r="D297">
        <f>IF(Underlagsdata!D4='Orginal underlagsdata'!D4,0,1)</f>
        <v>0</v>
      </c>
      <c r="F297">
        <f>IF(F5=Underlagsdata!F5,0,1)</f>
        <v>0</v>
      </c>
      <c r="G297">
        <f>IF(G5=Underlagsdata!G5,0,1)</f>
        <v>0</v>
      </c>
      <c r="H297">
        <f>IF(H5=Underlagsdata!H5,0,1)</f>
        <v>0</v>
      </c>
      <c r="I297">
        <f>IF(I5=Underlagsdata!I5,0,1)</f>
        <v>0</v>
      </c>
      <c r="J297">
        <f>IF(J5=Underlagsdata!J5,0,1)</f>
        <v>0</v>
      </c>
      <c r="K297">
        <f>IF(K5=Underlagsdata!K5,0,1)</f>
        <v>0</v>
      </c>
      <c r="L297">
        <f>IF(L5=Underlagsdata!L5,0,1)</f>
        <v>0</v>
      </c>
      <c r="M297">
        <f>IF(M5=Underlagsdata!M5,0,1)</f>
        <v>0</v>
      </c>
      <c r="N297">
        <f>IF(N5=Underlagsdata!N5,0,1)</f>
        <v>0</v>
      </c>
    </row>
    <row r="298" spans="1:14" x14ac:dyDescent="0.25">
      <c r="A298">
        <f>IF(Underlagsdata!A5='Orginal underlagsdata'!A5,0,1)</f>
        <v>0</v>
      </c>
      <c r="B298">
        <f>IF(Underlagsdata!B5='Orginal underlagsdata'!B5,0,1)</f>
        <v>0</v>
      </c>
      <c r="C298">
        <f>IF(Underlagsdata!C5='Orginal underlagsdata'!C5,0,1)</f>
        <v>0</v>
      </c>
      <c r="D298">
        <f>IF(Underlagsdata!D5='Orginal underlagsdata'!D5,0,1)</f>
        <v>0</v>
      </c>
      <c r="F298">
        <f>IF(F6=Underlagsdata!F6,0,1)</f>
        <v>0</v>
      </c>
      <c r="G298">
        <f>IF(G6=Underlagsdata!G6,0,1)</f>
        <v>0</v>
      </c>
      <c r="H298">
        <f>IF(H6=Underlagsdata!H6,0,1)</f>
        <v>0</v>
      </c>
      <c r="I298">
        <f>IF(I6=Underlagsdata!I6,0,1)</f>
        <v>0</v>
      </c>
      <c r="J298">
        <f>IF(J6=Underlagsdata!J6,0,1)</f>
        <v>0</v>
      </c>
      <c r="K298">
        <f>IF(K6=Underlagsdata!K6,0,1)</f>
        <v>0</v>
      </c>
      <c r="L298">
        <f>IF(L6=Underlagsdata!L6,0,1)</f>
        <v>0</v>
      </c>
      <c r="M298">
        <f>IF(M6=Underlagsdata!M6,0,1)</f>
        <v>0</v>
      </c>
      <c r="N298">
        <f>IF(N6=Underlagsdata!N6,0,1)</f>
        <v>0</v>
      </c>
    </row>
    <row r="299" spans="1:14" x14ac:dyDescent="0.25">
      <c r="A299">
        <f>IF(Underlagsdata!A6='Orginal underlagsdata'!A6,0,1)</f>
        <v>0</v>
      </c>
      <c r="B299">
        <f>IF(Underlagsdata!B6='Orginal underlagsdata'!B6,0,1)</f>
        <v>0</v>
      </c>
      <c r="C299">
        <f>IF(Underlagsdata!C6='Orginal underlagsdata'!C6,0,1)</f>
        <v>0</v>
      </c>
      <c r="D299">
        <f>IF(Underlagsdata!D6='Orginal underlagsdata'!D6,0,1)</f>
        <v>0</v>
      </c>
      <c r="F299">
        <f>IF(F7=Underlagsdata!F7,0,1)</f>
        <v>0</v>
      </c>
      <c r="G299">
        <f>IF(G7=Underlagsdata!G7,0,1)</f>
        <v>0</v>
      </c>
      <c r="H299">
        <f>IF(H7=Underlagsdata!H7,0,1)</f>
        <v>0</v>
      </c>
      <c r="I299">
        <f>IF(I7=Underlagsdata!I7,0,1)</f>
        <v>0</v>
      </c>
      <c r="J299">
        <f>IF(J7=Underlagsdata!J7,0,1)</f>
        <v>0</v>
      </c>
      <c r="K299">
        <f>IF(K7=Underlagsdata!K7,0,1)</f>
        <v>0</v>
      </c>
      <c r="L299">
        <f>IF(L7=Underlagsdata!L7,0,1)</f>
        <v>0</v>
      </c>
      <c r="M299">
        <f>IF(M7=Underlagsdata!M7,0,1)</f>
        <v>0</v>
      </c>
      <c r="N299">
        <f>IF(N7=Underlagsdata!N7,0,1)</f>
        <v>0</v>
      </c>
    </row>
    <row r="300" spans="1:14" x14ac:dyDescent="0.25">
      <c r="A300">
        <f>IF(Underlagsdata!A7='Orginal underlagsdata'!A7,0,1)</f>
        <v>0</v>
      </c>
      <c r="B300">
        <f>IF(Underlagsdata!B7='Orginal underlagsdata'!B7,0,1)</f>
        <v>0</v>
      </c>
      <c r="C300">
        <f>IF(Underlagsdata!C7='Orginal underlagsdata'!C7,0,1)</f>
        <v>0</v>
      </c>
      <c r="D300">
        <f>IF(Underlagsdata!D7='Orginal underlagsdata'!D7,0,1)</f>
        <v>0</v>
      </c>
      <c r="F300">
        <f>IF(F8=Underlagsdata!F8,0,1)</f>
        <v>0</v>
      </c>
      <c r="G300">
        <f>IF(G8=Underlagsdata!G8,0,1)</f>
        <v>0</v>
      </c>
      <c r="H300">
        <f>IF(H8=Underlagsdata!H8,0,1)</f>
        <v>0</v>
      </c>
      <c r="I300">
        <f>IF(I8=Underlagsdata!I8,0,1)</f>
        <v>0</v>
      </c>
      <c r="J300">
        <f>IF(J8=Underlagsdata!J8,0,1)</f>
        <v>0</v>
      </c>
      <c r="K300">
        <f>IF(K8=Underlagsdata!K8,0,1)</f>
        <v>0</v>
      </c>
      <c r="L300">
        <f>IF(L8=Underlagsdata!L8,0,1)</f>
        <v>0</v>
      </c>
      <c r="M300">
        <f>IF(M8=Underlagsdata!M8,0,1)</f>
        <v>0</v>
      </c>
      <c r="N300">
        <f>IF(N8=Underlagsdata!N8,0,1)</f>
        <v>0</v>
      </c>
    </row>
    <row r="301" spans="1:14" x14ac:dyDescent="0.25">
      <c r="A301">
        <f>IF(Underlagsdata!A8='Orginal underlagsdata'!A8,0,1)</f>
        <v>0</v>
      </c>
      <c r="B301">
        <f>IF(Underlagsdata!B8='Orginal underlagsdata'!B8,0,1)</f>
        <v>0</v>
      </c>
      <c r="C301">
        <f>IF(Underlagsdata!C8='Orginal underlagsdata'!C8,0,1)</f>
        <v>0</v>
      </c>
      <c r="D301">
        <f>IF(Underlagsdata!D8='Orginal underlagsdata'!D8,0,1)</f>
        <v>0</v>
      </c>
      <c r="F301">
        <f>IF(F9=Underlagsdata!F9,0,1)</f>
        <v>0</v>
      </c>
      <c r="G301">
        <f>IF(G9=Underlagsdata!G9,0,1)</f>
        <v>0</v>
      </c>
      <c r="H301">
        <f>IF(H9=Underlagsdata!H9,0,1)</f>
        <v>0</v>
      </c>
      <c r="I301">
        <f>IF(I9=Underlagsdata!I9,0,1)</f>
        <v>0</v>
      </c>
      <c r="J301">
        <f>IF(J9=Underlagsdata!J9,0,1)</f>
        <v>0</v>
      </c>
      <c r="K301">
        <f>IF(K9=Underlagsdata!K9,0,1)</f>
        <v>0</v>
      </c>
      <c r="L301">
        <f>IF(L9=Underlagsdata!L9,0,1)</f>
        <v>0</v>
      </c>
      <c r="M301">
        <f>IF(M9=Underlagsdata!M9,0,1)</f>
        <v>0</v>
      </c>
      <c r="N301">
        <f>IF(N9=Underlagsdata!N9,0,1)</f>
        <v>0</v>
      </c>
    </row>
    <row r="302" spans="1:14" x14ac:dyDescent="0.25">
      <c r="A302">
        <f>IF(Underlagsdata!A9='Orginal underlagsdata'!A9,0,1)</f>
        <v>0</v>
      </c>
      <c r="B302">
        <f>IF(Underlagsdata!B9='Orginal underlagsdata'!B9,0,1)</f>
        <v>0</v>
      </c>
      <c r="C302">
        <f>IF(Underlagsdata!C9='Orginal underlagsdata'!C9,0,1)</f>
        <v>0</v>
      </c>
      <c r="D302">
        <f>IF(Underlagsdata!D9='Orginal underlagsdata'!D9,0,1)</f>
        <v>0</v>
      </c>
      <c r="F302">
        <f>IF(F10=Underlagsdata!F10,0,1)</f>
        <v>0</v>
      </c>
      <c r="G302">
        <f>IF(G10=Underlagsdata!G10,0,1)</f>
        <v>0</v>
      </c>
      <c r="H302">
        <f>IF(H10=Underlagsdata!H10,0,1)</f>
        <v>0</v>
      </c>
      <c r="I302">
        <f>IF(I10=Underlagsdata!I10,0,1)</f>
        <v>0</v>
      </c>
      <c r="J302">
        <f>IF(J10=Underlagsdata!J10,0,1)</f>
        <v>0</v>
      </c>
      <c r="K302">
        <f>IF(K10=Underlagsdata!K10,0,1)</f>
        <v>0</v>
      </c>
      <c r="L302">
        <f>IF(L10=Underlagsdata!L10,0,1)</f>
        <v>0</v>
      </c>
      <c r="M302">
        <f>IF(M10=Underlagsdata!M10,0,1)</f>
        <v>0</v>
      </c>
      <c r="N302">
        <f>IF(N10=Underlagsdata!N10,0,1)</f>
        <v>0</v>
      </c>
    </row>
    <row r="303" spans="1:14" x14ac:dyDescent="0.25">
      <c r="A303">
        <f>IF(Underlagsdata!A10='Orginal underlagsdata'!A10,0,1)</f>
        <v>0</v>
      </c>
      <c r="B303">
        <f>IF(Underlagsdata!B10='Orginal underlagsdata'!B10,0,1)</f>
        <v>0</v>
      </c>
      <c r="C303">
        <f>IF(Underlagsdata!C10='Orginal underlagsdata'!C10,0,1)</f>
        <v>0</v>
      </c>
      <c r="D303">
        <f>IF(Underlagsdata!D10='Orginal underlagsdata'!D10,0,1)</f>
        <v>0</v>
      </c>
      <c r="F303">
        <f>IF(F11=Underlagsdata!F11,0,1)</f>
        <v>0</v>
      </c>
      <c r="G303">
        <f>IF(G11=Underlagsdata!G11,0,1)</f>
        <v>0</v>
      </c>
      <c r="H303">
        <f>IF(H11=Underlagsdata!H11,0,1)</f>
        <v>0</v>
      </c>
      <c r="I303">
        <f>IF(I11=Underlagsdata!I11,0,1)</f>
        <v>0</v>
      </c>
      <c r="J303">
        <f>IF(J11=Underlagsdata!J11,0,1)</f>
        <v>0</v>
      </c>
      <c r="K303">
        <f>IF(K11=Underlagsdata!K11,0,1)</f>
        <v>0</v>
      </c>
      <c r="L303">
        <f>IF(L11=Underlagsdata!L11,0,1)</f>
        <v>0</v>
      </c>
      <c r="M303">
        <f>IF(M11=Underlagsdata!M11,0,1)</f>
        <v>0</v>
      </c>
      <c r="N303">
        <f>IF(N11=Underlagsdata!N11,0,1)</f>
        <v>0</v>
      </c>
    </row>
    <row r="304" spans="1:14" x14ac:dyDescent="0.25">
      <c r="A304">
        <f>IF(Underlagsdata!A11='Orginal underlagsdata'!A11,0,1)</f>
        <v>0</v>
      </c>
      <c r="B304">
        <f>IF(Underlagsdata!B11='Orginal underlagsdata'!B11,0,1)</f>
        <v>0</v>
      </c>
      <c r="C304">
        <f>IF(Underlagsdata!C11='Orginal underlagsdata'!C11,0,1)</f>
        <v>0</v>
      </c>
      <c r="D304">
        <f>IF(Underlagsdata!D11='Orginal underlagsdata'!D11,0,1)</f>
        <v>0</v>
      </c>
      <c r="F304">
        <f>IF(F12=Underlagsdata!F12,0,1)</f>
        <v>0</v>
      </c>
      <c r="G304">
        <f>IF(G12=Underlagsdata!G12,0,1)</f>
        <v>0</v>
      </c>
      <c r="H304">
        <f>IF(H12=Underlagsdata!H12,0,1)</f>
        <v>0</v>
      </c>
      <c r="I304">
        <f>IF(I12=Underlagsdata!I12,0,1)</f>
        <v>0</v>
      </c>
      <c r="J304">
        <f>IF(J12=Underlagsdata!J12,0,1)</f>
        <v>0</v>
      </c>
      <c r="K304">
        <f>IF(K12=Underlagsdata!K12,0,1)</f>
        <v>0</v>
      </c>
      <c r="L304">
        <f>IF(L12=Underlagsdata!L12,0,1)</f>
        <v>0</v>
      </c>
      <c r="M304">
        <f>IF(M12=Underlagsdata!M12,0,1)</f>
        <v>0</v>
      </c>
      <c r="N304">
        <f>IF(N12=Underlagsdata!N12,0,1)</f>
        <v>0</v>
      </c>
    </row>
    <row r="305" spans="1:14" x14ac:dyDescent="0.25">
      <c r="A305">
        <f>IF(Underlagsdata!A12='Orginal underlagsdata'!A12,0,1)</f>
        <v>0</v>
      </c>
      <c r="B305">
        <f>IF(Underlagsdata!B12='Orginal underlagsdata'!B12,0,1)</f>
        <v>0</v>
      </c>
      <c r="C305">
        <f>IF(Underlagsdata!C12='Orginal underlagsdata'!C12,0,1)</f>
        <v>0</v>
      </c>
      <c r="D305">
        <f>IF(Underlagsdata!D12='Orginal underlagsdata'!D12,0,1)</f>
        <v>0</v>
      </c>
      <c r="F305">
        <f>IF(F13=Underlagsdata!F13,0,1)</f>
        <v>0</v>
      </c>
      <c r="G305">
        <f>IF(G13=Underlagsdata!G13,0,1)</f>
        <v>0</v>
      </c>
      <c r="H305">
        <f>IF(H13=Underlagsdata!H13,0,1)</f>
        <v>0</v>
      </c>
      <c r="I305">
        <f>IF(I13=Underlagsdata!I13,0,1)</f>
        <v>0</v>
      </c>
      <c r="J305">
        <f>IF(J13=Underlagsdata!J13,0,1)</f>
        <v>0</v>
      </c>
      <c r="K305">
        <f>IF(K13=Underlagsdata!K13,0,1)</f>
        <v>0</v>
      </c>
      <c r="L305">
        <f>IF(L13=Underlagsdata!L13,0,1)</f>
        <v>0</v>
      </c>
      <c r="M305">
        <f>IF(M13=Underlagsdata!M13,0,1)</f>
        <v>0</v>
      </c>
      <c r="N305">
        <f>IF(N13=Underlagsdata!N13,0,1)</f>
        <v>0</v>
      </c>
    </row>
    <row r="306" spans="1:14" x14ac:dyDescent="0.25">
      <c r="A306">
        <f>IF(Underlagsdata!A13='Orginal underlagsdata'!A13,0,1)</f>
        <v>0</v>
      </c>
      <c r="B306">
        <f>IF(Underlagsdata!B13='Orginal underlagsdata'!B13,0,1)</f>
        <v>0</v>
      </c>
      <c r="C306">
        <f>IF(Underlagsdata!C13='Orginal underlagsdata'!C13,0,1)</f>
        <v>0</v>
      </c>
      <c r="D306">
        <f>IF(Underlagsdata!D13='Orginal underlagsdata'!D13,0,1)</f>
        <v>0</v>
      </c>
      <c r="F306">
        <f>IF(F14=Underlagsdata!F14,0,1)</f>
        <v>0</v>
      </c>
      <c r="G306">
        <f>IF(G14=Underlagsdata!G14,0,1)</f>
        <v>0</v>
      </c>
      <c r="H306">
        <f>IF(H14=Underlagsdata!H14,0,1)</f>
        <v>0</v>
      </c>
      <c r="I306">
        <f>IF(I14=Underlagsdata!I14,0,1)</f>
        <v>0</v>
      </c>
      <c r="J306">
        <f>IF(J14=Underlagsdata!J14,0,1)</f>
        <v>0</v>
      </c>
      <c r="K306">
        <f>IF(K14=Underlagsdata!K14,0,1)</f>
        <v>0</v>
      </c>
      <c r="L306">
        <f>IF(L14=Underlagsdata!L14,0,1)</f>
        <v>0</v>
      </c>
      <c r="M306">
        <f>IF(M14=Underlagsdata!M14,0,1)</f>
        <v>0</v>
      </c>
      <c r="N306">
        <f>IF(N14=Underlagsdata!N14,0,1)</f>
        <v>0</v>
      </c>
    </row>
    <row r="307" spans="1:14" x14ac:dyDescent="0.25">
      <c r="A307">
        <f>IF(Underlagsdata!A14='Orginal underlagsdata'!A14,0,1)</f>
        <v>0</v>
      </c>
      <c r="B307">
        <f>IF(Underlagsdata!B14='Orginal underlagsdata'!B14,0,1)</f>
        <v>0</v>
      </c>
      <c r="C307">
        <f>IF(Underlagsdata!C14='Orginal underlagsdata'!C14,0,1)</f>
        <v>0</v>
      </c>
      <c r="D307">
        <f>IF(Underlagsdata!D14='Orginal underlagsdata'!D14,0,1)</f>
        <v>0</v>
      </c>
      <c r="F307">
        <f>IF(F15=Underlagsdata!F15,0,1)</f>
        <v>0</v>
      </c>
      <c r="G307">
        <f>IF(G15=Underlagsdata!G15,0,1)</f>
        <v>0</v>
      </c>
      <c r="H307">
        <f>IF(H15=Underlagsdata!H15,0,1)</f>
        <v>0</v>
      </c>
      <c r="I307">
        <f>IF(I15=Underlagsdata!I15,0,1)</f>
        <v>0</v>
      </c>
      <c r="J307">
        <f>IF(J15=Underlagsdata!J15,0,1)</f>
        <v>0</v>
      </c>
      <c r="K307">
        <f>IF(K15=Underlagsdata!K15,0,1)</f>
        <v>0</v>
      </c>
      <c r="L307">
        <f>IF(L15=Underlagsdata!L15,0,1)</f>
        <v>0</v>
      </c>
      <c r="M307">
        <f>IF(M15=Underlagsdata!M15,0,1)</f>
        <v>0</v>
      </c>
      <c r="N307">
        <f>IF(N15=Underlagsdata!N15,0,1)</f>
        <v>0</v>
      </c>
    </row>
    <row r="308" spans="1:14" x14ac:dyDescent="0.25">
      <c r="A308">
        <f>IF(Underlagsdata!A15='Orginal underlagsdata'!A15,0,1)</f>
        <v>0</v>
      </c>
      <c r="B308">
        <f>IF(Underlagsdata!B15='Orginal underlagsdata'!B15,0,1)</f>
        <v>0</v>
      </c>
      <c r="C308">
        <f>IF(Underlagsdata!C15='Orginal underlagsdata'!C15,0,1)</f>
        <v>0</v>
      </c>
      <c r="D308">
        <f>IF(Underlagsdata!D15='Orginal underlagsdata'!D15,0,1)</f>
        <v>0</v>
      </c>
      <c r="F308">
        <f>IF(F16=Underlagsdata!F16,0,1)</f>
        <v>0</v>
      </c>
      <c r="G308">
        <f>IF(G16=Underlagsdata!G16,0,1)</f>
        <v>0</v>
      </c>
      <c r="H308">
        <f>IF(H16=Underlagsdata!H16,0,1)</f>
        <v>0</v>
      </c>
      <c r="I308">
        <f>IF(I16=Underlagsdata!I16,0,1)</f>
        <v>0</v>
      </c>
      <c r="J308">
        <f>IF(J16=Underlagsdata!J16,0,1)</f>
        <v>0</v>
      </c>
      <c r="K308">
        <f>IF(K16=Underlagsdata!K16,0,1)</f>
        <v>0</v>
      </c>
      <c r="L308">
        <f>IF(L16=Underlagsdata!L16,0,1)</f>
        <v>0</v>
      </c>
      <c r="M308">
        <f>IF(M16=Underlagsdata!M16,0,1)</f>
        <v>0</v>
      </c>
      <c r="N308">
        <f>IF(N16=Underlagsdata!N16,0,1)</f>
        <v>0</v>
      </c>
    </row>
    <row r="309" spans="1:14" x14ac:dyDescent="0.25">
      <c r="A309">
        <f>IF(Underlagsdata!A16='Orginal underlagsdata'!A16,0,1)</f>
        <v>0</v>
      </c>
      <c r="B309">
        <f>IF(Underlagsdata!B16='Orginal underlagsdata'!B16,0,1)</f>
        <v>0</v>
      </c>
      <c r="C309">
        <f>IF(Underlagsdata!C16='Orginal underlagsdata'!C16,0,1)</f>
        <v>0</v>
      </c>
      <c r="D309">
        <f>IF(Underlagsdata!D16='Orginal underlagsdata'!D16,0,1)</f>
        <v>0</v>
      </c>
    </row>
    <row r="310" spans="1:14" x14ac:dyDescent="0.25">
      <c r="A310">
        <f>IF(Underlagsdata!A17='Orginal underlagsdata'!A17,0,1)</f>
        <v>0</v>
      </c>
      <c r="B310">
        <f>IF(Underlagsdata!B17='Orginal underlagsdata'!B17,0,1)</f>
        <v>0</v>
      </c>
      <c r="C310">
        <f>IF(Underlagsdata!C17='Orginal underlagsdata'!C17,0,1)</f>
        <v>0</v>
      </c>
      <c r="D310">
        <f>IF(Underlagsdata!D17='Orginal underlagsdata'!D17,0,1)</f>
        <v>0</v>
      </c>
      <c r="G310">
        <f>IF(G17=Underlagsdata!G17,0,1)</f>
        <v>0</v>
      </c>
      <c r="H310">
        <f>IF(H17=Underlagsdata!H17,0,1)</f>
        <v>0</v>
      </c>
      <c r="I310">
        <f>IF(I17=Underlagsdata!I17,0,1)</f>
        <v>0</v>
      </c>
      <c r="J310">
        <f>IF(J17=Underlagsdata!J17,0,1)</f>
        <v>0</v>
      </c>
      <c r="K310">
        <f>IF(K17=Underlagsdata!K17,0,1)</f>
        <v>0</v>
      </c>
      <c r="L310">
        <f>IF(L17=Underlagsdata!L17,0,1)</f>
        <v>0</v>
      </c>
    </row>
    <row r="311" spans="1:14" x14ac:dyDescent="0.25">
      <c r="A311">
        <f>IF(Underlagsdata!A18='Orginal underlagsdata'!A18,0,1)</f>
        <v>0</v>
      </c>
      <c r="B311">
        <f>IF(Underlagsdata!B18='Orginal underlagsdata'!B18,0,1)</f>
        <v>0</v>
      </c>
      <c r="C311">
        <f>IF(Underlagsdata!C18='Orginal underlagsdata'!C18,0,1)</f>
        <v>0</v>
      </c>
      <c r="D311">
        <f>IF(Underlagsdata!D18='Orginal underlagsdata'!D18,0,1)</f>
        <v>0</v>
      </c>
      <c r="F311">
        <f>IF(F18=Underlagsdata!F18,0,1)</f>
        <v>0</v>
      </c>
      <c r="G311">
        <f>IF(G18=Underlagsdata!G18,0,1)</f>
        <v>0</v>
      </c>
      <c r="H311">
        <f>IF(H18=Underlagsdata!H18,0,1)</f>
        <v>0</v>
      </c>
      <c r="I311">
        <f>IF(I18=Underlagsdata!I18,0,1)</f>
        <v>0</v>
      </c>
      <c r="J311">
        <f>IF(J18=Underlagsdata!J18,0,1)</f>
        <v>0</v>
      </c>
      <c r="K311">
        <f>IF(K18=Underlagsdata!K18,0,1)</f>
        <v>0</v>
      </c>
      <c r="L311">
        <f>IF(L18=Underlagsdata!L18,0,1)</f>
        <v>0</v>
      </c>
    </row>
    <row r="312" spans="1:14" x14ac:dyDescent="0.25">
      <c r="A312">
        <f>IF(Underlagsdata!A19='Orginal underlagsdata'!A19,0,1)</f>
        <v>0</v>
      </c>
      <c r="B312">
        <f>IF(Underlagsdata!B19='Orginal underlagsdata'!B19,0,1)</f>
        <v>0</v>
      </c>
      <c r="C312">
        <f>IF(Underlagsdata!C19='Orginal underlagsdata'!C19,0,1)</f>
        <v>0</v>
      </c>
      <c r="D312">
        <f>IF(Underlagsdata!D19='Orginal underlagsdata'!D19,0,1)</f>
        <v>0</v>
      </c>
      <c r="F312">
        <f>IF(F19=Underlagsdata!F19,0,1)</f>
        <v>0</v>
      </c>
      <c r="G312">
        <f>IF(G19=Underlagsdata!G19,0,1)</f>
        <v>0</v>
      </c>
      <c r="H312">
        <f>IF(H19=Underlagsdata!H19,0,1)</f>
        <v>0</v>
      </c>
      <c r="I312">
        <f>IF(I19=Underlagsdata!I19,0,1)</f>
        <v>0</v>
      </c>
      <c r="J312">
        <f>IF(J19=Underlagsdata!J19,0,1)</f>
        <v>0</v>
      </c>
      <c r="K312">
        <f>IF(K19=Underlagsdata!K19,0,1)</f>
        <v>0</v>
      </c>
      <c r="L312">
        <f>IF(L19=Underlagsdata!L19,0,1)</f>
        <v>0</v>
      </c>
    </row>
    <row r="313" spans="1:14" x14ac:dyDescent="0.25">
      <c r="A313">
        <f>IF(Underlagsdata!A20='Orginal underlagsdata'!A20,0,1)</f>
        <v>0</v>
      </c>
      <c r="B313">
        <f>IF(Underlagsdata!B20='Orginal underlagsdata'!B20,0,1)</f>
        <v>0</v>
      </c>
      <c r="C313">
        <f>IF(Underlagsdata!C20='Orginal underlagsdata'!C20,0,1)</f>
        <v>0</v>
      </c>
      <c r="D313">
        <f>IF(Underlagsdata!D20='Orginal underlagsdata'!D20,0,1)</f>
        <v>0</v>
      </c>
      <c r="F313">
        <f>IF(F20=Underlagsdata!F20,0,1)</f>
        <v>0</v>
      </c>
      <c r="G313">
        <f>IF(G20=Underlagsdata!G20,0,1)</f>
        <v>0</v>
      </c>
      <c r="H313">
        <f>IF(H20=Underlagsdata!H20,0,1)</f>
        <v>0</v>
      </c>
      <c r="I313">
        <f>IF(I20=Underlagsdata!I20,0,1)</f>
        <v>0</v>
      </c>
      <c r="J313">
        <f>IF(J20=Underlagsdata!J20,0,1)</f>
        <v>0</v>
      </c>
      <c r="K313">
        <f>IF(K20=Underlagsdata!K20,0,1)</f>
        <v>0</v>
      </c>
      <c r="L313">
        <f>IF(L20=Underlagsdata!L20,0,1)</f>
        <v>0</v>
      </c>
    </row>
    <row r="314" spans="1:14" x14ac:dyDescent="0.25">
      <c r="A314">
        <f>IF(Underlagsdata!A21='Orginal underlagsdata'!A21,0,1)</f>
        <v>0</v>
      </c>
      <c r="B314">
        <f>IF(Underlagsdata!B21='Orginal underlagsdata'!B21,0,1)</f>
        <v>0</v>
      </c>
      <c r="C314">
        <f>IF(Underlagsdata!C21='Orginal underlagsdata'!C21,0,1)</f>
        <v>0</v>
      </c>
      <c r="D314">
        <f>IF(Underlagsdata!D21='Orginal underlagsdata'!D21,0,1)</f>
        <v>0</v>
      </c>
      <c r="F314">
        <f>IF(F21=Underlagsdata!F21,0,1)</f>
        <v>0</v>
      </c>
      <c r="G314">
        <f>IF(G21=Underlagsdata!G21,0,1)</f>
        <v>0</v>
      </c>
      <c r="H314">
        <f>IF(H21=Underlagsdata!H21,0,1)</f>
        <v>0</v>
      </c>
      <c r="I314">
        <f>IF(I21=Underlagsdata!I21,0,1)</f>
        <v>0</v>
      </c>
      <c r="J314">
        <f>IF(J21=Underlagsdata!J21,0,1)</f>
        <v>0</v>
      </c>
      <c r="K314">
        <f>IF(K21=Underlagsdata!K21,0,1)</f>
        <v>0</v>
      </c>
      <c r="L314">
        <f>IF(L21=Underlagsdata!L21,0,1)</f>
        <v>0</v>
      </c>
    </row>
    <row r="315" spans="1:14" x14ac:dyDescent="0.25">
      <c r="A315">
        <f>IF(Underlagsdata!A22='Orginal underlagsdata'!A22,0,1)</f>
        <v>0</v>
      </c>
      <c r="B315">
        <f>IF(Underlagsdata!B22='Orginal underlagsdata'!B22,0,1)</f>
        <v>0</v>
      </c>
      <c r="C315">
        <f>IF(Underlagsdata!C22='Orginal underlagsdata'!C22,0,1)</f>
        <v>0</v>
      </c>
      <c r="D315">
        <f>IF(Underlagsdata!D22='Orginal underlagsdata'!D22,0,1)</f>
        <v>0</v>
      </c>
      <c r="F315">
        <f>IF(F22=Underlagsdata!F22,0,1)</f>
        <v>0</v>
      </c>
      <c r="G315">
        <f>IF(G22=Underlagsdata!G22,0,1)</f>
        <v>0</v>
      </c>
      <c r="H315">
        <f>IF(H22=Underlagsdata!H22,0,1)</f>
        <v>0</v>
      </c>
      <c r="I315">
        <f>IF(I22=Underlagsdata!I22,0,1)</f>
        <v>0</v>
      </c>
      <c r="J315">
        <f>IF(J22=Underlagsdata!J22,0,1)</f>
        <v>0</v>
      </c>
      <c r="K315">
        <f>IF(K22=Underlagsdata!K22,0,1)</f>
        <v>0</v>
      </c>
      <c r="L315">
        <f>IF(L22=Underlagsdata!L22,0,1)</f>
        <v>0</v>
      </c>
    </row>
    <row r="316" spans="1:14" x14ac:dyDescent="0.25">
      <c r="A316">
        <f>IF(Underlagsdata!A23='Orginal underlagsdata'!A23,0,1)</f>
        <v>0</v>
      </c>
      <c r="B316">
        <f>IF(Underlagsdata!B23='Orginal underlagsdata'!B23,0,1)</f>
        <v>0</v>
      </c>
      <c r="C316">
        <f>IF(Underlagsdata!C23='Orginal underlagsdata'!C23,0,1)</f>
        <v>0</v>
      </c>
      <c r="D316">
        <f>IF(Underlagsdata!D23='Orginal underlagsdata'!D23,0,1)</f>
        <v>0</v>
      </c>
      <c r="F316">
        <f>IF(F23=Underlagsdata!F23,0,1)</f>
        <v>0</v>
      </c>
      <c r="G316">
        <f>IF(G23=Underlagsdata!G23,0,1)</f>
        <v>0</v>
      </c>
      <c r="H316">
        <f>IF(H23=Underlagsdata!H23,0,1)</f>
        <v>0</v>
      </c>
      <c r="I316">
        <f>IF(I23=Underlagsdata!I23,0,1)</f>
        <v>0</v>
      </c>
      <c r="J316">
        <f>IF(J23=Underlagsdata!J23,0,1)</f>
        <v>0</v>
      </c>
      <c r="K316">
        <f>IF(K23=Underlagsdata!K23,0,1)</f>
        <v>0</v>
      </c>
      <c r="L316">
        <f>IF(L23=Underlagsdata!L23,0,1)</f>
        <v>0</v>
      </c>
    </row>
    <row r="317" spans="1:14" x14ac:dyDescent="0.25">
      <c r="A317">
        <f>IF(Underlagsdata!A24='Orginal underlagsdata'!A24,0,1)</f>
        <v>0</v>
      </c>
      <c r="B317">
        <f>IF(Underlagsdata!B24='Orginal underlagsdata'!B24,0,1)</f>
        <v>0</v>
      </c>
      <c r="C317">
        <f>IF(Underlagsdata!C24='Orginal underlagsdata'!C24,0,1)</f>
        <v>0</v>
      </c>
      <c r="D317">
        <f>IF(Underlagsdata!D24='Orginal underlagsdata'!D24,0,1)</f>
        <v>0</v>
      </c>
      <c r="F317">
        <f>IF(F24=Underlagsdata!F24,0,1)</f>
        <v>0</v>
      </c>
      <c r="G317">
        <f>IF(G24=Underlagsdata!G24,0,1)</f>
        <v>0</v>
      </c>
      <c r="H317">
        <f>IF(H24=Underlagsdata!H24,0,1)</f>
        <v>0</v>
      </c>
      <c r="I317">
        <f>IF(I24=Underlagsdata!I24,0,1)</f>
        <v>0</v>
      </c>
      <c r="J317">
        <f>IF(J24=Underlagsdata!J24,0,1)</f>
        <v>0</v>
      </c>
      <c r="K317">
        <f>IF(K24=Underlagsdata!K24,0,1)</f>
        <v>0</v>
      </c>
      <c r="L317">
        <f>IF(L24=Underlagsdata!L24,0,1)</f>
        <v>0</v>
      </c>
    </row>
    <row r="318" spans="1:14" x14ac:dyDescent="0.25">
      <c r="A318">
        <f>IF(Underlagsdata!A25='Orginal underlagsdata'!A25,0,1)</f>
        <v>0</v>
      </c>
      <c r="B318">
        <f>IF(Underlagsdata!B25='Orginal underlagsdata'!B25,0,1)</f>
        <v>0</v>
      </c>
      <c r="C318">
        <f>IF(Underlagsdata!C25='Orginal underlagsdata'!C25,0,1)</f>
        <v>0</v>
      </c>
      <c r="D318">
        <f>IF(Underlagsdata!D25='Orginal underlagsdata'!D25,0,1)</f>
        <v>0</v>
      </c>
      <c r="F318">
        <f>IF(F25=Underlagsdata!F25,0,1)</f>
        <v>0</v>
      </c>
      <c r="G318">
        <f>IF(G25=Underlagsdata!G25,0,1)</f>
        <v>0</v>
      </c>
      <c r="H318">
        <f>IF(H25=Underlagsdata!H25,0,1)</f>
        <v>0</v>
      </c>
      <c r="I318">
        <f>IF(I25=Underlagsdata!I25,0,1)</f>
        <v>0</v>
      </c>
      <c r="J318">
        <f>IF(J25=Underlagsdata!J25,0,1)</f>
        <v>0</v>
      </c>
      <c r="K318">
        <f>IF(K25=Underlagsdata!K25,0,1)</f>
        <v>0</v>
      </c>
      <c r="L318">
        <f>IF(L25=Underlagsdata!L25,0,1)</f>
        <v>0</v>
      </c>
    </row>
    <row r="319" spans="1:14" x14ac:dyDescent="0.25">
      <c r="A319">
        <f>IF(Underlagsdata!A26='Orginal underlagsdata'!A26,0,1)</f>
        <v>0</v>
      </c>
      <c r="B319">
        <f>IF(Underlagsdata!B26='Orginal underlagsdata'!B26,0,1)</f>
        <v>0</v>
      </c>
      <c r="C319">
        <f>IF(Underlagsdata!C26='Orginal underlagsdata'!C26,0,1)</f>
        <v>0</v>
      </c>
      <c r="D319">
        <f>IF(Underlagsdata!D26='Orginal underlagsdata'!D26,0,1)</f>
        <v>0</v>
      </c>
    </row>
    <row r="320" spans="1:14" x14ac:dyDescent="0.25">
      <c r="A320">
        <f>IF(Underlagsdata!A27='Orginal underlagsdata'!A27,0,1)</f>
        <v>0</v>
      </c>
      <c r="B320">
        <f>IF(Underlagsdata!B27='Orginal underlagsdata'!B27,0,1)</f>
        <v>0</v>
      </c>
      <c r="C320">
        <f>IF(Underlagsdata!C27='Orginal underlagsdata'!C27,0,1)</f>
        <v>0</v>
      </c>
      <c r="D320">
        <f>IF(Underlagsdata!D27='Orginal underlagsdata'!D27,0,1)</f>
        <v>0</v>
      </c>
      <c r="G320">
        <f>IF(G27=Underlagsdata!G27,0,1)</f>
        <v>0</v>
      </c>
      <c r="H320">
        <f>IF(H27=Underlagsdata!H27,0,1)</f>
        <v>0</v>
      </c>
      <c r="I320">
        <f>IF(I27=Underlagsdata!I27,0,1)</f>
        <v>0</v>
      </c>
      <c r="J320">
        <f>IF(J27=Underlagsdata!J27,0,1)</f>
        <v>0</v>
      </c>
      <c r="K320">
        <f>IF(K27=Underlagsdata!K27,0,1)</f>
        <v>0</v>
      </c>
    </row>
    <row r="321" spans="1:11" x14ac:dyDescent="0.25">
      <c r="A321">
        <f>IF(Underlagsdata!A28='Orginal underlagsdata'!A28,0,1)</f>
        <v>0</v>
      </c>
      <c r="B321">
        <f>IF(Underlagsdata!B28='Orginal underlagsdata'!B28,0,1)</f>
        <v>0</v>
      </c>
      <c r="C321">
        <f>IF(Underlagsdata!C28='Orginal underlagsdata'!C28,0,1)</f>
        <v>0</v>
      </c>
      <c r="D321">
        <f>IF(Underlagsdata!D28='Orginal underlagsdata'!D28,0,1)</f>
        <v>0</v>
      </c>
      <c r="F321">
        <f>IF(F28=Underlagsdata!F28,0,1)</f>
        <v>0</v>
      </c>
      <c r="G321">
        <f>IF(G28=Underlagsdata!G28,0,1)</f>
        <v>0</v>
      </c>
      <c r="H321">
        <f>IF(H28=Underlagsdata!H28,0,1)</f>
        <v>0</v>
      </c>
      <c r="I321">
        <f>IF(I28=Underlagsdata!I28,0,1)</f>
        <v>0</v>
      </c>
      <c r="J321">
        <f>IF(J28=Underlagsdata!J28,0,1)</f>
        <v>0</v>
      </c>
      <c r="K321">
        <f>IF(K28=Underlagsdata!K28,0,1)</f>
        <v>0</v>
      </c>
    </row>
    <row r="322" spans="1:11" x14ac:dyDescent="0.25">
      <c r="A322">
        <f>IF(Underlagsdata!A29='Orginal underlagsdata'!A29,0,1)</f>
        <v>0</v>
      </c>
      <c r="B322">
        <f>IF(Underlagsdata!B29='Orginal underlagsdata'!B29,0,1)</f>
        <v>0</v>
      </c>
      <c r="C322">
        <f>IF(Underlagsdata!C29='Orginal underlagsdata'!C29,0,1)</f>
        <v>0</v>
      </c>
      <c r="D322">
        <f>IF(Underlagsdata!D29='Orginal underlagsdata'!D29,0,1)</f>
        <v>0</v>
      </c>
      <c r="F322">
        <f>IF(F29=Underlagsdata!F29,0,1)</f>
        <v>0</v>
      </c>
      <c r="G322">
        <f>IF(G29=Underlagsdata!G29,0,1)</f>
        <v>0</v>
      </c>
      <c r="H322">
        <f>IF(H29=Underlagsdata!H29,0,1)</f>
        <v>0</v>
      </c>
      <c r="I322">
        <f>IF(I29=Underlagsdata!I29,0,1)</f>
        <v>0</v>
      </c>
      <c r="J322">
        <f>IF(J29=Underlagsdata!J29,0,1)</f>
        <v>0</v>
      </c>
      <c r="K322">
        <f>IF(K29=Underlagsdata!K29,0,1)</f>
        <v>0</v>
      </c>
    </row>
    <row r="323" spans="1:11" x14ac:dyDescent="0.25">
      <c r="A323">
        <f>IF(Underlagsdata!A30='Orginal underlagsdata'!A30,0,1)</f>
        <v>0</v>
      </c>
      <c r="B323">
        <f>IF(Underlagsdata!B30='Orginal underlagsdata'!B30,0,1)</f>
        <v>0</v>
      </c>
      <c r="C323">
        <f>IF(Underlagsdata!C30='Orginal underlagsdata'!C30,0,1)</f>
        <v>0</v>
      </c>
      <c r="D323">
        <f>IF(Underlagsdata!D30='Orginal underlagsdata'!D30,0,1)</f>
        <v>0</v>
      </c>
      <c r="F323">
        <f>IF(F30=Underlagsdata!F30,0,1)</f>
        <v>0</v>
      </c>
      <c r="G323">
        <f>IF(G30=Underlagsdata!G30,0,1)</f>
        <v>0</v>
      </c>
      <c r="H323">
        <f>IF(H30=Underlagsdata!H30,0,1)</f>
        <v>0</v>
      </c>
      <c r="I323">
        <f>IF(I30=Underlagsdata!I30,0,1)</f>
        <v>0</v>
      </c>
      <c r="J323">
        <f>IF(J30=Underlagsdata!J30,0,1)</f>
        <v>0</v>
      </c>
      <c r="K323">
        <f>IF(K30=Underlagsdata!K30,0,1)</f>
        <v>0</v>
      </c>
    </row>
    <row r="324" spans="1:11" x14ac:dyDescent="0.25">
      <c r="A324">
        <f>IF(Underlagsdata!A31='Orginal underlagsdata'!A31,0,1)</f>
        <v>0</v>
      </c>
      <c r="B324">
        <f>IF(Underlagsdata!B31='Orginal underlagsdata'!B31,0,1)</f>
        <v>0</v>
      </c>
      <c r="C324">
        <f>IF(Underlagsdata!C31='Orginal underlagsdata'!C31,0,1)</f>
        <v>0</v>
      </c>
      <c r="D324">
        <f>IF(Underlagsdata!D31='Orginal underlagsdata'!D31,0,1)</f>
        <v>0</v>
      </c>
      <c r="F324">
        <f>IF(F31=Underlagsdata!F31,0,1)</f>
        <v>0</v>
      </c>
      <c r="G324">
        <f>IF(G31=Underlagsdata!G31,0,1)</f>
        <v>0</v>
      </c>
      <c r="H324">
        <f>IF(H31=Underlagsdata!H31,0,1)</f>
        <v>0</v>
      </c>
      <c r="I324">
        <f>IF(I31=Underlagsdata!I31,0,1)</f>
        <v>0</v>
      </c>
      <c r="J324">
        <f>IF(J31=Underlagsdata!J31,0,1)</f>
        <v>0</v>
      </c>
      <c r="K324">
        <f>IF(K31=Underlagsdata!K31,0,1)</f>
        <v>0</v>
      </c>
    </row>
    <row r="325" spans="1:11" x14ac:dyDescent="0.25">
      <c r="A325">
        <f>IF(Underlagsdata!A32='Orginal underlagsdata'!A32,0,1)</f>
        <v>0</v>
      </c>
      <c r="B325">
        <f>IF(Underlagsdata!B32='Orginal underlagsdata'!B32,0,1)</f>
        <v>0</v>
      </c>
      <c r="C325">
        <f>IF(Underlagsdata!C32='Orginal underlagsdata'!C32,0,1)</f>
        <v>0</v>
      </c>
      <c r="D325">
        <f>IF(Underlagsdata!D32='Orginal underlagsdata'!D32,0,1)</f>
        <v>0</v>
      </c>
      <c r="F325">
        <f>IF(F32=Underlagsdata!F32,0,1)</f>
        <v>0</v>
      </c>
      <c r="G325">
        <f>IF(G32=Underlagsdata!G32,0,1)</f>
        <v>0</v>
      </c>
      <c r="H325">
        <f>IF(H32=Underlagsdata!H32,0,1)</f>
        <v>0</v>
      </c>
      <c r="I325">
        <f>IF(I32=Underlagsdata!I32,0,1)</f>
        <v>0</v>
      </c>
      <c r="J325">
        <f>IF(J32=Underlagsdata!J32,0,1)</f>
        <v>0</v>
      </c>
      <c r="K325">
        <f>IF(K32=Underlagsdata!K32,0,1)</f>
        <v>0</v>
      </c>
    </row>
    <row r="326" spans="1:11" x14ac:dyDescent="0.25">
      <c r="A326">
        <f>IF(Underlagsdata!A33='Orginal underlagsdata'!A33,0,1)</f>
        <v>0</v>
      </c>
      <c r="B326">
        <f>IF(Underlagsdata!B33='Orginal underlagsdata'!B33,0,1)</f>
        <v>0</v>
      </c>
      <c r="C326">
        <f>IF(Underlagsdata!C33='Orginal underlagsdata'!C33,0,1)</f>
        <v>0</v>
      </c>
      <c r="D326">
        <f>IF(Underlagsdata!D33='Orginal underlagsdata'!D33,0,1)</f>
        <v>0</v>
      </c>
    </row>
    <row r="327" spans="1:11" x14ac:dyDescent="0.25">
      <c r="A327">
        <f>IF(Underlagsdata!A34='Orginal underlagsdata'!A34,0,1)</f>
        <v>0</v>
      </c>
      <c r="B327">
        <f>IF(Underlagsdata!B34='Orginal underlagsdata'!B34,0,1)</f>
        <v>0</v>
      </c>
      <c r="C327">
        <f>IF(Underlagsdata!C34='Orginal underlagsdata'!C34,0,1)</f>
        <v>0</v>
      </c>
      <c r="D327">
        <f>IF(Underlagsdata!D34='Orginal underlagsdata'!D34,0,1)</f>
        <v>0</v>
      </c>
    </row>
    <row r="328" spans="1:11" x14ac:dyDescent="0.25">
      <c r="A328">
        <f>IF(Underlagsdata!A35='Orginal underlagsdata'!A35,0,1)</f>
        <v>0</v>
      </c>
      <c r="B328">
        <f>IF(Underlagsdata!B35='Orginal underlagsdata'!B35,0,1)</f>
        <v>0</v>
      </c>
      <c r="C328">
        <f>IF(Underlagsdata!C35='Orginal underlagsdata'!C35,0,1)</f>
        <v>0</v>
      </c>
      <c r="D328">
        <f>IF(Underlagsdata!D35='Orginal underlagsdata'!D35,0,1)</f>
        <v>0</v>
      </c>
      <c r="F328">
        <f>IF(F35=Underlagsdata!F35,0,1)</f>
        <v>0</v>
      </c>
      <c r="G328">
        <f>IF(G35=Underlagsdata!G35,0,1)</f>
        <v>0</v>
      </c>
      <c r="H328">
        <f>IF(H35=Underlagsdata!H35,0,1)</f>
        <v>0</v>
      </c>
      <c r="I328">
        <f>IF(I35=Underlagsdata!I35,0,1)</f>
        <v>0</v>
      </c>
    </row>
    <row r="329" spans="1:11" x14ac:dyDescent="0.25">
      <c r="A329">
        <f>IF(Underlagsdata!A36='Orginal underlagsdata'!A36,0,1)</f>
        <v>0</v>
      </c>
      <c r="B329">
        <f>IF(Underlagsdata!B36='Orginal underlagsdata'!B36,0,1)</f>
        <v>0</v>
      </c>
      <c r="C329">
        <f>IF(Underlagsdata!C36='Orginal underlagsdata'!C36,0,1)</f>
        <v>0</v>
      </c>
      <c r="D329">
        <f>IF(Underlagsdata!D36='Orginal underlagsdata'!D36,0,1)</f>
        <v>0</v>
      </c>
      <c r="F329">
        <f>IF(F36=Underlagsdata!F36,0,1)</f>
        <v>0</v>
      </c>
      <c r="G329">
        <f>IF(G36=Underlagsdata!G36,0,1)</f>
        <v>0</v>
      </c>
      <c r="H329">
        <f>IF(H36=Underlagsdata!H36,0,1)</f>
        <v>0</v>
      </c>
      <c r="I329">
        <f>IF(I36=Underlagsdata!I36,0,1)</f>
        <v>0</v>
      </c>
    </row>
    <row r="330" spans="1:11" x14ac:dyDescent="0.25">
      <c r="A330">
        <f>IF(Underlagsdata!A37='Orginal underlagsdata'!A37,0,1)</f>
        <v>0</v>
      </c>
      <c r="B330">
        <f>IF(Underlagsdata!B37='Orginal underlagsdata'!B37,0,1)</f>
        <v>0</v>
      </c>
      <c r="C330">
        <f>IF(Underlagsdata!C37='Orginal underlagsdata'!C37,0,1)</f>
        <v>0</v>
      </c>
      <c r="D330">
        <f>IF(Underlagsdata!D37='Orginal underlagsdata'!D37,0,1)</f>
        <v>0</v>
      </c>
      <c r="F330">
        <f>IF(F37=Underlagsdata!F37,0,1)</f>
        <v>0</v>
      </c>
      <c r="G330">
        <f>IF(G37=Underlagsdata!G37,0,1)</f>
        <v>0</v>
      </c>
      <c r="H330">
        <f>IF(H37=Underlagsdata!H37,0,1)</f>
        <v>0</v>
      </c>
      <c r="I330">
        <f>IF(I37=Underlagsdata!I37,0,1)</f>
        <v>0</v>
      </c>
    </row>
    <row r="331" spans="1:11" x14ac:dyDescent="0.25">
      <c r="A331">
        <f>IF(Underlagsdata!A38='Orginal underlagsdata'!A38,0,1)</f>
        <v>0</v>
      </c>
      <c r="B331">
        <f>IF(Underlagsdata!B38='Orginal underlagsdata'!B38,0,1)</f>
        <v>0</v>
      </c>
      <c r="C331">
        <f>IF(Underlagsdata!C38='Orginal underlagsdata'!C38,0,1)</f>
        <v>0</v>
      </c>
      <c r="D331">
        <f>IF(Underlagsdata!D38='Orginal underlagsdata'!D38,0,1)</f>
        <v>0</v>
      </c>
      <c r="F331">
        <f>IF(F38=Underlagsdata!F38,0,1)</f>
        <v>0</v>
      </c>
      <c r="G331">
        <f>IF(G38=Underlagsdata!G38,0,1)</f>
        <v>0</v>
      </c>
      <c r="H331">
        <f>IF(H38=Underlagsdata!H38,0,1)</f>
        <v>0</v>
      </c>
      <c r="I331">
        <f>IF(I38=Underlagsdata!I38,0,1)</f>
        <v>0</v>
      </c>
    </row>
    <row r="332" spans="1:11" x14ac:dyDescent="0.25">
      <c r="A332">
        <f>IF(Underlagsdata!A39='Orginal underlagsdata'!A39,0,1)</f>
        <v>0</v>
      </c>
      <c r="B332">
        <f>IF(Underlagsdata!B39='Orginal underlagsdata'!B39,0,1)</f>
        <v>0</v>
      </c>
      <c r="C332">
        <f>IF(Underlagsdata!C39='Orginal underlagsdata'!C39,0,1)</f>
        <v>0</v>
      </c>
      <c r="D332">
        <f>IF(Underlagsdata!D39='Orginal underlagsdata'!D39,0,1)</f>
        <v>0</v>
      </c>
    </row>
    <row r="333" spans="1:11" x14ac:dyDescent="0.25">
      <c r="A333">
        <f>IF(Underlagsdata!A40='Orginal underlagsdata'!A40,0,1)</f>
        <v>0</v>
      </c>
      <c r="B333">
        <f>IF(Underlagsdata!B40='Orginal underlagsdata'!B40,0,1)</f>
        <v>0</v>
      </c>
      <c r="C333">
        <f>IF(Underlagsdata!C40='Orginal underlagsdata'!C40,0,1)</f>
        <v>0</v>
      </c>
      <c r="D333">
        <f>IF(Underlagsdata!D40='Orginal underlagsdata'!D40,0,1)</f>
        <v>0</v>
      </c>
    </row>
    <row r="334" spans="1:11" x14ac:dyDescent="0.25">
      <c r="A334">
        <f>IF(Underlagsdata!A41='Orginal underlagsdata'!A41,0,1)</f>
        <v>0</v>
      </c>
      <c r="B334">
        <f>IF(Underlagsdata!B41='Orginal underlagsdata'!B41,0,1)</f>
        <v>0</v>
      </c>
      <c r="C334">
        <f>IF(Underlagsdata!C41='Orginal underlagsdata'!C41,0,1)</f>
        <v>0</v>
      </c>
      <c r="D334">
        <f>IF(Underlagsdata!D41='Orginal underlagsdata'!D41,0,1)</f>
        <v>0</v>
      </c>
      <c r="F334">
        <f>IF(F41=Underlagsdata!F41,0,1)</f>
        <v>0</v>
      </c>
      <c r="G334">
        <f>IF(G41=Underlagsdata!G41,0,1)</f>
        <v>0</v>
      </c>
    </row>
    <row r="335" spans="1:11" x14ac:dyDescent="0.25">
      <c r="A335">
        <f>IF(Underlagsdata!A42='Orginal underlagsdata'!A42,0,1)</f>
        <v>0</v>
      </c>
      <c r="B335">
        <f>IF(Underlagsdata!B42='Orginal underlagsdata'!B42,0,1)</f>
        <v>0</v>
      </c>
      <c r="C335">
        <f>IF(Underlagsdata!C42='Orginal underlagsdata'!C42,0,1)</f>
        <v>0</v>
      </c>
      <c r="D335">
        <f>IF(Underlagsdata!D42='Orginal underlagsdata'!D42,0,1)</f>
        <v>0</v>
      </c>
      <c r="F335">
        <f>IF(F42=Underlagsdata!F42,0,1)</f>
        <v>0</v>
      </c>
      <c r="G335">
        <f>IF(G42=Underlagsdata!G42,0,1)</f>
        <v>0</v>
      </c>
    </row>
    <row r="336" spans="1:11" x14ac:dyDescent="0.25">
      <c r="A336">
        <f>IF(Underlagsdata!A43='Orginal underlagsdata'!A43,0,1)</f>
        <v>0</v>
      </c>
      <c r="B336">
        <f>IF(Underlagsdata!B43='Orginal underlagsdata'!B43,0,1)</f>
        <v>0</v>
      </c>
      <c r="C336">
        <f>IF(Underlagsdata!C43='Orginal underlagsdata'!C43,0,1)</f>
        <v>0</v>
      </c>
      <c r="D336">
        <f>IF(Underlagsdata!D43='Orginal underlagsdata'!D43,0,1)</f>
        <v>0</v>
      </c>
      <c r="F336">
        <f>IF(F43=Underlagsdata!F43,0,1)</f>
        <v>0</v>
      </c>
      <c r="G336">
        <f>IF(G43=Underlagsdata!G43,0,1)</f>
        <v>0</v>
      </c>
    </row>
    <row r="337" spans="1:7" x14ac:dyDescent="0.25">
      <c r="A337">
        <f>IF(Underlagsdata!A44='Orginal underlagsdata'!A44,0,1)</f>
        <v>0</v>
      </c>
      <c r="B337">
        <f>IF(Underlagsdata!B44='Orginal underlagsdata'!B44,0,1)</f>
        <v>0</v>
      </c>
      <c r="C337">
        <f>IF(Underlagsdata!C44='Orginal underlagsdata'!C44,0,1)</f>
        <v>0</v>
      </c>
      <c r="D337">
        <f>IF(Underlagsdata!D44='Orginal underlagsdata'!D44,0,1)</f>
        <v>0</v>
      </c>
      <c r="F337">
        <f>IF(F44=Underlagsdata!F44,0,1)</f>
        <v>0</v>
      </c>
      <c r="G337">
        <f>IF(G44=Underlagsdata!G44,0,1)</f>
        <v>0</v>
      </c>
    </row>
    <row r="338" spans="1:7" x14ac:dyDescent="0.25">
      <c r="A338">
        <f>IF(Underlagsdata!A45='Orginal underlagsdata'!A45,0,1)</f>
        <v>0</v>
      </c>
      <c r="B338">
        <f>IF(Underlagsdata!B45='Orginal underlagsdata'!B45,0,1)</f>
        <v>0</v>
      </c>
      <c r="C338">
        <f>IF(Underlagsdata!C45='Orginal underlagsdata'!C45,0,1)</f>
        <v>0</v>
      </c>
      <c r="D338">
        <f>IF(Underlagsdata!D45='Orginal underlagsdata'!D45,0,1)</f>
        <v>0</v>
      </c>
      <c r="F338">
        <f>IF(F45=Underlagsdata!F45,0,1)</f>
        <v>0</v>
      </c>
      <c r="G338">
        <f>IF(G45=Underlagsdata!G45,0,1)</f>
        <v>0</v>
      </c>
    </row>
    <row r="339" spans="1:7" x14ac:dyDescent="0.25">
      <c r="A339">
        <f>IF(Underlagsdata!A46='Orginal underlagsdata'!A46,0,1)</f>
        <v>0</v>
      </c>
      <c r="B339">
        <f>IF(Underlagsdata!B46='Orginal underlagsdata'!B46,0,1)</f>
        <v>0</v>
      </c>
      <c r="C339">
        <f>IF(Underlagsdata!C46='Orginal underlagsdata'!C46,0,1)</f>
        <v>0</v>
      </c>
      <c r="D339">
        <f>IF(Underlagsdata!D46='Orginal underlagsdata'!D46,0,1)</f>
        <v>0</v>
      </c>
    </row>
    <row r="340" spans="1:7" x14ac:dyDescent="0.25">
      <c r="A340">
        <f>IF(Underlagsdata!A47='Orginal underlagsdata'!A47,0,1)</f>
        <v>0</v>
      </c>
      <c r="B340">
        <f>IF(Underlagsdata!B47='Orginal underlagsdata'!B47,0,1)</f>
        <v>0</v>
      </c>
      <c r="C340">
        <f>IF(Underlagsdata!C47='Orginal underlagsdata'!C47,0,1)</f>
        <v>0</v>
      </c>
      <c r="D340">
        <f>IF(Underlagsdata!D47='Orginal underlagsdata'!D47,0,1)</f>
        <v>0</v>
      </c>
    </row>
    <row r="341" spans="1:7" x14ac:dyDescent="0.25">
      <c r="A341">
        <f>IF(Underlagsdata!A48='Orginal underlagsdata'!A48,0,1)</f>
        <v>0</v>
      </c>
      <c r="B341">
        <f>IF(Underlagsdata!B48='Orginal underlagsdata'!B48,0,1)</f>
        <v>0</v>
      </c>
      <c r="C341">
        <f>IF(Underlagsdata!C48='Orginal underlagsdata'!C48,0,1)</f>
        <v>0</v>
      </c>
      <c r="D341">
        <f>IF(Underlagsdata!D48='Orginal underlagsdata'!D48,0,1)</f>
        <v>0</v>
      </c>
    </row>
    <row r="342" spans="1:7" x14ac:dyDescent="0.25">
      <c r="A342">
        <f>IF(Underlagsdata!A49='Orginal underlagsdata'!A49,0,1)</f>
        <v>0</v>
      </c>
      <c r="B342">
        <f>IF(Underlagsdata!B49='Orginal underlagsdata'!B49,0,1)</f>
        <v>0</v>
      </c>
      <c r="C342">
        <f>IF(Underlagsdata!C49='Orginal underlagsdata'!C49,0,1)</f>
        <v>0</v>
      </c>
      <c r="D342">
        <f>IF(Underlagsdata!D49='Orginal underlagsdata'!D49,0,1)</f>
        <v>0</v>
      </c>
    </row>
    <row r="343" spans="1:7" x14ac:dyDescent="0.25">
      <c r="A343">
        <f>IF(Underlagsdata!A50='Orginal underlagsdata'!A50,0,1)</f>
        <v>0</v>
      </c>
      <c r="B343">
        <f>IF(Underlagsdata!B50='Orginal underlagsdata'!B50,0,1)</f>
        <v>0</v>
      </c>
      <c r="C343">
        <f>IF(Underlagsdata!C50='Orginal underlagsdata'!C50,0,1)</f>
        <v>0</v>
      </c>
      <c r="D343">
        <f>IF(Underlagsdata!D50='Orginal underlagsdata'!D50,0,1)</f>
        <v>0</v>
      </c>
    </row>
    <row r="344" spans="1:7" x14ac:dyDescent="0.25">
      <c r="A344">
        <f>IF(Underlagsdata!A51='Orginal underlagsdata'!A51,0,1)</f>
        <v>0</v>
      </c>
      <c r="B344">
        <f>IF(Underlagsdata!B51='Orginal underlagsdata'!B51,0,1)</f>
        <v>0</v>
      </c>
      <c r="C344">
        <f>IF(Underlagsdata!C51='Orginal underlagsdata'!C51,0,1)</f>
        <v>0</v>
      </c>
      <c r="D344">
        <f>IF(Underlagsdata!D51='Orginal underlagsdata'!D51,0,1)</f>
        <v>0</v>
      </c>
    </row>
    <row r="345" spans="1:7" x14ac:dyDescent="0.25">
      <c r="A345">
        <f>IF(Underlagsdata!A52='Orginal underlagsdata'!A52,0,1)</f>
        <v>0</v>
      </c>
      <c r="B345">
        <f>IF(Underlagsdata!B52='Orginal underlagsdata'!B52,0,1)</f>
        <v>0</v>
      </c>
      <c r="C345">
        <f>IF(Underlagsdata!C52='Orginal underlagsdata'!C52,0,1)</f>
        <v>0</v>
      </c>
      <c r="D345">
        <f>IF(Underlagsdata!D52='Orginal underlagsdata'!D52,0,1)</f>
        <v>0</v>
      </c>
    </row>
    <row r="346" spans="1:7" x14ac:dyDescent="0.25">
      <c r="A346">
        <f>IF(Underlagsdata!A53='Orginal underlagsdata'!A53,0,1)</f>
        <v>0</v>
      </c>
      <c r="B346">
        <f>IF(Underlagsdata!B53='Orginal underlagsdata'!B53,0,1)</f>
        <v>0</v>
      </c>
      <c r="C346">
        <f>IF(Underlagsdata!C53='Orginal underlagsdata'!C53,0,1)</f>
        <v>0</v>
      </c>
      <c r="D346">
        <f>IF(Underlagsdata!D53='Orginal underlagsdata'!D53,0,1)</f>
        <v>0</v>
      </c>
    </row>
    <row r="347" spans="1:7" x14ac:dyDescent="0.25">
      <c r="A347">
        <f>IF(Underlagsdata!A54='Orginal underlagsdata'!A54,0,1)</f>
        <v>0</v>
      </c>
      <c r="B347">
        <f>IF(Underlagsdata!B54='Orginal underlagsdata'!B54,0,1)</f>
        <v>0</v>
      </c>
      <c r="C347">
        <f>IF(Underlagsdata!C54='Orginal underlagsdata'!C54,0,1)</f>
        <v>0</v>
      </c>
      <c r="D347">
        <f>IF(Underlagsdata!D54='Orginal underlagsdata'!D54,0,1)</f>
        <v>0</v>
      </c>
    </row>
    <row r="348" spans="1:7" x14ac:dyDescent="0.25">
      <c r="A348">
        <f>IF(Underlagsdata!A55='Orginal underlagsdata'!A55,0,1)</f>
        <v>0</v>
      </c>
      <c r="B348">
        <f>IF(Underlagsdata!B55='Orginal underlagsdata'!B55,0,1)</f>
        <v>0</v>
      </c>
      <c r="C348">
        <f>IF(Underlagsdata!C55='Orginal underlagsdata'!C55,0,1)</f>
        <v>0</v>
      </c>
      <c r="D348">
        <f>IF(Underlagsdata!D55='Orginal underlagsdata'!D55,0,1)</f>
        <v>0</v>
      </c>
    </row>
    <row r="349" spans="1:7" x14ac:dyDescent="0.25">
      <c r="A349">
        <f>IF(Underlagsdata!A56='Orginal underlagsdata'!A56,0,1)</f>
        <v>0</v>
      </c>
      <c r="B349">
        <f>IF(Underlagsdata!B56='Orginal underlagsdata'!B56,0,1)</f>
        <v>0</v>
      </c>
      <c r="C349">
        <f>IF(Underlagsdata!C56='Orginal underlagsdata'!C56,0,1)</f>
        <v>0</v>
      </c>
      <c r="D349">
        <f>IF(Underlagsdata!D56='Orginal underlagsdata'!D56,0,1)</f>
        <v>0</v>
      </c>
    </row>
    <row r="350" spans="1:7" x14ac:dyDescent="0.25">
      <c r="A350">
        <f>IF(Underlagsdata!A57='Orginal underlagsdata'!A57,0,1)</f>
        <v>0</v>
      </c>
      <c r="B350">
        <f>IF(Underlagsdata!B57='Orginal underlagsdata'!B57,0,1)</f>
        <v>0</v>
      </c>
      <c r="C350">
        <f>IF(Underlagsdata!C57='Orginal underlagsdata'!C57,0,1)</f>
        <v>0</v>
      </c>
      <c r="D350">
        <f>IF(Underlagsdata!D57='Orginal underlagsdata'!D57,0,1)</f>
        <v>0</v>
      </c>
    </row>
    <row r="351" spans="1:7" x14ac:dyDescent="0.25">
      <c r="A351">
        <f>IF(Underlagsdata!A58='Orginal underlagsdata'!A58,0,1)</f>
        <v>0</v>
      </c>
      <c r="B351">
        <f>IF(Underlagsdata!B58='Orginal underlagsdata'!B58,0,1)</f>
        <v>0</v>
      </c>
      <c r="C351">
        <f>IF(Underlagsdata!C58='Orginal underlagsdata'!C58,0,1)</f>
        <v>0</v>
      </c>
      <c r="D351">
        <f>IF(Underlagsdata!D58='Orginal underlagsdata'!D58,0,1)</f>
        <v>0</v>
      </c>
    </row>
    <row r="352" spans="1:7" x14ac:dyDescent="0.25">
      <c r="A352">
        <f>IF(Underlagsdata!A59='Orginal underlagsdata'!A59,0,1)</f>
        <v>0</v>
      </c>
      <c r="B352">
        <f>IF(Underlagsdata!B59='Orginal underlagsdata'!B59,0,1)</f>
        <v>0</v>
      </c>
      <c r="C352">
        <f>IF(Underlagsdata!C59='Orginal underlagsdata'!C59,0,1)</f>
        <v>0</v>
      </c>
      <c r="D352">
        <f>IF(Underlagsdata!D59='Orginal underlagsdata'!D59,0,1)</f>
        <v>0</v>
      </c>
    </row>
    <row r="353" spans="1:4" x14ac:dyDescent="0.25">
      <c r="A353">
        <f>IF(Underlagsdata!A60='Orginal underlagsdata'!A60,0,1)</f>
        <v>0</v>
      </c>
      <c r="B353">
        <f>IF(Underlagsdata!B60='Orginal underlagsdata'!B60,0,1)</f>
        <v>0</v>
      </c>
      <c r="C353">
        <f>IF(Underlagsdata!C60='Orginal underlagsdata'!C60,0,1)</f>
        <v>0</v>
      </c>
      <c r="D353">
        <f>IF(Underlagsdata!D60='Orginal underlagsdata'!D60,0,1)</f>
        <v>0</v>
      </c>
    </row>
    <row r="354" spans="1:4" x14ac:dyDescent="0.25">
      <c r="A354">
        <f>IF(Underlagsdata!A61='Orginal underlagsdata'!A61,0,1)</f>
        <v>0</v>
      </c>
      <c r="B354">
        <f>IF(Underlagsdata!B61='Orginal underlagsdata'!B61,0,1)</f>
        <v>0</v>
      </c>
      <c r="C354">
        <f>IF(Underlagsdata!C61='Orginal underlagsdata'!C61,0,1)</f>
        <v>0</v>
      </c>
      <c r="D354">
        <f>IF(Underlagsdata!D61='Orginal underlagsdata'!D61,0,1)</f>
        <v>0</v>
      </c>
    </row>
    <row r="355" spans="1:4" x14ac:dyDescent="0.25">
      <c r="A355">
        <f>IF(Underlagsdata!A62='Orginal underlagsdata'!A62,0,1)</f>
        <v>0</v>
      </c>
      <c r="B355">
        <f>IF(Underlagsdata!B62='Orginal underlagsdata'!B62,0,1)</f>
        <v>0</v>
      </c>
      <c r="C355">
        <f>IF(Underlagsdata!C62='Orginal underlagsdata'!C62,0,1)</f>
        <v>0</v>
      </c>
      <c r="D355">
        <f>IF(Underlagsdata!D62='Orginal underlagsdata'!D62,0,1)</f>
        <v>0</v>
      </c>
    </row>
    <row r="356" spans="1:4" x14ac:dyDescent="0.25">
      <c r="A356">
        <f>IF(Underlagsdata!A63='Orginal underlagsdata'!A63,0,1)</f>
        <v>0</v>
      </c>
      <c r="B356">
        <f>IF(Underlagsdata!B63='Orginal underlagsdata'!B63,0,1)</f>
        <v>0</v>
      </c>
      <c r="C356">
        <f>IF(Underlagsdata!C63='Orginal underlagsdata'!C63,0,1)</f>
        <v>0</v>
      </c>
      <c r="D356">
        <f>IF(Underlagsdata!D63='Orginal underlagsdata'!D63,0,1)</f>
        <v>0</v>
      </c>
    </row>
    <row r="357" spans="1:4" x14ac:dyDescent="0.25">
      <c r="A357">
        <f>IF(Underlagsdata!A64='Orginal underlagsdata'!A64,0,1)</f>
        <v>0</v>
      </c>
      <c r="B357">
        <f>IF(Underlagsdata!B64='Orginal underlagsdata'!B64,0,1)</f>
        <v>0</v>
      </c>
      <c r="C357">
        <f>IF(Underlagsdata!C64='Orginal underlagsdata'!C64,0,1)</f>
        <v>0</v>
      </c>
      <c r="D357">
        <f>IF(Underlagsdata!D64='Orginal underlagsdata'!D64,0,1)</f>
        <v>0</v>
      </c>
    </row>
    <row r="358" spans="1:4" x14ac:dyDescent="0.25">
      <c r="A358">
        <f>IF(Underlagsdata!A65='Orginal underlagsdata'!A65,0,1)</f>
        <v>0</v>
      </c>
      <c r="B358">
        <f>IF(Underlagsdata!B65='Orginal underlagsdata'!B65,0,1)</f>
        <v>0</v>
      </c>
      <c r="C358">
        <f>IF(Underlagsdata!C65='Orginal underlagsdata'!C65,0,1)</f>
        <v>0</v>
      </c>
      <c r="D358">
        <f>IF(Underlagsdata!D65='Orginal underlagsdata'!D65,0,1)</f>
        <v>0</v>
      </c>
    </row>
    <row r="359" spans="1:4" x14ac:dyDescent="0.25">
      <c r="A359">
        <f>IF(Underlagsdata!A66='Orginal underlagsdata'!A66,0,1)</f>
        <v>0</v>
      </c>
      <c r="B359">
        <f>IF(Underlagsdata!B66='Orginal underlagsdata'!B66,0,1)</f>
        <v>0</v>
      </c>
      <c r="C359">
        <f>IF(Underlagsdata!C66='Orginal underlagsdata'!C66,0,1)</f>
        <v>0</v>
      </c>
      <c r="D359">
        <f>IF(Underlagsdata!D66='Orginal underlagsdata'!D66,0,1)</f>
        <v>0</v>
      </c>
    </row>
    <row r="360" spans="1:4" x14ac:dyDescent="0.25">
      <c r="A360">
        <f>IF(Underlagsdata!A67='Orginal underlagsdata'!A67,0,1)</f>
        <v>0</v>
      </c>
      <c r="B360">
        <f>IF(Underlagsdata!B67='Orginal underlagsdata'!B67,0,1)</f>
        <v>0</v>
      </c>
      <c r="C360">
        <f>IF(Underlagsdata!C67='Orginal underlagsdata'!C67,0,1)</f>
        <v>0</v>
      </c>
      <c r="D360">
        <f>IF(Underlagsdata!D67='Orginal underlagsdata'!D67,0,1)</f>
        <v>0</v>
      </c>
    </row>
    <row r="361" spans="1:4" x14ac:dyDescent="0.25">
      <c r="A361">
        <f>IF(Underlagsdata!A68='Orginal underlagsdata'!A68,0,1)</f>
        <v>0</v>
      </c>
      <c r="B361">
        <f>IF(Underlagsdata!B68='Orginal underlagsdata'!B68,0,1)</f>
        <v>0</v>
      </c>
      <c r="C361">
        <f>IF(Underlagsdata!C68='Orginal underlagsdata'!C68,0,1)</f>
        <v>0</v>
      </c>
      <c r="D361">
        <f>IF(Underlagsdata!D68='Orginal underlagsdata'!D68,0,1)</f>
        <v>0</v>
      </c>
    </row>
    <row r="362" spans="1:4" x14ac:dyDescent="0.25">
      <c r="A362">
        <f>IF(Underlagsdata!A69='Orginal underlagsdata'!A69,0,1)</f>
        <v>0</v>
      </c>
      <c r="B362">
        <f>IF(Underlagsdata!B69='Orginal underlagsdata'!B69,0,1)</f>
        <v>0</v>
      </c>
      <c r="C362">
        <f>IF(Underlagsdata!C69='Orginal underlagsdata'!C69,0,1)</f>
        <v>0</v>
      </c>
      <c r="D362">
        <f>IF(Underlagsdata!D69='Orginal underlagsdata'!D69,0,1)</f>
        <v>0</v>
      </c>
    </row>
    <row r="363" spans="1:4" x14ac:dyDescent="0.25">
      <c r="A363">
        <f>IF(Underlagsdata!A70='Orginal underlagsdata'!A70,0,1)</f>
        <v>0</v>
      </c>
      <c r="B363">
        <f>IF(Underlagsdata!B70='Orginal underlagsdata'!B70,0,1)</f>
        <v>0</v>
      </c>
      <c r="C363">
        <f>IF(Underlagsdata!C70='Orginal underlagsdata'!C70,0,1)</f>
        <v>0</v>
      </c>
      <c r="D363">
        <f>IF(Underlagsdata!D70='Orginal underlagsdata'!D70,0,1)</f>
        <v>0</v>
      </c>
    </row>
    <row r="364" spans="1:4" x14ac:dyDescent="0.25">
      <c r="A364">
        <f>IF(Underlagsdata!A71='Orginal underlagsdata'!A71,0,1)</f>
        <v>0</v>
      </c>
      <c r="B364">
        <f>IF(Underlagsdata!B71='Orginal underlagsdata'!B71,0,1)</f>
        <v>0</v>
      </c>
      <c r="C364">
        <f>IF(Underlagsdata!C71='Orginal underlagsdata'!C71,0,1)</f>
        <v>0</v>
      </c>
      <c r="D364">
        <f>IF(Underlagsdata!D71='Orginal underlagsdata'!D71,0,1)</f>
        <v>0</v>
      </c>
    </row>
    <row r="365" spans="1:4" x14ac:dyDescent="0.25">
      <c r="A365">
        <f>IF(Underlagsdata!A72='Orginal underlagsdata'!A72,0,1)</f>
        <v>0</v>
      </c>
      <c r="B365">
        <f>IF(Underlagsdata!B72='Orginal underlagsdata'!B72,0,1)</f>
        <v>0</v>
      </c>
      <c r="C365">
        <f>IF(Underlagsdata!C72='Orginal underlagsdata'!C72,0,1)</f>
        <v>0</v>
      </c>
      <c r="D365">
        <f>IF(Underlagsdata!D72='Orginal underlagsdata'!D72,0,1)</f>
        <v>0</v>
      </c>
    </row>
    <row r="366" spans="1:4" x14ac:dyDescent="0.25">
      <c r="A366">
        <f>IF(Underlagsdata!A73='Orginal underlagsdata'!A73,0,1)</f>
        <v>0</v>
      </c>
      <c r="B366">
        <f>IF(Underlagsdata!B73='Orginal underlagsdata'!B73,0,1)</f>
        <v>0</v>
      </c>
      <c r="C366">
        <f>IF(Underlagsdata!C73='Orginal underlagsdata'!C73,0,1)</f>
        <v>0</v>
      </c>
      <c r="D366">
        <f>IF(Underlagsdata!D73='Orginal underlagsdata'!D73,0,1)</f>
        <v>0</v>
      </c>
    </row>
    <row r="367" spans="1:4" x14ac:dyDescent="0.25">
      <c r="A367">
        <f>IF(Underlagsdata!A74='Orginal underlagsdata'!A74,0,1)</f>
        <v>0</v>
      </c>
      <c r="B367">
        <f>IF(Underlagsdata!B74='Orginal underlagsdata'!B74,0,1)</f>
        <v>0</v>
      </c>
      <c r="C367">
        <f>IF(Underlagsdata!C74='Orginal underlagsdata'!C74,0,1)</f>
        <v>0</v>
      </c>
      <c r="D367">
        <f>IF(Underlagsdata!D74='Orginal underlagsdata'!D74,0,1)</f>
        <v>0</v>
      </c>
    </row>
    <row r="368" spans="1:4" x14ac:dyDescent="0.25">
      <c r="A368">
        <f>IF(Underlagsdata!A75='Orginal underlagsdata'!A75,0,1)</f>
        <v>0</v>
      </c>
      <c r="B368">
        <f>IF(Underlagsdata!B75='Orginal underlagsdata'!B75,0,1)</f>
        <v>0</v>
      </c>
      <c r="C368">
        <f>IF(Underlagsdata!C75='Orginal underlagsdata'!C75,0,1)</f>
        <v>0</v>
      </c>
      <c r="D368">
        <f>IF(Underlagsdata!D75='Orginal underlagsdata'!D75,0,1)</f>
        <v>0</v>
      </c>
    </row>
    <row r="369" spans="1:4" x14ac:dyDescent="0.25">
      <c r="A369">
        <f>IF(Underlagsdata!A76='Orginal underlagsdata'!A76,0,1)</f>
        <v>0</v>
      </c>
      <c r="B369">
        <f>IF(Underlagsdata!B76='Orginal underlagsdata'!B76,0,1)</f>
        <v>0</v>
      </c>
      <c r="C369">
        <f>IF(Underlagsdata!C76='Orginal underlagsdata'!C76,0,1)</f>
        <v>0</v>
      </c>
      <c r="D369">
        <f>IF(Underlagsdata!D76='Orginal underlagsdata'!D76,0,1)</f>
        <v>0</v>
      </c>
    </row>
    <row r="370" spans="1:4" x14ac:dyDescent="0.25">
      <c r="A370">
        <f>IF(Underlagsdata!A77='Orginal underlagsdata'!A77,0,1)</f>
        <v>0</v>
      </c>
      <c r="B370">
        <f>IF(Underlagsdata!B77='Orginal underlagsdata'!B77,0,1)</f>
        <v>0</v>
      </c>
      <c r="C370">
        <f>IF(Underlagsdata!C77='Orginal underlagsdata'!C77,0,1)</f>
        <v>0</v>
      </c>
      <c r="D370">
        <f>IF(Underlagsdata!D77='Orginal underlagsdata'!D77,0,1)</f>
        <v>0</v>
      </c>
    </row>
    <row r="371" spans="1:4" x14ac:dyDescent="0.25">
      <c r="A371">
        <f>IF(Underlagsdata!A78='Orginal underlagsdata'!A78,0,1)</f>
        <v>0</v>
      </c>
      <c r="B371">
        <f>IF(Underlagsdata!B78='Orginal underlagsdata'!B78,0,1)</f>
        <v>0</v>
      </c>
      <c r="C371">
        <f>IF(Underlagsdata!C78='Orginal underlagsdata'!C78,0,1)</f>
        <v>0</v>
      </c>
      <c r="D371">
        <f>IF(Underlagsdata!D78='Orginal underlagsdata'!D78,0,1)</f>
        <v>0</v>
      </c>
    </row>
    <row r="372" spans="1:4" x14ac:dyDescent="0.25">
      <c r="A372">
        <f>IF(Underlagsdata!A79='Orginal underlagsdata'!A79,0,1)</f>
        <v>0</v>
      </c>
      <c r="B372">
        <f>IF(Underlagsdata!B79='Orginal underlagsdata'!B79,0,1)</f>
        <v>0</v>
      </c>
      <c r="C372">
        <f>IF(Underlagsdata!C79='Orginal underlagsdata'!C79,0,1)</f>
        <v>0</v>
      </c>
      <c r="D372">
        <f>IF(Underlagsdata!D79='Orginal underlagsdata'!D79,0,1)</f>
        <v>0</v>
      </c>
    </row>
    <row r="373" spans="1:4" x14ac:dyDescent="0.25">
      <c r="A373">
        <f>IF(Underlagsdata!A80='Orginal underlagsdata'!A80,0,1)</f>
        <v>0</v>
      </c>
      <c r="B373">
        <f>IF(Underlagsdata!B80='Orginal underlagsdata'!B80,0,1)</f>
        <v>0</v>
      </c>
      <c r="C373">
        <f>IF(Underlagsdata!C80='Orginal underlagsdata'!C80,0,1)</f>
        <v>0</v>
      </c>
      <c r="D373">
        <f>IF(Underlagsdata!D80='Orginal underlagsdata'!D80,0,1)</f>
        <v>0</v>
      </c>
    </row>
    <row r="374" spans="1:4" x14ac:dyDescent="0.25">
      <c r="A374">
        <f>IF(Underlagsdata!A81='Orginal underlagsdata'!A81,0,1)</f>
        <v>0</v>
      </c>
      <c r="B374">
        <f>IF(Underlagsdata!B81='Orginal underlagsdata'!B81,0,1)</f>
        <v>0</v>
      </c>
      <c r="C374">
        <f>IF(Underlagsdata!C81='Orginal underlagsdata'!C81,0,1)</f>
        <v>0</v>
      </c>
      <c r="D374">
        <f>IF(Underlagsdata!D81='Orginal underlagsdata'!D81,0,1)</f>
        <v>0</v>
      </c>
    </row>
    <row r="375" spans="1:4" x14ac:dyDescent="0.25">
      <c r="A375">
        <f>IF(Underlagsdata!A82='Orginal underlagsdata'!A82,0,1)</f>
        <v>0</v>
      </c>
      <c r="B375">
        <f>IF(Underlagsdata!B82='Orginal underlagsdata'!B82,0,1)</f>
        <v>0</v>
      </c>
      <c r="C375">
        <f>IF(Underlagsdata!C82='Orginal underlagsdata'!C82,0,1)</f>
        <v>0</v>
      </c>
      <c r="D375">
        <f>IF(Underlagsdata!D82='Orginal underlagsdata'!D82,0,1)</f>
        <v>0</v>
      </c>
    </row>
    <row r="376" spans="1:4" x14ac:dyDescent="0.25">
      <c r="A376">
        <f>IF(Underlagsdata!A83='Orginal underlagsdata'!A83,0,1)</f>
        <v>0</v>
      </c>
      <c r="B376">
        <f>IF(Underlagsdata!B83='Orginal underlagsdata'!B83,0,1)</f>
        <v>0</v>
      </c>
      <c r="C376">
        <f>IF(Underlagsdata!C83='Orginal underlagsdata'!C83,0,1)</f>
        <v>0</v>
      </c>
      <c r="D376">
        <f>IF(Underlagsdata!D83='Orginal underlagsdata'!D83,0,1)</f>
        <v>0</v>
      </c>
    </row>
    <row r="377" spans="1:4" x14ac:dyDescent="0.25">
      <c r="A377">
        <f>IF(Underlagsdata!A84='Orginal underlagsdata'!A84,0,1)</f>
        <v>0</v>
      </c>
      <c r="B377">
        <f>IF(Underlagsdata!B84='Orginal underlagsdata'!B84,0,1)</f>
        <v>0</v>
      </c>
      <c r="C377">
        <f>IF(Underlagsdata!C84='Orginal underlagsdata'!C84,0,1)</f>
        <v>0</v>
      </c>
      <c r="D377">
        <f>IF(Underlagsdata!D84='Orginal underlagsdata'!D84,0,1)</f>
        <v>0</v>
      </c>
    </row>
    <row r="378" spans="1:4" x14ac:dyDescent="0.25">
      <c r="A378">
        <f>IF(Underlagsdata!A85='Orginal underlagsdata'!A85,0,1)</f>
        <v>0</v>
      </c>
      <c r="B378">
        <f>IF(Underlagsdata!B85='Orginal underlagsdata'!B85,0,1)</f>
        <v>0</v>
      </c>
      <c r="C378">
        <f>IF(Underlagsdata!C85='Orginal underlagsdata'!C85,0,1)</f>
        <v>0</v>
      </c>
      <c r="D378">
        <f>IF(Underlagsdata!D85='Orginal underlagsdata'!D85,0,1)</f>
        <v>0</v>
      </c>
    </row>
    <row r="379" spans="1:4" x14ac:dyDescent="0.25">
      <c r="A379">
        <f>IF(Underlagsdata!A86='Orginal underlagsdata'!A86,0,1)</f>
        <v>0</v>
      </c>
      <c r="B379">
        <f>IF(Underlagsdata!B86='Orginal underlagsdata'!B86,0,1)</f>
        <v>0</v>
      </c>
      <c r="C379">
        <f>IF(Underlagsdata!C86='Orginal underlagsdata'!C86,0,1)</f>
        <v>0</v>
      </c>
      <c r="D379">
        <f>IF(Underlagsdata!D86='Orginal underlagsdata'!D86,0,1)</f>
        <v>0</v>
      </c>
    </row>
    <row r="380" spans="1:4" x14ac:dyDescent="0.25">
      <c r="A380">
        <f>IF(Underlagsdata!A87='Orginal underlagsdata'!A87,0,1)</f>
        <v>0</v>
      </c>
      <c r="B380">
        <f>IF(Underlagsdata!B87='Orginal underlagsdata'!B87,0,1)</f>
        <v>0</v>
      </c>
      <c r="C380">
        <f>IF(Underlagsdata!C87='Orginal underlagsdata'!C87,0,1)</f>
        <v>0</v>
      </c>
      <c r="D380">
        <f>IF(Underlagsdata!D87='Orginal underlagsdata'!D87,0,1)</f>
        <v>0</v>
      </c>
    </row>
    <row r="381" spans="1:4" x14ac:dyDescent="0.25">
      <c r="A381">
        <f>IF(Underlagsdata!A88='Orginal underlagsdata'!A88,0,1)</f>
        <v>0</v>
      </c>
      <c r="B381">
        <f>IF(Underlagsdata!B88='Orginal underlagsdata'!B88,0,1)</f>
        <v>0</v>
      </c>
      <c r="C381">
        <f>IF(Underlagsdata!C88='Orginal underlagsdata'!C88,0,1)</f>
        <v>0</v>
      </c>
      <c r="D381">
        <f>IF(Underlagsdata!D88='Orginal underlagsdata'!D88,0,1)</f>
        <v>0</v>
      </c>
    </row>
    <row r="382" spans="1:4" x14ac:dyDescent="0.25">
      <c r="A382">
        <f>IF(Underlagsdata!A89='Orginal underlagsdata'!A89,0,1)</f>
        <v>0</v>
      </c>
      <c r="B382">
        <f>IF(Underlagsdata!B89='Orginal underlagsdata'!B89,0,1)</f>
        <v>0</v>
      </c>
      <c r="C382">
        <f>IF(Underlagsdata!C89='Orginal underlagsdata'!C89,0,1)</f>
        <v>0</v>
      </c>
      <c r="D382">
        <f>IF(Underlagsdata!D89='Orginal underlagsdata'!D89,0,1)</f>
        <v>0</v>
      </c>
    </row>
    <row r="383" spans="1:4" x14ac:dyDescent="0.25">
      <c r="A383">
        <f>IF(Underlagsdata!A90='Orginal underlagsdata'!A90,0,1)</f>
        <v>0</v>
      </c>
      <c r="B383">
        <f>IF(Underlagsdata!B90='Orginal underlagsdata'!B90,0,1)</f>
        <v>0</v>
      </c>
      <c r="C383">
        <f>IF(Underlagsdata!C90='Orginal underlagsdata'!C90,0,1)</f>
        <v>0</v>
      </c>
      <c r="D383">
        <f>IF(Underlagsdata!D90='Orginal underlagsdata'!D90,0,1)</f>
        <v>0</v>
      </c>
    </row>
    <row r="384" spans="1:4" x14ac:dyDescent="0.25">
      <c r="A384">
        <f>IF(Underlagsdata!A91='Orginal underlagsdata'!A91,0,1)</f>
        <v>0</v>
      </c>
      <c r="B384">
        <f>IF(Underlagsdata!B91='Orginal underlagsdata'!B91,0,1)</f>
        <v>0</v>
      </c>
      <c r="C384">
        <f>IF(Underlagsdata!C91='Orginal underlagsdata'!C91,0,1)</f>
        <v>0</v>
      </c>
      <c r="D384">
        <f>IF(Underlagsdata!D91='Orginal underlagsdata'!D91,0,1)</f>
        <v>0</v>
      </c>
    </row>
    <row r="385" spans="1:4" x14ac:dyDescent="0.25">
      <c r="A385">
        <f>IF(Underlagsdata!A92='Orginal underlagsdata'!A92,0,1)</f>
        <v>0</v>
      </c>
      <c r="B385">
        <f>IF(Underlagsdata!B92='Orginal underlagsdata'!B92,0,1)</f>
        <v>0</v>
      </c>
      <c r="C385">
        <f>IF(Underlagsdata!C92='Orginal underlagsdata'!C92,0,1)</f>
        <v>0</v>
      </c>
      <c r="D385">
        <f>IF(Underlagsdata!D92='Orginal underlagsdata'!D92,0,1)</f>
        <v>0</v>
      </c>
    </row>
    <row r="386" spans="1:4" x14ac:dyDescent="0.25">
      <c r="A386">
        <f>IF(Underlagsdata!A93='Orginal underlagsdata'!A93,0,1)</f>
        <v>0</v>
      </c>
      <c r="B386">
        <f>IF(Underlagsdata!B93='Orginal underlagsdata'!B93,0,1)</f>
        <v>0</v>
      </c>
      <c r="C386">
        <f>IF(Underlagsdata!C93='Orginal underlagsdata'!C93,0,1)</f>
        <v>0</v>
      </c>
      <c r="D386">
        <f>IF(Underlagsdata!D93='Orginal underlagsdata'!D93,0,1)</f>
        <v>0</v>
      </c>
    </row>
    <row r="387" spans="1:4" x14ac:dyDescent="0.25">
      <c r="A387">
        <f>IF(Underlagsdata!A94='Orginal underlagsdata'!A94,0,1)</f>
        <v>0</v>
      </c>
      <c r="B387">
        <f>IF(Underlagsdata!B94='Orginal underlagsdata'!B94,0,1)</f>
        <v>0</v>
      </c>
      <c r="C387">
        <f>IF(Underlagsdata!C94='Orginal underlagsdata'!C94,0,1)</f>
        <v>0</v>
      </c>
      <c r="D387">
        <f>IF(Underlagsdata!D94='Orginal underlagsdata'!D94,0,1)</f>
        <v>0</v>
      </c>
    </row>
    <row r="388" spans="1:4" x14ac:dyDescent="0.25">
      <c r="A388">
        <f>IF(Underlagsdata!A95='Orginal underlagsdata'!A95,0,1)</f>
        <v>0</v>
      </c>
      <c r="B388">
        <f>IF(Underlagsdata!B95='Orginal underlagsdata'!B95,0,1)</f>
        <v>0</v>
      </c>
      <c r="C388">
        <f>IF(Underlagsdata!C95='Orginal underlagsdata'!C95,0,1)</f>
        <v>0</v>
      </c>
      <c r="D388">
        <f>IF(Underlagsdata!D95='Orginal underlagsdata'!D95,0,1)</f>
        <v>0</v>
      </c>
    </row>
    <row r="389" spans="1:4" x14ac:dyDescent="0.25">
      <c r="A389">
        <f>IF(Underlagsdata!A96='Orginal underlagsdata'!A96,0,1)</f>
        <v>0</v>
      </c>
      <c r="B389">
        <f>IF(Underlagsdata!B96='Orginal underlagsdata'!B96,0,1)</f>
        <v>0</v>
      </c>
      <c r="C389">
        <f>IF(Underlagsdata!C96='Orginal underlagsdata'!C96,0,1)</f>
        <v>0</v>
      </c>
      <c r="D389">
        <f>IF(Underlagsdata!D96='Orginal underlagsdata'!D96,0,1)</f>
        <v>0</v>
      </c>
    </row>
    <row r="390" spans="1:4" x14ac:dyDescent="0.25">
      <c r="A390">
        <f>IF(Underlagsdata!A97='Orginal underlagsdata'!A97,0,1)</f>
        <v>0</v>
      </c>
      <c r="B390">
        <f>IF(Underlagsdata!B97='Orginal underlagsdata'!B97,0,1)</f>
        <v>0</v>
      </c>
      <c r="C390">
        <f>IF(Underlagsdata!C97='Orginal underlagsdata'!C97,0,1)</f>
        <v>0</v>
      </c>
      <c r="D390">
        <f>IF(Underlagsdata!D97='Orginal underlagsdata'!D97,0,1)</f>
        <v>0</v>
      </c>
    </row>
    <row r="391" spans="1:4" x14ac:dyDescent="0.25">
      <c r="A391">
        <f>IF(Underlagsdata!A98='Orginal underlagsdata'!A98,0,1)</f>
        <v>0</v>
      </c>
      <c r="B391">
        <f>IF(Underlagsdata!B98='Orginal underlagsdata'!B98,0,1)</f>
        <v>0</v>
      </c>
      <c r="C391">
        <f>IF(Underlagsdata!C98='Orginal underlagsdata'!C98,0,1)</f>
        <v>0</v>
      </c>
      <c r="D391">
        <f>IF(Underlagsdata!D98='Orginal underlagsdata'!D98,0,1)</f>
        <v>0</v>
      </c>
    </row>
    <row r="392" spans="1:4" x14ac:dyDescent="0.25">
      <c r="A392">
        <f>IF(Underlagsdata!A99='Orginal underlagsdata'!A99,0,1)</f>
        <v>0</v>
      </c>
      <c r="B392">
        <f>IF(Underlagsdata!B99='Orginal underlagsdata'!B99,0,1)</f>
        <v>0</v>
      </c>
      <c r="C392">
        <f>IF(Underlagsdata!C99='Orginal underlagsdata'!C99,0,1)</f>
        <v>0</v>
      </c>
      <c r="D392">
        <f>IF(Underlagsdata!D99='Orginal underlagsdata'!D99,0,1)</f>
        <v>0</v>
      </c>
    </row>
    <row r="393" spans="1:4" x14ac:dyDescent="0.25">
      <c r="A393">
        <f>IF(Underlagsdata!A100='Orginal underlagsdata'!A100,0,1)</f>
        <v>0</v>
      </c>
      <c r="B393">
        <f>IF(Underlagsdata!B100='Orginal underlagsdata'!B100,0,1)</f>
        <v>0</v>
      </c>
      <c r="C393">
        <f>IF(Underlagsdata!C100='Orginal underlagsdata'!C100,0,1)</f>
        <v>0</v>
      </c>
      <c r="D393">
        <f>IF(Underlagsdata!D100='Orginal underlagsdata'!D100,0,1)</f>
        <v>0</v>
      </c>
    </row>
    <row r="394" spans="1:4" x14ac:dyDescent="0.25">
      <c r="A394">
        <f>IF(Underlagsdata!A101='Orginal underlagsdata'!A101,0,1)</f>
        <v>0</v>
      </c>
      <c r="B394">
        <f>IF(Underlagsdata!B101='Orginal underlagsdata'!B101,0,1)</f>
        <v>0</v>
      </c>
      <c r="C394">
        <f>IF(Underlagsdata!C101='Orginal underlagsdata'!C101,0,1)</f>
        <v>0</v>
      </c>
      <c r="D394">
        <f>IF(Underlagsdata!D101='Orginal underlagsdata'!D101,0,1)</f>
        <v>0</v>
      </c>
    </row>
    <row r="395" spans="1:4" x14ac:dyDescent="0.25">
      <c r="A395">
        <f>IF(Underlagsdata!A102='Orginal underlagsdata'!A102,0,1)</f>
        <v>0</v>
      </c>
      <c r="B395">
        <f>IF(Underlagsdata!B102='Orginal underlagsdata'!B102,0,1)</f>
        <v>0</v>
      </c>
      <c r="C395">
        <f>IF(Underlagsdata!C102='Orginal underlagsdata'!C102,0,1)</f>
        <v>0</v>
      </c>
      <c r="D395">
        <f>IF(Underlagsdata!D102='Orginal underlagsdata'!D102,0,1)</f>
        <v>0</v>
      </c>
    </row>
    <row r="396" spans="1:4" x14ac:dyDescent="0.25">
      <c r="A396">
        <f>IF(Underlagsdata!A103='Orginal underlagsdata'!A103,0,1)</f>
        <v>0</v>
      </c>
      <c r="B396">
        <f>IF(Underlagsdata!B103='Orginal underlagsdata'!B103,0,1)</f>
        <v>0</v>
      </c>
      <c r="C396">
        <f>IF(Underlagsdata!C103='Orginal underlagsdata'!C103,0,1)</f>
        <v>0</v>
      </c>
      <c r="D396">
        <f>IF(Underlagsdata!D103='Orginal underlagsdata'!D103,0,1)</f>
        <v>0</v>
      </c>
    </row>
    <row r="397" spans="1:4" x14ac:dyDescent="0.25">
      <c r="A397">
        <f>IF(Underlagsdata!A104='Orginal underlagsdata'!A104,0,1)</f>
        <v>0</v>
      </c>
      <c r="B397">
        <f>IF(Underlagsdata!B104='Orginal underlagsdata'!B104,0,1)</f>
        <v>0</v>
      </c>
      <c r="C397">
        <f>IF(Underlagsdata!C104='Orginal underlagsdata'!C104,0,1)</f>
        <v>0</v>
      </c>
      <c r="D397">
        <f>IF(Underlagsdata!D104='Orginal underlagsdata'!D104,0,1)</f>
        <v>0</v>
      </c>
    </row>
    <row r="398" spans="1:4" x14ac:dyDescent="0.25">
      <c r="A398">
        <f>IF(Underlagsdata!A105='Orginal underlagsdata'!A105,0,1)</f>
        <v>0</v>
      </c>
      <c r="B398">
        <f>IF(Underlagsdata!B105='Orginal underlagsdata'!B105,0,1)</f>
        <v>0</v>
      </c>
      <c r="C398">
        <f>IF(Underlagsdata!C105='Orginal underlagsdata'!C105,0,1)</f>
        <v>0</v>
      </c>
      <c r="D398">
        <f>IF(Underlagsdata!D105='Orginal underlagsdata'!D105,0,1)</f>
        <v>0</v>
      </c>
    </row>
    <row r="399" spans="1:4" x14ac:dyDescent="0.25">
      <c r="A399">
        <f>IF(Underlagsdata!A106='Orginal underlagsdata'!A106,0,1)</f>
        <v>0</v>
      </c>
      <c r="B399">
        <f>IF(Underlagsdata!B106='Orginal underlagsdata'!B106,0,1)</f>
        <v>0</v>
      </c>
      <c r="C399">
        <f>IF(Underlagsdata!C106='Orginal underlagsdata'!C106,0,1)</f>
        <v>0</v>
      </c>
      <c r="D399">
        <f>IF(Underlagsdata!D106='Orginal underlagsdata'!D106,0,1)</f>
        <v>0</v>
      </c>
    </row>
    <row r="400" spans="1:4" x14ac:dyDescent="0.25">
      <c r="A400">
        <f>IF(Underlagsdata!A107='Orginal underlagsdata'!A107,0,1)</f>
        <v>0</v>
      </c>
      <c r="B400">
        <f>IF(Underlagsdata!B107='Orginal underlagsdata'!B107,0,1)</f>
        <v>0</v>
      </c>
      <c r="C400">
        <f>IF(Underlagsdata!C107='Orginal underlagsdata'!C107,0,1)</f>
        <v>0</v>
      </c>
      <c r="D400">
        <f>IF(Underlagsdata!D107='Orginal underlagsdata'!D107,0,1)</f>
        <v>0</v>
      </c>
    </row>
    <row r="401" spans="1:4" x14ac:dyDescent="0.25">
      <c r="A401">
        <f>IF(Underlagsdata!A108='Orginal underlagsdata'!A108,0,1)</f>
        <v>0</v>
      </c>
      <c r="B401">
        <f>IF(Underlagsdata!B108='Orginal underlagsdata'!B108,0,1)</f>
        <v>0</v>
      </c>
      <c r="C401">
        <f>IF(Underlagsdata!C108='Orginal underlagsdata'!C108,0,1)</f>
        <v>0</v>
      </c>
      <c r="D401">
        <f>IF(Underlagsdata!D108='Orginal underlagsdata'!D108,0,1)</f>
        <v>0</v>
      </c>
    </row>
    <row r="402" spans="1:4" x14ac:dyDescent="0.25">
      <c r="A402">
        <f>IF(Underlagsdata!A109='Orginal underlagsdata'!A109,0,1)</f>
        <v>0</v>
      </c>
      <c r="B402">
        <f>IF(Underlagsdata!B109='Orginal underlagsdata'!B109,0,1)</f>
        <v>0</v>
      </c>
      <c r="C402">
        <f>IF(Underlagsdata!C109='Orginal underlagsdata'!C109,0,1)</f>
        <v>0</v>
      </c>
      <c r="D402">
        <f>IF(Underlagsdata!D109='Orginal underlagsdata'!D109,0,1)</f>
        <v>0</v>
      </c>
    </row>
    <row r="403" spans="1:4" x14ac:dyDescent="0.25">
      <c r="A403">
        <f>IF(Underlagsdata!A110='Orginal underlagsdata'!A110,0,1)</f>
        <v>0</v>
      </c>
      <c r="B403">
        <f>IF(Underlagsdata!B110='Orginal underlagsdata'!B110,0,1)</f>
        <v>0</v>
      </c>
      <c r="C403">
        <f>IF(Underlagsdata!C110='Orginal underlagsdata'!C110,0,1)</f>
        <v>0</v>
      </c>
      <c r="D403">
        <f>IF(Underlagsdata!D110='Orginal underlagsdata'!D110,0,1)</f>
        <v>0</v>
      </c>
    </row>
    <row r="404" spans="1:4" x14ac:dyDescent="0.25">
      <c r="A404">
        <f>IF(Underlagsdata!A111='Orginal underlagsdata'!A111,0,1)</f>
        <v>0</v>
      </c>
      <c r="B404">
        <f>IF(Underlagsdata!B111='Orginal underlagsdata'!B111,0,1)</f>
        <v>0</v>
      </c>
      <c r="C404">
        <f>IF(Underlagsdata!C111='Orginal underlagsdata'!C111,0,1)</f>
        <v>0</v>
      </c>
      <c r="D404">
        <f>IF(Underlagsdata!D111='Orginal underlagsdata'!D111,0,1)</f>
        <v>0</v>
      </c>
    </row>
    <row r="405" spans="1:4" x14ac:dyDescent="0.25">
      <c r="A405">
        <f>IF(Underlagsdata!A112='Orginal underlagsdata'!A112,0,1)</f>
        <v>0</v>
      </c>
      <c r="B405">
        <f>IF(Underlagsdata!B112='Orginal underlagsdata'!B112,0,1)</f>
        <v>0</v>
      </c>
      <c r="C405">
        <f>IF(Underlagsdata!C112='Orginal underlagsdata'!C112,0,1)</f>
        <v>0</v>
      </c>
      <c r="D405">
        <f>IF(Underlagsdata!D112='Orginal underlagsdata'!D112,0,1)</f>
        <v>0</v>
      </c>
    </row>
    <row r="406" spans="1:4" x14ac:dyDescent="0.25">
      <c r="A406">
        <f>IF(Underlagsdata!A113='Orginal underlagsdata'!A113,0,1)</f>
        <v>0</v>
      </c>
      <c r="B406">
        <f>IF(Underlagsdata!B113='Orginal underlagsdata'!B113,0,1)</f>
        <v>0</v>
      </c>
      <c r="C406">
        <f>IF(Underlagsdata!C113='Orginal underlagsdata'!C113,0,1)</f>
        <v>0</v>
      </c>
      <c r="D406">
        <f>IF(Underlagsdata!D113='Orginal underlagsdata'!D113,0,1)</f>
        <v>0</v>
      </c>
    </row>
    <row r="407" spans="1:4" x14ac:dyDescent="0.25">
      <c r="A407">
        <f>IF(Underlagsdata!A114='Orginal underlagsdata'!A114,0,1)</f>
        <v>0</v>
      </c>
      <c r="B407">
        <f>IF(Underlagsdata!B114='Orginal underlagsdata'!B114,0,1)</f>
        <v>0</v>
      </c>
      <c r="C407">
        <f>IF(Underlagsdata!C114='Orginal underlagsdata'!C114,0,1)</f>
        <v>0</v>
      </c>
      <c r="D407">
        <f>IF(Underlagsdata!D114='Orginal underlagsdata'!D114,0,1)</f>
        <v>0</v>
      </c>
    </row>
    <row r="408" spans="1:4" x14ac:dyDescent="0.25">
      <c r="A408">
        <f>IF(Underlagsdata!A115='Orginal underlagsdata'!A115,0,1)</f>
        <v>0</v>
      </c>
      <c r="B408">
        <f>IF(Underlagsdata!B115='Orginal underlagsdata'!B115,0,1)</f>
        <v>0</v>
      </c>
      <c r="C408">
        <f>IF(Underlagsdata!C115='Orginal underlagsdata'!C115,0,1)</f>
        <v>0</v>
      </c>
      <c r="D408">
        <f>IF(Underlagsdata!D115='Orginal underlagsdata'!D115,0,1)</f>
        <v>0</v>
      </c>
    </row>
    <row r="409" spans="1:4" x14ac:dyDescent="0.25">
      <c r="A409">
        <f>IF(Underlagsdata!A116='Orginal underlagsdata'!A116,0,1)</f>
        <v>0</v>
      </c>
      <c r="B409">
        <f>IF(Underlagsdata!B116='Orginal underlagsdata'!B116,0,1)</f>
        <v>0</v>
      </c>
      <c r="C409">
        <f>IF(Underlagsdata!C116='Orginal underlagsdata'!C116,0,1)</f>
        <v>0</v>
      </c>
      <c r="D409">
        <f>IF(Underlagsdata!D116='Orginal underlagsdata'!D116,0,1)</f>
        <v>0</v>
      </c>
    </row>
    <row r="410" spans="1:4" x14ac:dyDescent="0.25">
      <c r="A410">
        <f>IF(Underlagsdata!A117='Orginal underlagsdata'!A117,0,1)</f>
        <v>0</v>
      </c>
      <c r="B410">
        <f>IF(Underlagsdata!B117='Orginal underlagsdata'!B117,0,1)</f>
        <v>0</v>
      </c>
      <c r="C410">
        <f>IF(Underlagsdata!C117='Orginal underlagsdata'!C117,0,1)</f>
        <v>0</v>
      </c>
      <c r="D410">
        <f>IF(Underlagsdata!D117='Orginal underlagsdata'!D117,0,1)</f>
        <v>0</v>
      </c>
    </row>
    <row r="411" spans="1:4" x14ac:dyDescent="0.25">
      <c r="A411">
        <f>IF(Underlagsdata!A118='Orginal underlagsdata'!A118,0,1)</f>
        <v>0</v>
      </c>
      <c r="B411">
        <f>IF(Underlagsdata!B118='Orginal underlagsdata'!B118,0,1)</f>
        <v>0</v>
      </c>
      <c r="C411">
        <f>IF(Underlagsdata!C118='Orginal underlagsdata'!C118,0,1)</f>
        <v>0</v>
      </c>
      <c r="D411">
        <f>IF(Underlagsdata!D118='Orginal underlagsdata'!D118,0,1)</f>
        <v>0</v>
      </c>
    </row>
    <row r="412" spans="1:4" x14ac:dyDescent="0.25">
      <c r="A412">
        <f>IF(Underlagsdata!A119='Orginal underlagsdata'!A119,0,1)</f>
        <v>0</v>
      </c>
      <c r="B412">
        <f>IF(Underlagsdata!B119='Orginal underlagsdata'!B119,0,1)</f>
        <v>0</v>
      </c>
      <c r="C412">
        <f>IF(Underlagsdata!C119='Orginal underlagsdata'!C119,0,1)</f>
        <v>0</v>
      </c>
      <c r="D412">
        <f>IF(Underlagsdata!D119='Orginal underlagsdata'!D119,0,1)</f>
        <v>0</v>
      </c>
    </row>
    <row r="413" spans="1:4" x14ac:dyDescent="0.25">
      <c r="A413">
        <f>IF(Underlagsdata!A120='Orginal underlagsdata'!A120,0,1)</f>
        <v>0</v>
      </c>
      <c r="B413">
        <f>IF(Underlagsdata!B120='Orginal underlagsdata'!B120,0,1)</f>
        <v>0</v>
      </c>
      <c r="C413">
        <f>IF(Underlagsdata!C120='Orginal underlagsdata'!C120,0,1)</f>
        <v>0</v>
      </c>
      <c r="D413">
        <f>IF(Underlagsdata!D120='Orginal underlagsdata'!D120,0,1)</f>
        <v>0</v>
      </c>
    </row>
    <row r="414" spans="1:4" x14ac:dyDescent="0.25">
      <c r="A414">
        <f>IF(Underlagsdata!A121='Orginal underlagsdata'!A121,0,1)</f>
        <v>0</v>
      </c>
      <c r="B414">
        <f>IF(Underlagsdata!B121='Orginal underlagsdata'!B121,0,1)</f>
        <v>0</v>
      </c>
      <c r="C414">
        <f>IF(Underlagsdata!C121='Orginal underlagsdata'!C121,0,1)</f>
        <v>0</v>
      </c>
      <c r="D414">
        <f>IF(Underlagsdata!D121='Orginal underlagsdata'!D121,0,1)</f>
        <v>0</v>
      </c>
    </row>
    <row r="415" spans="1:4" x14ac:dyDescent="0.25">
      <c r="A415">
        <f>IF(Underlagsdata!A122='Orginal underlagsdata'!A122,0,1)</f>
        <v>0</v>
      </c>
      <c r="B415">
        <f>IF(Underlagsdata!B122='Orginal underlagsdata'!B122,0,1)</f>
        <v>0</v>
      </c>
      <c r="C415">
        <f>IF(Underlagsdata!C122='Orginal underlagsdata'!C122,0,1)</f>
        <v>0</v>
      </c>
      <c r="D415">
        <f>IF(Underlagsdata!D122='Orginal underlagsdata'!D122,0,1)</f>
        <v>0</v>
      </c>
    </row>
    <row r="416" spans="1:4" x14ac:dyDescent="0.25">
      <c r="A416">
        <f>IF(Underlagsdata!A123='Orginal underlagsdata'!A123,0,1)</f>
        <v>0</v>
      </c>
      <c r="B416">
        <f>IF(Underlagsdata!B123='Orginal underlagsdata'!B123,0,1)</f>
        <v>0</v>
      </c>
      <c r="C416">
        <f>IF(Underlagsdata!C123='Orginal underlagsdata'!C123,0,1)</f>
        <v>0</v>
      </c>
      <c r="D416">
        <f>IF(Underlagsdata!D123='Orginal underlagsdata'!D123,0,1)</f>
        <v>0</v>
      </c>
    </row>
    <row r="417" spans="1:4" x14ac:dyDescent="0.25">
      <c r="A417">
        <f>IF(Underlagsdata!A124='Orginal underlagsdata'!A124,0,1)</f>
        <v>0</v>
      </c>
      <c r="B417">
        <f>IF(Underlagsdata!B124='Orginal underlagsdata'!B124,0,1)</f>
        <v>0</v>
      </c>
      <c r="C417">
        <f>IF(Underlagsdata!C124='Orginal underlagsdata'!C124,0,1)</f>
        <v>0</v>
      </c>
      <c r="D417">
        <f>IF(Underlagsdata!D124='Orginal underlagsdata'!D124,0,1)</f>
        <v>0</v>
      </c>
    </row>
    <row r="418" spans="1:4" x14ac:dyDescent="0.25">
      <c r="A418">
        <f>IF(Underlagsdata!A125='Orginal underlagsdata'!A125,0,1)</f>
        <v>0</v>
      </c>
      <c r="B418">
        <f>IF(Underlagsdata!B125='Orginal underlagsdata'!B125,0,1)</f>
        <v>0</v>
      </c>
      <c r="C418">
        <f>IF(Underlagsdata!C125='Orginal underlagsdata'!C125,0,1)</f>
        <v>0</v>
      </c>
      <c r="D418">
        <f>IF(Underlagsdata!D125='Orginal underlagsdata'!D125,0,1)</f>
        <v>0</v>
      </c>
    </row>
    <row r="419" spans="1:4" x14ac:dyDescent="0.25">
      <c r="A419">
        <f>IF(Underlagsdata!A126='Orginal underlagsdata'!A126,0,1)</f>
        <v>0</v>
      </c>
      <c r="B419">
        <f>IF(Underlagsdata!B126='Orginal underlagsdata'!B126,0,1)</f>
        <v>0</v>
      </c>
      <c r="C419">
        <f>IF(Underlagsdata!C126='Orginal underlagsdata'!C126,0,1)</f>
        <v>0</v>
      </c>
      <c r="D419">
        <f>IF(Underlagsdata!D126='Orginal underlagsdata'!D126,0,1)</f>
        <v>0</v>
      </c>
    </row>
    <row r="420" spans="1:4" x14ac:dyDescent="0.25">
      <c r="A420">
        <f>IF(Underlagsdata!A127='Orginal underlagsdata'!A127,0,1)</f>
        <v>0</v>
      </c>
      <c r="B420">
        <f>IF(Underlagsdata!B127='Orginal underlagsdata'!B127,0,1)</f>
        <v>0</v>
      </c>
      <c r="C420">
        <f>IF(Underlagsdata!C127='Orginal underlagsdata'!C127,0,1)</f>
        <v>0</v>
      </c>
      <c r="D420">
        <f>IF(Underlagsdata!D127='Orginal underlagsdata'!D127,0,1)</f>
        <v>0</v>
      </c>
    </row>
    <row r="421" spans="1:4" x14ac:dyDescent="0.25">
      <c r="A421">
        <f>IF(Underlagsdata!A128='Orginal underlagsdata'!A128,0,1)</f>
        <v>0</v>
      </c>
      <c r="B421">
        <f>IF(Underlagsdata!B128='Orginal underlagsdata'!B128,0,1)</f>
        <v>0</v>
      </c>
      <c r="C421">
        <f>IF(Underlagsdata!C128='Orginal underlagsdata'!C128,0,1)</f>
        <v>0</v>
      </c>
      <c r="D421">
        <f>IF(Underlagsdata!D128='Orginal underlagsdata'!D128,0,1)</f>
        <v>0</v>
      </c>
    </row>
    <row r="422" spans="1:4" x14ac:dyDescent="0.25">
      <c r="A422">
        <f>IF(Underlagsdata!A129='Orginal underlagsdata'!A129,0,1)</f>
        <v>0</v>
      </c>
      <c r="B422">
        <f>IF(Underlagsdata!B129='Orginal underlagsdata'!B129,0,1)</f>
        <v>0</v>
      </c>
      <c r="C422">
        <f>IF(Underlagsdata!C129='Orginal underlagsdata'!C129,0,1)</f>
        <v>0</v>
      </c>
      <c r="D422">
        <f>IF(Underlagsdata!D129='Orginal underlagsdata'!D129,0,1)</f>
        <v>0</v>
      </c>
    </row>
    <row r="423" spans="1:4" x14ac:dyDescent="0.25">
      <c r="A423">
        <f>IF(Underlagsdata!A130='Orginal underlagsdata'!A130,0,1)</f>
        <v>0</v>
      </c>
      <c r="B423">
        <f>IF(Underlagsdata!B130='Orginal underlagsdata'!B130,0,1)</f>
        <v>0</v>
      </c>
      <c r="C423">
        <f>IF(Underlagsdata!C130='Orginal underlagsdata'!C130,0,1)</f>
        <v>0</v>
      </c>
      <c r="D423">
        <f>IF(Underlagsdata!D130='Orginal underlagsdata'!D130,0,1)</f>
        <v>0</v>
      </c>
    </row>
    <row r="424" spans="1:4" x14ac:dyDescent="0.25">
      <c r="A424">
        <f>IF(Underlagsdata!A131='Orginal underlagsdata'!A131,0,1)</f>
        <v>0</v>
      </c>
      <c r="B424">
        <f>IF(Underlagsdata!B131='Orginal underlagsdata'!B131,0,1)</f>
        <v>0</v>
      </c>
      <c r="C424">
        <f>IF(Underlagsdata!C131='Orginal underlagsdata'!C131,0,1)</f>
        <v>0</v>
      </c>
      <c r="D424">
        <f>IF(Underlagsdata!D131='Orginal underlagsdata'!D131,0,1)</f>
        <v>0</v>
      </c>
    </row>
    <row r="425" spans="1:4" x14ac:dyDescent="0.25">
      <c r="A425">
        <f>IF(Underlagsdata!A132='Orginal underlagsdata'!A132,0,1)</f>
        <v>0</v>
      </c>
      <c r="B425">
        <f>IF(Underlagsdata!B132='Orginal underlagsdata'!B132,0,1)</f>
        <v>0</v>
      </c>
      <c r="C425">
        <f>IF(Underlagsdata!C132='Orginal underlagsdata'!C132,0,1)</f>
        <v>0</v>
      </c>
      <c r="D425">
        <f>IF(Underlagsdata!D132='Orginal underlagsdata'!D132,0,1)</f>
        <v>0</v>
      </c>
    </row>
    <row r="426" spans="1:4" x14ac:dyDescent="0.25">
      <c r="A426">
        <f>IF(Underlagsdata!A133='Orginal underlagsdata'!A133,0,1)</f>
        <v>0</v>
      </c>
      <c r="B426">
        <f>IF(Underlagsdata!B133='Orginal underlagsdata'!B133,0,1)</f>
        <v>0</v>
      </c>
      <c r="C426">
        <f>IF(Underlagsdata!C133='Orginal underlagsdata'!C133,0,1)</f>
        <v>0</v>
      </c>
      <c r="D426">
        <f>IF(Underlagsdata!D133='Orginal underlagsdata'!D133,0,1)</f>
        <v>0</v>
      </c>
    </row>
    <row r="427" spans="1:4" x14ac:dyDescent="0.25">
      <c r="A427">
        <f>IF(Underlagsdata!A134='Orginal underlagsdata'!A134,0,1)</f>
        <v>0</v>
      </c>
      <c r="B427">
        <f>IF(Underlagsdata!B134='Orginal underlagsdata'!B134,0,1)</f>
        <v>0</v>
      </c>
      <c r="C427">
        <f>IF(Underlagsdata!C134='Orginal underlagsdata'!C134,0,1)</f>
        <v>0</v>
      </c>
      <c r="D427">
        <f>IF(Underlagsdata!D134='Orginal underlagsdata'!D134,0,1)</f>
        <v>0</v>
      </c>
    </row>
    <row r="428" spans="1:4" x14ac:dyDescent="0.25">
      <c r="A428">
        <f>IF(Underlagsdata!A135='Orginal underlagsdata'!A135,0,1)</f>
        <v>0</v>
      </c>
      <c r="B428">
        <f>IF(Underlagsdata!B135='Orginal underlagsdata'!B135,0,1)</f>
        <v>0</v>
      </c>
      <c r="C428">
        <f>IF(Underlagsdata!C135='Orginal underlagsdata'!C135,0,1)</f>
        <v>0</v>
      </c>
      <c r="D428">
        <f>IF(Underlagsdata!D135='Orginal underlagsdata'!D135,0,1)</f>
        <v>0</v>
      </c>
    </row>
    <row r="429" spans="1:4" x14ac:dyDescent="0.25">
      <c r="A429">
        <f>IF(Underlagsdata!A136='Orginal underlagsdata'!A136,0,1)</f>
        <v>0</v>
      </c>
      <c r="B429">
        <f>IF(Underlagsdata!B136='Orginal underlagsdata'!B136,0,1)</f>
        <v>0</v>
      </c>
      <c r="C429">
        <f>IF(Underlagsdata!C136='Orginal underlagsdata'!C136,0,1)</f>
        <v>0</v>
      </c>
      <c r="D429">
        <f>IF(Underlagsdata!D136='Orginal underlagsdata'!D136,0,1)</f>
        <v>0</v>
      </c>
    </row>
    <row r="430" spans="1:4" x14ac:dyDescent="0.25">
      <c r="A430">
        <f>IF(Underlagsdata!A137='Orginal underlagsdata'!A137,0,1)</f>
        <v>0</v>
      </c>
      <c r="B430">
        <f>IF(Underlagsdata!B137='Orginal underlagsdata'!B137,0,1)</f>
        <v>0</v>
      </c>
      <c r="C430">
        <f>IF(Underlagsdata!C137='Orginal underlagsdata'!C137,0,1)</f>
        <v>0</v>
      </c>
      <c r="D430">
        <f>IF(Underlagsdata!D137='Orginal underlagsdata'!D137,0,1)</f>
        <v>0</v>
      </c>
    </row>
    <row r="431" spans="1:4" x14ac:dyDescent="0.25">
      <c r="A431">
        <f>IF(Underlagsdata!A138='Orginal underlagsdata'!A138,0,1)</f>
        <v>0</v>
      </c>
      <c r="B431">
        <f>IF(Underlagsdata!B138='Orginal underlagsdata'!B138,0,1)</f>
        <v>0</v>
      </c>
      <c r="C431">
        <f>IF(Underlagsdata!C138='Orginal underlagsdata'!C138,0,1)</f>
        <v>0</v>
      </c>
      <c r="D431">
        <f>IF(Underlagsdata!D138='Orginal underlagsdata'!D138,0,1)</f>
        <v>0</v>
      </c>
    </row>
    <row r="432" spans="1:4" x14ac:dyDescent="0.25">
      <c r="A432">
        <f>IF(Underlagsdata!A139='Orginal underlagsdata'!A139,0,1)</f>
        <v>0</v>
      </c>
      <c r="B432">
        <f>IF(Underlagsdata!B139='Orginal underlagsdata'!B139,0,1)</f>
        <v>0</v>
      </c>
      <c r="C432">
        <f>IF(Underlagsdata!C139='Orginal underlagsdata'!C139,0,1)</f>
        <v>0</v>
      </c>
      <c r="D432">
        <f>IF(Underlagsdata!D139='Orginal underlagsdata'!D139,0,1)</f>
        <v>0</v>
      </c>
    </row>
    <row r="433" spans="1:4" x14ac:dyDescent="0.25">
      <c r="A433">
        <f>IF(Underlagsdata!A140='Orginal underlagsdata'!A140,0,1)</f>
        <v>0</v>
      </c>
      <c r="B433">
        <f>IF(Underlagsdata!B140='Orginal underlagsdata'!B140,0,1)</f>
        <v>0</v>
      </c>
      <c r="C433">
        <f>IF(Underlagsdata!C140='Orginal underlagsdata'!C140,0,1)</f>
        <v>0</v>
      </c>
      <c r="D433">
        <f>IF(Underlagsdata!D140='Orginal underlagsdata'!D140,0,1)</f>
        <v>0</v>
      </c>
    </row>
    <row r="434" spans="1:4" x14ac:dyDescent="0.25">
      <c r="A434">
        <f>IF(Underlagsdata!A141='Orginal underlagsdata'!A141,0,1)</f>
        <v>0</v>
      </c>
      <c r="B434">
        <f>IF(Underlagsdata!B141='Orginal underlagsdata'!B141,0,1)</f>
        <v>0</v>
      </c>
      <c r="C434">
        <f>IF(Underlagsdata!C141='Orginal underlagsdata'!C141,0,1)</f>
        <v>0</v>
      </c>
      <c r="D434">
        <f>IF(Underlagsdata!D141='Orginal underlagsdata'!D141,0,1)</f>
        <v>0</v>
      </c>
    </row>
    <row r="435" spans="1:4" x14ac:dyDescent="0.25">
      <c r="A435">
        <f>IF(Underlagsdata!A142='Orginal underlagsdata'!A142,0,1)</f>
        <v>0</v>
      </c>
      <c r="B435">
        <f>IF(Underlagsdata!B142='Orginal underlagsdata'!B142,0,1)</f>
        <v>0</v>
      </c>
      <c r="C435">
        <f>IF(Underlagsdata!C142='Orginal underlagsdata'!C142,0,1)</f>
        <v>0</v>
      </c>
      <c r="D435">
        <f>IF(Underlagsdata!D142='Orginal underlagsdata'!D142,0,1)</f>
        <v>0</v>
      </c>
    </row>
    <row r="436" spans="1:4" x14ac:dyDescent="0.25">
      <c r="A436">
        <f>IF(Underlagsdata!A143='Orginal underlagsdata'!A143,0,1)</f>
        <v>0</v>
      </c>
      <c r="B436">
        <f>IF(Underlagsdata!B143='Orginal underlagsdata'!B143,0,1)</f>
        <v>0</v>
      </c>
      <c r="C436">
        <f>IF(Underlagsdata!C143='Orginal underlagsdata'!C143,0,1)</f>
        <v>0</v>
      </c>
      <c r="D436">
        <f>IF(Underlagsdata!D143='Orginal underlagsdata'!D143,0,1)</f>
        <v>0</v>
      </c>
    </row>
    <row r="437" spans="1:4" x14ac:dyDescent="0.25">
      <c r="A437">
        <f>IF(Underlagsdata!A144='Orginal underlagsdata'!A144,0,1)</f>
        <v>0</v>
      </c>
      <c r="B437">
        <f>IF(Underlagsdata!B144='Orginal underlagsdata'!B144,0,1)</f>
        <v>0</v>
      </c>
      <c r="C437">
        <f>IF(Underlagsdata!C144='Orginal underlagsdata'!C144,0,1)</f>
        <v>0</v>
      </c>
      <c r="D437">
        <f>IF(Underlagsdata!D144='Orginal underlagsdata'!D144,0,1)</f>
        <v>0</v>
      </c>
    </row>
    <row r="438" spans="1:4" x14ac:dyDescent="0.25">
      <c r="A438">
        <f>IF(Underlagsdata!A145='Orginal underlagsdata'!A145,0,1)</f>
        <v>0</v>
      </c>
      <c r="B438">
        <f>IF(Underlagsdata!B145='Orginal underlagsdata'!B145,0,1)</f>
        <v>0</v>
      </c>
      <c r="C438">
        <f>IF(Underlagsdata!C145='Orginal underlagsdata'!C145,0,1)</f>
        <v>0</v>
      </c>
      <c r="D438">
        <f>IF(Underlagsdata!D145='Orginal underlagsdata'!D145,0,1)</f>
        <v>0</v>
      </c>
    </row>
    <row r="439" spans="1:4" x14ac:dyDescent="0.25">
      <c r="A439">
        <f>IF(Underlagsdata!A146='Orginal underlagsdata'!A146,0,1)</f>
        <v>0</v>
      </c>
      <c r="B439">
        <f>IF(Underlagsdata!B146='Orginal underlagsdata'!B146,0,1)</f>
        <v>0</v>
      </c>
      <c r="C439">
        <f>IF(Underlagsdata!C146='Orginal underlagsdata'!C146,0,1)</f>
        <v>0</v>
      </c>
      <c r="D439">
        <f>IF(Underlagsdata!D146='Orginal underlagsdata'!D146,0,1)</f>
        <v>0</v>
      </c>
    </row>
    <row r="440" spans="1:4" x14ac:dyDescent="0.25">
      <c r="A440">
        <f>IF(Underlagsdata!A147='Orginal underlagsdata'!A147,0,1)</f>
        <v>0</v>
      </c>
      <c r="B440">
        <f>IF(Underlagsdata!B147='Orginal underlagsdata'!B147,0,1)</f>
        <v>0</v>
      </c>
      <c r="C440">
        <f>IF(Underlagsdata!C147='Orginal underlagsdata'!C147,0,1)</f>
        <v>0</v>
      </c>
      <c r="D440">
        <f>IF(Underlagsdata!D147='Orginal underlagsdata'!D147,0,1)</f>
        <v>0</v>
      </c>
    </row>
    <row r="441" spans="1:4" x14ac:dyDescent="0.25">
      <c r="A441">
        <f>IF(Underlagsdata!A148='Orginal underlagsdata'!A148,0,1)</f>
        <v>0</v>
      </c>
      <c r="B441">
        <f>IF(Underlagsdata!B148='Orginal underlagsdata'!B148,0,1)</f>
        <v>0</v>
      </c>
      <c r="C441">
        <f>IF(Underlagsdata!C148='Orginal underlagsdata'!C148,0,1)</f>
        <v>0</v>
      </c>
      <c r="D441">
        <f>IF(Underlagsdata!D148='Orginal underlagsdata'!D148,0,1)</f>
        <v>0</v>
      </c>
    </row>
    <row r="442" spans="1:4" x14ac:dyDescent="0.25">
      <c r="A442">
        <f>IF(Underlagsdata!A149='Orginal underlagsdata'!A149,0,1)</f>
        <v>0</v>
      </c>
      <c r="B442">
        <f>IF(Underlagsdata!B149='Orginal underlagsdata'!B149,0,1)</f>
        <v>0</v>
      </c>
      <c r="C442">
        <f>IF(Underlagsdata!C149='Orginal underlagsdata'!C149,0,1)</f>
        <v>0</v>
      </c>
      <c r="D442">
        <f>IF(Underlagsdata!D149='Orginal underlagsdata'!D149,0,1)</f>
        <v>0</v>
      </c>
    </row>
    <row r="443" spans="1:4" x14ac:dyDescent="0.25">
      <c r="A443">
        <f>IF(Underlagsdata!A150='Orginal underlagsdata'!A150,0,1)</f>
        <v>0</v>
      </c>
      <c r="B443">
        <f>IF(Underlagsdata!B150='Orginal underlagsdata'!B150,0,1)</f>
        <v>0</v>
      </c>
      <c r="C443">
        <f>IF(Underlagsdata!C150='Orginal underlagsdata'!C150,0,1)</f>
        <v>0</v>
      </c>
      <c r="D443">
        <f>IF(Underlagsdata!D150='Orginal underlagsdata'!D150,0,1)</f>
        <v>0</v>
      </c>
    </row>
    <row r="444" spans="1:4" x14ac:dyDescent="0.25">
      <c r="A444">
        <f>IF(Underlagsdata!A151='Orginal underlagsdata'!A151,0,1)</f>
        <v>0</v>
      </c>
      <c r="B444">
        <f>IF(Underlagsdata!B151='Orginal underlagsdata'!B151,0,1)</f>
        <v>0</v>
      </c>
      <c r="C444">
        <f>IF(Underlagsdata!C151='Orginal underlagsdata'!C151,0,1)</f>
        <v>0</v>
      </c>
      <c r="D444">
        <f>IF(Underlagsdata!D151='Orginal underlagsdata'!D151,0,1)</f>
        <v>0</v>
      </c>
    </row>
    <row r="445" spans="1:4" x14ac:dyDescent="0.25">
      <c r="A445">
        <f>IF(Underlagsdata!A152='Orginal underlagsdata'!A152,0,1)</f>
        <v>0</v>
      </c>
      <c r="B445">
        <f>IF(Underlagsdata!B152='Orginal underlagsdata'!B152,0,1)</f>
        <v>0</v>
      </c>
      <c r="C445">
        <f>IF(Underlagsdata!C152='Orginal underlagsdata'!C152,0,1)</f>
        <v>0</v>
      </c>
      <c r="D445">
        <f>IF(Underlagsdata!D152='Orginal underlagsdata'!D152,0,1)</f>
        <v>0</v>
      </c>
    </row>
    <row r="446" spans="1:4" x14ac:dyDescent="0.25">
      <c r="A446">
        <f>IF(Underlagsdata!A153='Orginal underlagsdata'!A153,0,1)</f>
        <v>0</v>
      </c>
      <c r="B446">
        <f>IF(Underlagsdata!B153='Orginal underlagsdata'!B153,0,1)</f>
        <v>0</v>
      </c>
      <c r="C446">
        <f>IF(Underlagsdata!C153='Orginal underlagsdata'!C153,0,1)</f>
        <v>0</v>
      </c>
      <c r="D446">
        <f>IF(Underlagsdata!D153='Orginal underlagsdata'!D153,0,1)</f>
        <v>0</v>
      </c>
    </row>
    <row r="447" spans="1:4" x14ac:dyDescent="0.25">
      <c r="A447">
        <f>IF(Underlagsdata!A154='Orginal underlagsdata'!A154,0,1)</f>
        <v>0</v>
      </c>
      <c r="B447">
        <f>IF(Underlagsdata!B154='Orginal underlagsdata'!B154,0,1)</f>
        <v>0</v>
      </c>
      <c r="C447">
        <f>IF(Underlagsdata!C154='Orginal underlagsdata'!C154,0,1)</f>
        <v>0</v>
      </c>
      <c r="D447">
        <f>IF(Underlagsdata!D154='Orginal underlagsdata'!D154,0,1)</f>
        <v>0</v>
      </c>
    </row>
    <row r="448" spans="1:4" x14ac:dyDescent="0.25">
      <c r="A448">
        <f>IF(Underlagsdata!A155='Orginal underlagsdata'!A155,0,1)</f>
        <v>0</v>
      </c>
      <c r="B448">
        <f>IF(Underlagsdata!B155='Orginal underlagsdata'!B155,0,1)</f>
        <v>0</v>
      </c>
      <c r="C448">
        <f>IF(Underlagsdata!C155='Orginal underlagsdata'!C155,0,1)</f>
        <v>0</v>
      </c>
      <c r="D448">
        <f>IF(Underlagsdata!D155='Orginal underlagsdata'!D155,0,1)</f>
        <v>0</v>
      </c>
    </row>
    <row r="449" spans="1:4" x14ac:dyDescent="0.25">
      <c r="A449">
        <f>IF(Underlagsdata!A156='Orginal underlagsdata'!A156,0,1)</f>
        <v>0</v>
      </c>
      <c r="B449">
        <f>IF(Underlagsdata!B156='Orginal underlagsdata'!B156,0,1)</f>
        <v>0</v>
      </c>
      <c r="C449">
        <f>IF(Underlagsdata!C156='Orginal underlagsdata'!C156,0,1)</f>
        <v>0</v>
      </c>
      <c r="D449">
        <f>IF(Underlagsdata!D156='Orginal underlagsdata'!D156,0,1)</f>
        <v>0</v>
      </c>
    </row>
    <row r="450" spans="1:4" x14ac:dyDescent="0.25">
      <c r="A450">
        <f>IF(Underlagsdata!A157='Orginal underlagsdata'!A157,0,1)</f>
        <v>0</v>
      </c>
      <c r="B450">
        <f>IF(Underlagsdata!B157='Orginal underlagsdata'!B157,0,1)</f>
        <v>0</v>
      </c>
      <c r="C450">
        <f>IF(Underlagsdata!C157='Orginal underlagsdata'!C157,0,1)</f>
        <v>0</v>
      </c>
      <c r="D450">
        <f>IF(Underlagsdata!D157='Orginal underlagsdata'!D157,0,1)</f>
        <v>0</v>
      </c>
    </row>
    <row r="451" spans="1:4" x14ac:dyDescent="0.25">
      <c r="A451">
        <f>IF(Underlagsdata!A158='Orginal underlagsdata'!A158,0,1)</f>
        <v>0</v>
      </c>
      <c r="B451">
        <f>IF(Underlagsdata!B158='Orginal underlagsdata'!B158,0,1)</f>
        <v>0</v>
      </c>
      <c r="C451">
        <f>IF(Underlagsdata!C158='Orginal underlagsdata'!C158,0,1)</f>
        <v>0</v>
      </c>
      <c r="D451">
        <f>IF(Underlagsdata!D158='Orginal underlagsdata'!D158,0,1)</f>
        <v>0</v>
      </c>
    </row>
    <row r="452" spans="1:4" x14ac:dyDescent="0.25">
      <c r="A452">
        <f>IF(Underlagsdata!A159='Orginal underlagsdata'!A159,0,1)</f>
        <v>0</v>
      </c>
      <c r="B452">
        <f>IF(Underlagsdata!B159='Orginal underlagsdata'!B159,0,1)</f>
        <v>0</v>
      </c>
      <c r="C452">
        <f>IF(Underlagsdata!C159='Orginal underlagsdata'!C159,0,1)</f>
        <v>0</v>
      </c>
      <c r="D452">
        <f>IF(Underlagsdata!D159='Orginal underlagsdata'!D159,0,1)</f>
        <v>0</v>
      </c>
    </row>
    <row r="453" spans="1:4" x14ac:dyDescent="0.25">
      <c r="A453">
        <f>IF(Underlagsdata!A160='Orginal underlagsdata'!A160,0,1)</f>
        <v>0</v>
      </c>
      <c r="B453">
        <f>IF(Underlagsdata!B160='Orginal underlagsdata'!B160,0,1)</f>
        <v>0</v>
      </c>
      <c r="C453">
        <f>IF(Underlagsdata!C160='Orginal underlagsdata'!C160,0,1)</f>
        <v>0</v>
      </c>
      <c r="D453">
        <f>IF(Underlagsdata!D160='Orginal underlagsdata'!D160,0,1)</f>
        <v>0</v>
      </c>
    </row>
    <row r="454" spans="1:4" x14ac:dyDescent="0.25">
      <c r="A454">
        <f>IF(Underlagsdata!A161='Orginal underlagsdata'!A161,0,1)</f>
        <v>0</v>
      </c>
      <c r="B454">
        <f>IF(Underlagsdata!B161='Orginal underlagsdata'!B161,0,1)</f>
        <v>0</v>
      </c>
      <c r="C454">
        <f>IF(Underlagsdata!C161='Orginal underlagsdata'!C161,0,1)</f>
        <v>0</v>
      </c>
      <c r="D454">
        <f>IF(Underlagsdata!D161='Orginal underlagsdata'!D161,0,1)</f>
        <v>0</v>
      </c>
    </row>
    <row r="455" spans="1:4" x14ac:dyDescent="0.25">
      <c r="A455">
        <f>IF(Underlagsdata!A162='Orginal underlagsdata'!A162,0,1)</f>
        <v>0</v>
      </c>
      <c r="B455">
        <f>IF(Underlagsdata!B162='Orginal underlagsdata'!B162,0,1)</f>
        <v>0</v>
      </c>
      <c r="C455">
        <f>IF(Underlagsdata!C162='Orginal underlagsdata'!C162,0,1)</f>
        <v>0</v>
      </c>
      <c r="D455">
        <f>IF(Underlagsdata!D162='Orginal underlagsdata'!D162,0,1)</f>
        <v>0</v>
      </c>
    </row>
    <row r="456" spans="1:4" x14ac:dyDescent="0.25">
      <c r="A456">
        <f>IF(Underlagsdata!A163='Orginal underlagsdata'!A163,0,1)</f>
        <v>0</v>
      </c>
      <c r="B456">
        <f>IF(Underlagsdata!B163='Orginal underlagsdata'!B163,0,1)</f>
        <v>0</v>
      </c>
      <c r="C456">
        <f>IF(Underlagsdata!C163='Orginal underlagsdata'!C163,0,1)</f>
        <v>0</v>
      </c>
      <c r="D456">
        <f>IF(Underlagsdata!D163='Orginal underlagsdata'!D163,0,1)</f>
        <v>0</v>
      </c>
    </row>
    <row r="457" spans="1:4" x14ac:dyDescent="0.25">
      <c r="A457">
        <f>IF(Underlagsdata!A164='Orginal underlagsdata'!A164,0,1)</f>
        <v>0</v>
      </c>
      <c r="B457">
        <f>IF(Underlagsdata!B164='Orginal underlagsdata'!B164,0,1)</f>
        <v>0</v>
      </c>
      <c r="C457">
        <f>IF(Underlagsdata!C164='Orginal underlagsdata'!C164,0,1)</f>
        <v>0</v>
      </c>
      <c r="D457">
        <f>IF(Underlagsdata!D164='Orginal underlagsdata'!D164,0,1)</f>
        <v>0</v>
      </c>
    </row>
    <row r="458" spans="1:4" x14ac:dyDescent="0.25">
      <c r="A458">
        <f>IF(Underlagsdata!A165='Orginal underlagsdata'!A165,0,1)</f>
        <v>0</v>
      </c>
      <c r="B458">
        <f>IF(Underlagsdata!B165='Orginal underlagsdata'!B165,0,1)</f>
        <v>0</v>
      </c>
      <c r="C458">
        <f>IF(Underlagsdata!C165='Orginal underlagsdata'!C165,0,1)</f>
        <v>0</v>
      </c>
      <c r="D458">
        <f>IF(Underlagsdata!D165='Orginal underlagsdata'!D165,0,1)</f>
        <v>0</v>
      </c>
    </row>
    <row r="459" spans="1:4" x14ac:dyDescent="0.25">
      <c r="A459">
        <f>IF(Underlagsdata!A166='Orginal underlagsdata'!A166,0,1)</f>
        <v>0</v>
      </c>
      <c r="B459">
        <f>IF(Underlagsdata!B166='Orginal underlagsdata'!B166,0,1)</f>
        <v>0</v>
      </c>
      <c r="C459">
        <f>IF(Underlagsdata!C166='Orginal underlagsdata'!C166,0,1)</f>
        <v>0</v>
      </c>
      <c r="D459">
        <f>IF(Underlagsdata!D166='Orginal underlagsdata'!D166,0,1)</f>
        <v>0</v>
      </c>
    </row>
    <row r="460" spans="1:4" x14ac:dyDescent="0.25">
      <c r="A460">
        <f>IF(Underlagsdata!A167='Orginal underlagsdata'!A167,0,1)</f>
        <v>0</v>
      </c>
      <c r="B460">
        <f>IF(Underlagsdata!B167='Orginal underlagsdata'!B167,0,1)</f>
        <v>0</v>
      </c>
      <c r="C460">
        <f>IF(Underlagsdata!C167='Orginal underlagsdata'!C167,0,1)</f>
        <v>0</v>
      </c>
      <c r="D460">
        <f>IF(Underlagsdata!D167='Orginal underlagsdata'!D167,0,1)</f>
        <v>0</v>
      </c>
    </row>
    <row r="461" spans="1:4" x14ac:dyDescent="0.25">
      <c r="A461">
        <f>IF(Underlagsdata!A168='Orginal underlagsdata'!A168,0,1)</f>
        <v>0</v>
      </c>
      <c r="B461">
        <f>IF(Underlagsdata!B168='Orginal underlagsdata'!B168,0,1)</f>
        <v>0</v>
      </c>
      <c r="C461">
        <f>IF(Underlagsdata!C168='Orginal underlagsdata'!C168,0,1)</f>
        <v>0</v>
      </c>
      <c r="D461">
        <f>IF(Underlagsdata!D168='Orginal underlagsdata'!D168,0,1)</f>
        <v>0</v>
      </c>
    </row>
    <row r="462" spans="1:4" x14ac:dyDescent="0.25">
      <c r="A462">
        <f>IF(Underlagsdata!A169='Orginal underlagsdata'!A169,0,1)</f>
        <v>0</v>
      </c>
      <c r="B462">
        <f>IF(Underlagsdata!B169='Orginal underlagsdata'!B169,0,1)</f>
        <v>0</v>
      </c>
      <c r="C462">
        <f>IF(Underlagsdata!C169='Orginal underlagsdata'!C169,0,1)</f>
        <v>0</v>
      </c>
      <c r="D462">
        <f>IF(Underlagsdata!D169='Orginal underlagsdata'!D169,0,1)</f>
        <v>0</v>
      </c>
    </row>
    <row r="463" spans="1:4" x14ac:dyDescent="0.25">
      <c r="A463">
        <f>IF(Underlagsdata!A170='Orginal underlagsdata'!A170,0,1)</f>
        <v>0</v>
      </c>
      <c r="B463">
        <f>IF(Underlagsdata!B170='Orginal underlagsdata'!B170,0,1)</f>
        <v>0</v>
      </c>
      <c r="C463">
        <f>IF(Underlagsdata!C170='Orginal underlagsdata'!C170,0,1)</f>
        <v>0</v>
      </c>
      <c r="D463">
        <f>IF(Underlagsdata!D170='Orginal underlagsdata'!D170,0,1)</f>
        <v>0</v>
      </c>
    </row>
    <row r="464" spans="1:4" x14ac:dyDescent="0.25">
      <c r="A464">
        <f>IF(Underlagsdata!A171='Orginal underlagsdata'!A171,0,1)</f>
        <v>0</v>
      </c>
      <c r="B464">
        <f>IF(Underlagsdata!B171='Orginal underlagsdata'!B171,0,1)</f>
        <v>0</v>
      </c>
      <c r="C464">
        <f>IF(Underlagsdata!C171='Orginal underlagsdata'!C171,0,1)</f>
        <v>0</v>
      </c>
      <c r="D464">
        <f>IF(Underlagsdata!D171='Orginal underlagsdata'!D171,0,1)</f>
        <v>0</v>
      </c>
    </row>
    <row r="465" spans="1:4" x14ac:dyDescent="0.25">
      <c r="A465">
        <f>IF(Underlagsdata!A172='Orginal underlagsdata'!A172,0,1)</f>
        <v>0</v>
      </c>
      <c r="B465">
        <f>IF(Underlagsdata!B172='Orginal underlagsdata'!B172,0,1)</f>
        <v>0</v>
      </c>
      <c r="C465">
        <f>IF(Underlagsdata!C172='Orginal underlagsdata'!C172,0,1)</f>
        <v>0</v>
      </c>
      <c r="D465">
        <f>IF(Underlagsdata!D172='Orginal underlagsdata'!D172,0,1)</f>
        <v>0</v>
      </c>
    </row>
    <row r="466" spans="1:4" x14ac:dyDescent="0.25">
      <c r="A466">
        <f>IF(Underlagsdata!A173='Orginal underlagsdata'!A173,0,1)</f>
        <v>0</v>
      </c>
      <c r="B466">
        <f>IF(Underlagsdata!B173='Orginal underlagsdata'!B173,0,1)</f>
        <v>0</v>
      </c>
      <c r="C466">
        <f>IF(Underlagsdata!C173='Orginal underlagsdata'!C173,0,1)</f>
        <v>0</v>
      </c>
      <c r="D466">
        <f>IF(Underlagsdata!D173='Orginal underlagsdata'!D173,0,1)</f>
        <v>0</v>
      </c>
    </row>
    <row r="467" spans="1:4" x14ac:dyDescent="0.25">
      <c r="A467">
        <f>IF(Underlagsdata!A174='Orginal underlagsdata'!A174,0,1)</f>
        <v>0</v>
      </c>
      <c r="B467">
        <f>IF(Underlagsdata!B174='Orginal underlagsdata'!B174,0,1)</f>
        <v>0</v>
      </c>
      <c r="C467">
        <f>IF(Underlagsdata!C174='Orginal underlagsdata'!C174,0,1)</f>
        <v>0</v>
      </c>
      <c r="D467">
        <f>IF(Underlagsdata!D174='Orginal underlagsdata'!D174,0,1)</f>
        <v>0</v>
      </c>
    </row>
    <row r="468" spans="1:4" x14ac:dyDescent="0.25">
      <c r="A468">
        <f>IF(Underlagsdata!A175='Orginal underlagsdata'!A175,0,1)</f>
        <v>0</v>
      </c>
      <c r="B468">
        <f>IF(Underlagsdata!B175='Orginal underlagsdata'!B175,0,1)</f>
        <v>0</v>
      </c>
      <c r="C468">
        <f>IF(Underlagsdata!C175='Orginal underlagsdata'!C175,0,1)</f>
        <v>0</v>
      </c>
      <c r="D468">
        <f>IF(Underlagsdata!D175='Orginal underlagsdata'!D175,0,1)</f>
        <v>0</v>
      </c>
    </row>
    <row r="469" spans="1:4" x14ac:dyDescent="0.25">
      <c r="A469">
        <f>IF(Underlagsdata!A176='Orginal underlagsdata'!A176,0,1)</f>
        <v>0</v>
      </c>
      <c r="B469">
        <f>IF(Underlagsdata!B176='Orginal underlagsdata'!B176,0,1)</f>
        <v>0</v>
      </c>
      <c r="C469">
        <f>IF(Underlagsdata!C176='Orginal underlagsdata'!C176,0,1)</f>
        <v>0</v>
      </c>
      <c r="D469">
        <f>IF(Underlagsdata!D176='Orginal underlagsdata'!D176,0,1)</f>
        <v>0</v>
      </c>
    </row>
    <row r="470" spans="1:4" x14ac:dyDescent="0.25">
      <c r="A470">
        <f>IF(Underlagsdata!A177='Orginal underlagsdata'!A177,0,1)</f>
        <v>0</v>
      </c>
      <c r="B470">
        <f>IF(Underlagsdata!B177='Orginal underlagsdata'!B177,0,1)</f>
        <v>0</v>
      </c>
      <c r="C470">
        <f>IF(Underlagsdata!C177='Orginal underlagsdata'!C177,0,1)</f>
        <v>0</v>
      </c>
      <c r="D470">
        <f>IF(Underlagsdata!D177='Orginal underlagsdata'!D177,0,1)</f>
        <v>0</v>
      </c>
    </row>
    <row r="471" spans="1:4" x14ac:dyDescent="0.25">
      <c r="A471">
        <f>IF(Underlagsdata!A178='Orginal underlagsdata'!A178,0,1)</f>
        <v>0</v>
      </c>
      <c r="B471">
        <f>IF(Underlagsdata!B178='Orginal underlagsdata'!B178,0,1)</f>
        <v>0</v>
      </c>
      <c r="C471">
        <f>IF(Underlagsdata!C178='Orginal underlagsdata'!C178,0,1)</f>
        <v>0</v>
      </c>
      <c r="D471">
        <f>IF(Underlagsdata!D178='Orginal underlagsdata'!D178,0,1)</f>
        <v>0</v>
      </c>
    </row>
    <row r="472" spans="1:4" x14ac:dyDescent="0.25">
      <c r="A472">
        <f>IF(Underlagsdata!A179='Orginal underlagsdata'!A179,0,1)</f>
        <v>0</v>
      </c>
      <c r="B472">
        <f>IF(Underlagsdata!B179='Orginal underlagsdata'!B179,0,1)</f>
        <v>0</v>
      </c>
      <c r="C472">
        <f>IF(Underlagsdata!C179='Orginal underlagsdata'!C179,0,1)</f>
        <v>0</v>
      </c>
      <c r="D472">
        <f>IF(Underlagsdata!D179='Orginal underlagsdata'!D179,0,1)</f>
        <v>0</v>
      </c>
    </row>
    <row r="473" spans="1:4" x14ac:dyDescent="0.25">
      <c r="A473">
        <f>IF(Underlagsdata!A180='Orginal underlagsdata'!A180,0,1)</f>
        <v>0</v>
      </c>
      <c r="B473">
        <f>IF(Underlagsdata!B180='Orginal underlagsdata'!B180,0,1)</f>
        <v>0</v>
      </c>
      <c r="C473">
        <f>IF(Underlagsdata!C180='Orginal underlagsdata'!C180,0,1)</f>
        <v>0</v>
      </c>
      <c r="D473">
        <f>IF(Underlagsdata!D180='Orginal underlagsdata'!D180,0,1)</f>
        <v>0</v>
      </c>
    </row>
    <row r="474" spans="1:4" x14ac:dyDescent="0.25">
      <c r="A474">
        <f>IF(Underlagsdata!A181='Orginal underlagsdata'!A181,0,1)</f>
        <v>0</v>
      </c>
      <c r="B474">
        <f>IF(Underlagsdata!B181='Orginal underlagsdata'!B181,0,1)</f>
        <v>0</v>
      </c>
      <c r="C474">
        <f>IF(Underlagsdata!C181='Orginal underlagsdata'!C181,0,1)</f>
        <v>0</v>
      </c>
      <c r="D474">
        <f>IF(Underlagsdata!D181='Orginal underlagsdata'!D181,0,1)</f>
        <v>0</v>
      </c>
    </row>
    <row r="475" spans="1:4" x14ac:dyDescent="0.25">
      <c r="A475">
        <f>IF(Underlagsdata!A182='Orginal underlagsdata'!A182,0,1)</f>
        <v>0</v>
      </c>
      <c r="B475">
        <f>IF(Underlagsdata!B182='Orginal underlagsdata'!B182,0,1)</f>
        <v>0</v>
      </c>
      <c r="C475">
        <f>IF(Underlagsdata!C182='Orginal underlagsdata'!C182,0,1)</f>
        <v>0</v>
      </c>
      <c r="D475">
        <f>IF(Underlagsdata!D182='Orginal underlagsdata'!D182,0,1)</f>
        <v>0</v>
      </c>
    </row>
    <row r="476" spans="1:4" x14ac:dyDescent="0.25">
      <c r="A476">
        <f>IF(Underlagsdata!A183='Orginal underlagsdata'!A183,0,1)</f>
        <v>0</v>
      </c>
      <c r="B476">
        <f>IF(Underlagsdata!B183='Orginal underlagsdata'!B183,0,1)</f>
        <v>0</v>
      </c>
      <c r="C476">
        <f>IF(Underlagsdata!C183='Orginal underlagsdata'!C183,0,1)</f>
        <v>0</v>
      </c>
      <c r="D476">
        <f>IF(Underlagsdata!D183='Orginal underlagsdata'!D183,0,1)</f>
        <v>0</v>
      </c>
    </row>
    <row r="477" spans="1:4" x14ac:dyDescent="0.25">
      <c r="A477">
        <f>IF(Underlagsdata!A184='Orginal underlagsdata'!A184,0,1)</f>
        <v>0</v>
      </c>
      <c r="B477">
        <f>IF(Underlagsdata!B184='Orginal underlagsdata'!B184,0,1)</f>
        <v>0</v>
      </c>
      <c r="C477">
        <f>IF(Underlagsdata!C184='Orginal underlagsdata'!C184,0,1)</f>
        <v>0</v>
      </c>
      <c r="D477">
        <f>IF(Underlagsdata!D184='Orginal underlagsdata'!D184,0,1)</f>
        <v>0</v>
      </c>
    </row>
    <row r="478" spans="1:4" x14ac:dyDescent="0.25">
      <c r="A478">
        <f>IF(Underlagsdata!A185='Orginal underlagsdata'!A185,0,1)</f>
        <v>0</v>
      </c>
      <c r="B478">
        <f>IF(Underlagsdata!B185='Orginal underlagsdata'!B185,0,1)</f>
        <v>0</v>
      </c>
      <c r="C478">
        <f>IF(Underlagsdata!C185='Orginal underlagsdata'!C185,0,1)</f>
        <v>0</v>
      </c>
      <c r="D478">
        <f>IF(Underlagsdata!D185='Orginal underlagsdata'!D185,0,1)</f>
        <v>0</v>
      </c>
    </row>
    <row r="479" spans="1:4" x14ac:dyDescent="0.25">
      <c r="A479">
        <f>IF(Underlagsdata!A186='Orginal underlagsdata'!A186,0,1)</f>
        <v>0</v>
      </c>
      <c r="B479">
        <f>IF(Underlagsdata!B186='Orginal underlagsdata'!B186,0,1)</f>
        <v>0</v>
      </c>
      <c r="C479">
        <f>IF(Underlagsdata!C186='Orginal underlagsdata'!C186,0,1)</f>
        <v>0</v>
      </c>
      <c r="D479">
        <f>IF(Underlagsdata!D186='Orginal underlagsdata'!D186,0,1)</f>
        <v>0</v>
      </c>
    </row>
    <row r="480" spans="1:4" x14ac:dyDescent="0.25">
      <c r="A480">
        <f>IF(Underlagsdata!A187='Orginal underlagsdata'!A187,0,1)</f>
        <v>0</v>
      </c>
      <c r="B480">
        <f>IF(Underlagsdata!B187='Orginal underlagsdata'!B187,0,1)</f>
        <v>0</v>
      </c>
      <c r="C480">
        <f>IF(Underlagsdata!C187='Orginal underlagsdata'!C187,0,1)</f>
        <v>0</v>
      </c>
      <c r="D480">
        <f>IF(Underlagsdata!D187='Orginal underlagsdata'!D187,0,1)</f>
        <v>0</v>
      </c>
    </row>
    <row r="481" spans="1:4" x14ac:dyDescent="0.25">
      <c r="A481">
        <f>IF(Underlagsdata!A188='Orginal underlagsdata'!A188,0,1)</f>
        <v>0</v>
      </c>
      <c r="B481">
        <f>IF(Underlagsdata!B188='Orginal underlagsdata'!B188,0,1)</f>
        <v>0</v>
      </c>
      <c r="C481">
        <f>IF(Underlagsdata!C188='Orginal underlagsdata'!C188,0,1)</f>
        <v>0</v>
      </c>
      <c r="D481">
        <f>IF(Underlagsdata!D188='Orginal underlagsdata'!D188,0,1)</f>
        <v>0</v>
      </c>
    </row>
    <row r="482" spans="1:4" x14ac:dyDescent="0.25">
      <c r="A482">
        <f>IF(Underlagsdata!A189='Orginal underlagsdata'!A189,0,1)</f>
        <v>0</v>
      </c>
      <c r="B482">
        <f>IF(Underlagsdata!B189='Orginal underlagsdata'!B189,0,1)</f>
        <v>0</v>
      </c>
      <c r="C482">
        <f>IF(Underlagsdata!C189='Orginal underlagsdata'!C189,0,1)</f>
        <v>0</v>
      </c>
      <c r="D482">
        <f>IF(Underlagsdata!D189='Orginal underlagsdata'!D189,0,1)</f>
        <v>0</v>
      </c>
    </row>
    <row r="483" spans="1:4" x14ac:dyDescent="0.25">
      <c r="A483">
        <f>IF(Underlagsdata!A190='Orginal underlagsdata'!A190,0,1)</f>
        <v>0</v>
      </c>
      <c r="B483">
        <f>IF(Underlagsdata!B190='Orginal underlagsdata'!B190,0,1)</f>
        <v>0</v>
      </c>
      <c r="C483">
        <f>IF(Underlagsdata!C190='Orginal underlagsdata'!C190,0,1)</f>
        <v>0</v>
      </c>
      <c r="D483">
        <f>IF(Underlagsdata!D190='Orginal underlagsdata'!D190,0,1)</f>
        <v>0</v>
      </c>
    </row>
    <row r="484" spans="1:4" x14ac:dyDescent="0.25">
      <c r="A484">
        <f>IF(Underlagsdata!A191='Orginal underlagsdata'!A191,0,1)</f>
        <v>0</v>
      </c>
      <c r="B484">
        <f>IF(Underlagsdata!B191='Orginal underlagsdata'!B191,0,1)</f>
        <v>0</v>
      </c>
      <c r="C484">
        <f>IF(Underlagsdata!C191='Orginal underlagsdata'!C191,0,1)</f>
        <v>0</v>
      </c>
      <c r="D484">
        <f>IF(Underlagsdata!D191='Orginal underlagsdata'!D191,0,1)</f>
        <v>0</v>
      </c>
    </row>
    <row r="485" spans="1:4" x14ac:dyDescent="0.25">
      <c r="A485">
        <f>IF(Underlagsdata!A192='Orginal underlagsdata'!A192,0,1)</f>
        <v>0</v>
      </c>
      <c r="B485">
        <f>IF(Underlagsdata!B192='Orginal underlagsdata'!B192,0,1)</f>
        <v>0</v>
      </c>
      <c r="C485">
        <f>IF(Underlagsdata!C192='Orginal underlagsdata'!C192,0,1)</f>
        <v>0</v>
      </c>
      <c r="D485">
        <f>IF(Underlagsdata!D192='Orginal underlagsdata'!D192,0,1)</f>
        <v>0</v>
      </c>
    </row>
    <row r="486" spans="1:4" x14ac:dyDescent="0.25">
      <c r="A486">
        <f>IF(Underlagsdata!A193='Orginal underlagsdata'!A193,0,1)</f>
        <v>0</v>
      </c>
      <c r="B486">
        <f>IF(Underlagsdata!B193='Orginal underlagsdata'!B193,0,1)</f>
        <v>0</v>
      </c>
      <c r="C486">
        <f>IF(Underlagsdata!C193='Orginal underlagsdata'!C193,0,1)</f>
        <v>0</v>
      </c>
      <c r="D486">
        <f>IF(Underlagsdata!D193='Orginal underlagsdata'!D193,0,1)</f>
        <v>0</v>
      </c>
    </row>
    <row r="487" spans="1:4" x14ac:dyDescent="0.25">
      <c r="A487">
        <f>IF(Underlagsdata!A194='Orginal underlagsdata'!A194,0,1)</f>
        <v>0</v>
      </c>
      <c r="B487">
        <f>IF(Underlagsdata!B194='Orginal underlagsdata'!B194,0,1)</f>
        <v>0</v>
      </c>
      <c r="C487">
        <f>IF(Underlagsdata!C194='Orginal underlagsdata'!C194,0,1)</f>
        <v>0</v>
      </c>
      <c r="D487">
        <f>IF(Underlagsdata!D194='Orginal underlagsdata'!D194,0,1)</f>
        <v>0</v>
      </c>
    </row>
    <row r="488" spans="1:4" x14ac:dyDescent="0.25">
      <c r="A488">
        <f>IF(Underlagsdata!A195='Orginal underlagsdata'!A195,0,1)</f>
        <v>0</v>
      </c>
      <c r="B488">
        <f>IF(Underlagsdata!B195='Orginal underlagsdata'!B195,0,1)</f>
        <v>0</v>
      </c>
      <c r="C488">
        <f>IF(Underlagsdata!C195='Orginal underlagsdata'!C195,0,1)</f>
        <v>0</v>
      </c>
      <c r="D488">
        <f>IF(Underlagsdata!D195='Orginal underlagsdata'!D195,0,1)</f>
        <v>0</v>
      </c>
    </row>
    <row r="489" spans="1:4" x14ac:dyDescent="0.25">
      <c r="A489">
        <f>IF(Underlagsdata!A196='Orginal underlagsdata'!A196,0,1)</f>
        <v>0</v>
      </c>
      <c r="B489">
        <f>IF(Underlagsdata!B196='Orginal underlagsdata'!B196,0,1)</f>
        <v>0</v>
      </c>
      <c r="C489">
        <f>IF(Underlagsdata!C196='Orginal underlagsdata'!C196,0,1)</f>
        <v>0</v>
      </c>
      <c r="D489">
        <f>IF(Underlagsdata!D196='Orginal underlagsdata'!D196,0,1)</f>
        <v>0</v>
      </c>
    </row>
    <row r="490" spans="1:4" x14ac:dyDescent="0.25">
      <c r="A490">
        <f>IF(Underlagsdata!A197='Orginal underlagsdata'!A197,0,1)</f>
        <v>0</v>
      </c>
      <c r="B490">
        <f>IF(Underlagsdata!B197='Orginal underlagsdata'!B197,0,1)</f>
        <v>0</v>
      </c>
      <c r="C490">
        <f>IF(Underlagsdata!C197='Orginal underlagsdata'!C197,0,1)</f>
        <v>0</v>
      </c>
      <c r="D490">
        <f>IF(Underlagsdata!D197='Orginal underlagsdata'!D197,0,1)</f>
        <v>0</v>
      </c>
    </row>
    <row r="491" spans="1:4" x14ac:dyDescent="0.25">
      <c r="A491">
        <f>IF(Underlagsdata!A198='Orginal underlagsdata'!A198,0,1)</f>
        <v>0</v>
      </c>
      <c r="B491">
        <f>IF(Underlagsdata!B198='Orginal underlagsdata'!B198,0,1)</f>
        <v>0</v>
      </c>
      <c r="C491">
        <f>IF(Underlagsdata!C198='Orginal underlagsdata'!C198,0,1)</f>
        <v>0</v>
      </c>
      <c r="D491">
        <f>IF(Underlagsdata!D198='Orginal underlagsdata'!D198,0,1)</f>
        <v>0</v>
      </c>
    </row>
    <row r="492" spans="1:4" x14ac:dyDescent="0.25">
      <c r="A492">
        <f>IF(Underlagsdata!A199='Orginal underlagsdata'!A199,0,1)</f>
        <v>0</v>
      </c>
      <c r="B492">
        <f>IF(Underlagsdata!B199='Orginal underlagsdata'!B199,0,1)</f>
        <v>0</v>
      </c>
      <c r="C492">
        <f>IF(Underlagsdata!C199='Orginal underlagsdata'!C199,0,1)</f>
        <v>0</v>
      </c>
      <c r="D492">
        <f>IF(Underlagsdata!D199='Orginal underlagsdata'!D199,0,1)</f>
        <v>0</v>
      </c>
    </row>
    <row r="493" spans="1:4" x14ac:dyDescent="0.25">
      <c r="A493">
        <f>IF(Underlagsdata!A200='Orginal underlagsdata'!A200,0,1)</f>
        <v>0</v>
      </c>
      <c r="B493">
        <f>IF(Underlagsdata!B200='Orginal underlagsdata'!B200,0,1)</f>
        <v>0</v>
      </c>
      <c r="C493">
        <f>IF(Underlagsdata!C200='Orginal underlagsdata'!C200,0,1)</f>
        <v>0</v>
      </c>
      <c r="D493">
        <f>IF(Underlagsdata!D200='Orginal underlagsdata'!D200,0,1)</f>
        <v>0</v>
      </c>
    </row>
    <row r="494" spans="1:4" x14ac:dyDescent="0.25">
      <c r="A494">
        <f>IF(Underlagsdata!A201='Orginal underlagsdata'!A201,0,1)</f>
        <v>0</v>
      </c>
      <c r="B494">
        <f>IF(Underlagsdata!B201='Orginal underlagsdata'!B201,0,1)</f>
        <v>0</v>
      </c>
      <c r="C494">
        <f>IF(Underlagsdata!C201='Orginal underlagsdata'!C201,0,1)</f>
        <v>0</v>
      </c>
      <c r="D494">
        <f>IF(Underlagsdata!D201='Orginal underlagsdata'!D201,0,1)</f>
        <v>0</v>
      </c>
    </row>
    <row r="495" spans="1:4" x14ac:dyDescent="0.25">
      <c r="A495">
        <f>IF(Underlagsdata!A202='Orginal underlagsdata'!A202,0,1)</f>
        <v>0</v>
      </c>
      <c r="B495">
        <f>IF(Underlagsdata!B202='Orginal underlagsdata'!B202,0,1)</f>
        <v>0</v>
      </c>
      <c r="C495">
        <f>IF(Underlagsdata!C202='Orginal underlagsdata'!C202,0,1)</f>
        <v>0</v>
      </c>
      <c r="D495">
        <f>IF(Underlagsdata!D202='Orginal underlagsdata'!D202,0,1)</f>
        <v>0</v>
      </c>
    </row>
    <row r="496" spans="1:4" x14ac:dyDescent="0.25">
      <c r="A496">
        <f>IF(Underlagsdata!A203='Orginal underlagsdata'!A203,0,1)</f>
        <v>0</v>
      </c>
      <c r="B496">
        <f>IF(Underlagsdata!B203='Orginal underlagsdata'!B203,0,1)</f>
        <v>0</v>
      </c>
      <c r="C496">
        <f>IF(Underlagsdata!C203='Orginal underlagsdata'!C203,0,1)</f>
        <v>0</v>
      </c>
      <c r="D496">
        <f>IF(Underlagsdata!D203='Orginal underlagsdata'!D203,0,1)</f>
        <v>0</v>
      </c>
    </row>
    <row r="497" spans="1:4" x14ac:dyDescent="0.25">
      <c r="A497">
        <f>IF(Underlagsdata!A204='Orginal underlagsdata'!A204,0,1)</f>
        <v>0</v>
      </c>
      <c r="B497">
        <f>IF(Underlagsdata!B204='Orginal underlagsdata'!B204,0,1)</f>
        <v>0</v>
      </c>
      <c r="C497">
        <f>IF(Underlagsdata!C204='Orginal underlagsdata'!C204,0,1)</f>
        <v>0</v>
      </c>
      <c r="D497">
        <f>IF(Underlagsdata!D204='Orginal underlagsdata'!D204,0,1)</f>
        <v>0</v>
      </c>
    </row>
    <row r="498" spans="1:4" x14ac:dyDescent="0.25">
      <c r="A498">
        <f>IF(Underlagsdata!A205='Orginal underlagsdata'!A205,0,1)</f>
        <v>0</v>
      </c>
      <c r="B498">
        <f>IF(Underlagsdata!B205='Orginal underlagsdata'!B205,0,1)</f>
        <v>0</v>
      </c>
      <c r="C498">
        <f>IF(Underlagsdata!C205='Orginal underlagsdata'!C205,0,1)</f>
        <v>0</v>
      </c>
      <c r="D498">
        <f>IF(Underlagsdata!D205='Orginal underlagsdata'!D205,0,1)</f>
        <v>0</v>
      </c>
    </row>
    <row r="499" spans="1:4" x14ac:dyDescent="0.25">
      <c r="A499">
        <f>IF(Underlagsdata!A206='Orginal underlagsdata'!A206,0,1)</f>
        <v>0</v>
      </c>
      <c r="B499">
        <f>IF(Underlagsdata!B206='Orginal underlagsdata'!B206,0,1)</f>
        <v>0</v>
      </c>
      <c r="C499">
        <f>IF(Underlagsdata!C206='Orginal underlagsdata'!C206,0,1)</f>
        <v>0</v>
      </c>
      <c r="D499">
        <f>IF(Underlagsdata!D206='Orginal underlagsdata'!D206,0,1)</f>
        <v>0</v>
      </c>
    </row>
    <row r="500" spans="1:4" x14ac:dyDescent="0.25">
      <c r="A500">
        <f>IF(Underlagsdata!A207='Orginal underlagsdata'!A207,0,1)</f>
        <v>0</v>
      </c>
      <c r="B500">
        <f>IF(Underlagsdata!B207='Orginal underlagsdata'!B207,0,1)</f>
        <v>0</v>
      </c>
      <c r="C500">
        <f>IF(Underlagsdata!C207='Orginal underlagsdata'!C207,0,1)</f>
        <v>0</v>
      </c>
      <c r="D500">
        <f>IF(Underlagsdata!D207='Orginal underlagsdata'!D207,0,1)</f>
        <v>0</v>
      </c>
    </row>
    <row r="501" spans="1:4" x14ac:dyDescent="0.25">
      <c r="A501">
        <f>IF(Underlagsdata!A208='Orginal underlagsdata'!A208,0,1)</f>
        <v>0</v>
      </c>
      <c r="B501">
        <f>IF(Underlagsdata!B208='Orginal underlagsdata'!B208,0,1)</f>
        <v>0</v>
      </c>
      <c r="C501">
        <f>IF(Underlagsdata!C208='Orginal underlagsdata'!C208,0,1)</f>
        <v>0</v>
      </c>
      <c r="D501">
        <f>IF(Underlagsdata!D208='Orginal underlagsdata'!D208,0,1)</f>
        <v>0</v>
      </c>
    </row>
    <row r="502" spans="1:4" x14ac:dyDescent="0.25">
      <c r="A502">
        <f>IF(Underlagsdata!A209='Orginal underlagsdata'!A209,0,1)</f>
        <v>0</v>
      </c>
      <c r="B502">
        <f>IF(Underlagsdata!B209='Orginal underlagsdata'!B209,0,1)</f>
        <v>0</v>
      </c>
      <c r="C502">
        <f>IF(Underlagsdata!C209='Orginal underlagsdata'!C209,0,1)</f>
        <v>0</v>
      </c>
      <c r="D502">
        <f>IF(Underlagsdata!D209='Orginal underlagsdata'!D209,0,1)</f>
        <v>0</v>
      </c>
    </row>
    <row r="503" spans="1:4" x14ac:dyDescent="0.25">
      <c r="A503">
        <f>IF(Underlagsdata!A210='Orginal underlagsdata'!A210,0,1)</f>
        <v>0</v>
      </c>
      <c r="B503">
        <f>IF(Underlagsdata!B210='Orginal underlagsdata'!B210,0,1)</f>
        <v>0</v>
      </c>
      <c r="C503">
        <f>IF(Underlagsdata!C210='Orginal underlagsdata'!C210,0,1)</f>
        <v>0</v>
      </c>
      <c r="D503">
        <f>IF(Underlagsdata!D210='Orginal underlagsdata'!D210,0,1)</f>
        <v>0</v>
      </c>
    </row>
    <row r="504" spans="1:4" x14ac:dyDescent="0.25">
      <c r="A504">
        <f>IF(Underlagsdata!A211='Orginal underlagsdata'!A211,0,1)</f>
        <v>0</v>
      </c>
      <c r="B504">
        <f>IF(Underlagsdata!B211='Orginal underlagsdata'!B211,0,1)</f>
        <v>0</v>
      </c>
      <c r="C504">
        <f>IF(Underlagsdata!C211='Orginal underlagsdata'!C211,0,1)</f>
        <v>0</v>
      </c>
      <c r="D504">
        <f>IF(Underlagsdata!D211='Orginal underlagsdata'!D211,0,1)</f>
        <v>0</v>
      </c>
    </row>
    <row r="505" spans="1:4" x14ac:dyDescent="0.25">
      <c r="A505">
        <f>IF(Underlagsdata!A212='Orginal underlagsdata'!A212,0,1)</f>
        <v>0</v>
      </c>
      <c r="B505">
        <f>IF(Underlagsdata!B212='Orginal underlagsdata'!B212,0,1)</f>
        <v>0</v>
      </c>
      <c r="C505">
        <f>IF(Underlagsdata!C212='Orginal underlagsdata'!C212,0,1)</f>
        <v>0</v>
      </c>
      <c r="D505">
        <f>IF(Underlagsdata!D212='Orginal underlagsdata'!D212,0,1)</f>
        <v>0</v>
      </c>
    </row>
    <row r="506" spans="1:4" x14ac:dyDescent="0.25">
      <c r="A506">
        <f>IF(Underlagsdata!A213='Orginal underlagsdata'!A213,0,1)</f>
        <v>0</v>
      </c>
      <c r="B506">
        <f>IF(Underlagsdata!B213='Orginal underlagsdata'!B213,0,1)</f>
        <v>0</v>
      </c>
      <c r="C506">
        <f>IF(Underlagsdata!C213='Orginal underlagsdata'!C213,0,1)</f>
        <v>0</v>
      </c>
      <c r="D506">
        <f>IF(Underlagsdata!D213='Orginal underlagsdata'!D213,0,1)</f>
        <v>0</v>
      </c>
    </row>
    <row r="507" spans="1:4" x14ac:dyDescent="0.25">
      <c r="A507">
        <f>IF(Underlagsdata!A214='Orginal underlagsdata'!A214,0,1)</f>
        <v>0</v>
      </c>
      <c r="B507">
        <f>IF(Underlagsdata!B214='Orginal underlagsdata'!B214,0,1)</f>
        <v>0</v>
      </c>
      <c r="C507">
        <f>IF(Underlagsdata!C214='Orginal underlagsdata'!C214,0,1)</f>
        <v>0</v>
      </c>
      <c r="D507">
        <f>IF(Underlagsdata!D214='Orginal underlagsdata'!D214,0,1)</f>
        <v>0</v>
      </c>
    </row>
    <row r="508" spans="1:4" x14ac:dyDescent="0.25">
      <c r="A508">
        <f>IF(Underlagsdata!A215='Orginal underlagsdata'!A215,0,1)</f>
        <v>0</v>
      </c>
      <c r="B508">
        <f>IF(Underlagsdata!B215='Orginal underlagsdata'!B215,0,1)</f>
        <v>0</v>
      </c>
      <c r="C508">
        <f>IF(Underlagsdata!C215='Orginal underlagsdata'!C215,0,1)</f>
        <v>0</v>
      </c>
      <c r="D508">
        <f>IF(Underlagsdata!D215='Orginal underlagsdata'!D215,0,1)</f>
        <v>0</v>
      </c>
    </row>
    <row r="509" spans="1:4" x14ac:dyDescent="0.25">
      <c r="A509">
        <f>IF(Underlagsdata!A216='Orginal underlagsdata'!A216,0,1)</f>
        <v>0</v>
      </c>
      <c r="B509">
        <f>IF(Underlagsdata!B216='Orginal underlagsdata'!B216,0,1)</f>
        <v>0</v>
      </c>
      <c r="C509">
        <f>IF(Underlagsdata!C216='Orginal underlagsdata'!C216,0,1)</f>
        <v>0</v>
      </c>
      <c r="D509">
        <f>IF(Underlagsdata!D216='Orginal underlagsdata'!D216,0,1)</f>
        <v>0</v>
      </c>
    </row>
    <row r="510" spans="1:4" x14ac:dyDescent="0.25">
      <c r="A510">
        <f>IF(Underlagsdata!A217='Orginal underlagsdata'!A217,0,1)</f>
        <v>0</v>
      </c>
      <c r="B510">
        <f>IF(Underlagsdata!B217='Orginal underlagsdata'!B217,0,1)</f>
        <v>0</v>
      </c>
      <c r="C510">
        <f>IF(Underlagsdata!C217='Orginal underlagsdata'!C217,0,1)</f>
        <v>0</v>
      </c>
      <c r="D510">
        <f>IF(Underlagsdata!D217='Orginal underlagsdata'!D217,0,1)</f>
        <v>0</v>
      </c>
    </row>
    <row r="511" spans="1:4" x14ac:dyDescent="0.25">
      <c r="A511">
        <f>IF(Underlagsdata!A218='Orginal underlagsdata'!A218,0,1)</f>
        <v>0</v>
      </c>
      <c r="B511">
        <f>IF(Underlagsdata!B218='Orginal underlagsdata'!B218,0,1)</f>
        <v>0</v>
      </c>
      <c r="C511">
        <f>IF(Underlagsdata!C218='Orginal underlagsdata'!C218,0,1)</f>
        <v>0</v>
      </c>
      <c r="D511">
        <f>IF(Underlagsdata!D218='Orginal underlagsdata'!D218,0,1)</f>
        <v>0</v>
      </c>
    </row>
    <row r="512" spans="1:4" x14ac:dyDescent="0.25">
      <c r="A512">
        <f>IF(Underlagsdata!A219='Orginal underlagsdata'!A219,0,1)</f>
        <v>0</v>
      </c>
      <c r="B512">
        <f>IF(Underlagsdata!B219='Orginal underlagsdata'!B219,0,1)</f>
        <v>0</v>
      </c>
      <c r="C512">
        <f>IF(Underlagsdata!C219='Orginal underlagsdata'!C219,0,1)</f>
        <v>0</v>
      </c>
      <c r="D512">
        <f>IF(Underlagsdata!D219='Orginal underlagsdata'!D219,0,1)</f>
        <v>0</v>
      </c>
    </row>
    <row r="513" spans="1:4" x14ac:dyDescent="0.25">
      <c r="A513">
        <f>IF(Underlagsdata!A220='Orginal underlagsdata'!A220,0,1)</f>
        <v>0</v>
      </c>
      <c r="B513">
        <f>IF(Underlagsdata!B220='Orginal underlagsdata'!B220,0,1)</f>
        <v>0</v>
      </c>
      <c r="C513">
        <f>IF(Underlagsdata!C220='Orginal underlagsdata'!C220,0,1)</f>
        <v>0</v>
      </c>
      <c r="D513">
        <f>IF(Underlagsdata!D220='Orginal underlagsdata'!D220,0,1)</f>
        <v>0</v>
      </c>
    </row>
    <row r="514" spans="1:4" x14ac:dyDescent="0.25">
      <c r="A514">
        <f>IF(Underlagsdata!A221='Orginal underlagsdata'!A221,0,1)</f>
        <v>0</v>
      </c>
      <c r="B514">
        <f>IF(Underlagsdata!B221='Orginal underlagsdata'!B221,0,1)</f>
        <v>0</v>
      </c>
      <c r="C514">
        <f>IF(Underlagsdata!C221='Orginal underlagsdata'!C221,0,1)</f>
        <v>0</v>
      </c>
      <c r="D514">
        <f>IF(Underlagsdata!D221='Orginal underlagsdata'!D221,0,1)</f>
        <v>0</v>
      </c>
    </row>
    <row r="515" spans="1:4" x14ac:dyDescent="0.25">
      <c r="A515">
        <f>IF(Underlagsdata!A222='Orginal underlagsdata'!A222,0,1)</f>
        <v>0</v>
      </c>
      <c r="B515">
        <f>IF(Underlagsdata!B222='Orginal underlagsdata'!B222,0,1)</f>
        <v>0</v>
      </c>
      <c r="C515">
        <f>IF(Underlagsdata!C222='Orginal underlagsdata'!C222,0,1)</f>
        <v>0</v>
      </c>
      <c r="D515">
        <f>IF(Underlagsdata!D222='Orginal underlagsdata'!D222,0,1)</f>
        <v>0</v>
      </c>
    </row>
    <row r="516" spans="1:4" x14ac:dyDescent="0.25">
      <c r="A516">
        <f>IF(Underlagsdata!A223='Orginal underlagsdata'!A223,0,1)</f>
        <v>0</v>
      </c>
      <c r="B516">
        <f>IF(Underlagsdata!B223='Orginal underlagsdata'!B223,0,1)</f>
        <v>0</v>
      </c>
      <c r="C516">
        <f>IF(Underlagsdata!C223='Orginal underlagsdata'!C223,0,1)</f>
        <v>0</v>
      </c>
      <c r="D516">
        <f>IF(Underlagsdata!D223='Orginal underlagsdata'!D223,0,1)</f>
        <v>0</v>
      </c>
    </row>
    <row r="517" spans="1:4" x14ac:dyDescent="0.25">
      <c r="A517">
        <f>IF(Underlagsdata!A224='Orginal underlagsdata'!A224,0,1)</f>
        <v>0</v>
      </c>
      <c r="B517">
        <f>IF(Underlagsdata!B224='Orginal underlagsdata'!B224,0,1)</f>
        <v>0</v>
      </c>
      <c r="C517">
        <f>IF(Underlagsdata!C224='Orginal underlagsdata'!C224,0,1)</f>
        <v>0</v>
      </c>
      <c r="D517">
        <f>IF(Underlagsdata!D224='Orginal underlagsdata'!D224,0,1)</f>
        <v>0</v>
      </c>
    </row>
    <row r="518" spans="1:4" x14ac:dyDescent="0.25">
      <c r="A518">
        <f>IF(Underlagsdata!A225='Orginal underlagsdata'!A225,0,1)</f>
        <v>0</v>
      </c>
      <c r="B518">
        <f>IF(Underlagsdata!B225='Orginal underlagsdata'!B225,0,1)</f>
        <v>0</v>
      </c>
      <c r="C518">
        <f>IF(Underlagsdata!C225='Orginal underlagsdata'!C225,0,1)</f>
        <v>0</v>
      </c>
      <c r="D518">
        <f>IF(Underlagsdata!D225='Orginal underlagsdata'!D225,0,1)</f>
        <v>0</v>
      </c>
    </row>
    <row r="519" spans="1:4" x14ac:dyDescent="0.25">
      <c r="A519">
        <f>IF(Underlagsdata!A226='Orginal underlagsdata'!A226,0,1)</f>
        <v>0</v>
      </c>
      <c r="B519">
        <f>IF(Underlagsdata!B226='Orginal underlagsdata'!B226,0,1)</f>
        <v>0</v>
      </c>
      <c r="C519">
        <f>IF(Underlagsdata!C226='Orginal underlagsdata'!C226,0,1)</f>
        <v>0</v>
      </c>
      <c r="D519">
        <f>IF(Underlagsdata!D226='Orginal underlagsdata'!D226,0,1)</f>
        <v>0</v>
      </c>
    </row>
    <row r="520" spans="1:4" x14ac:dyDescent="0.25">
      <c r="A520">
        <f>IF(Underlagsdata!A227='Orginal underlagsdata'!A227,0,1)</f>
        <v>0</v>
      </c>
      <c r="B520">
        <f>IF(Underlagsdata!B227='Orginal underlagsdata'!B227,0,1)</f>
        <v>0</v>
      </c>
      <c r="C520">
        <f>IF(Underlagsdata!C227='Orginal underlagsdata'!C227,0,1)</f>
        <v>0</v>
      </c>
      <c r="D520">
        <f>IF(Underlagsdata!D227='Orginal underlagsdata'!D227,0,1)</f>
        <v>0</v>
      </c>
    </row>
    <row r="521" spans="1:4" x14ac:dyDescent="0.25">
      <c r="A521">
        <f>IF(Underlagsdata!A228='Orginal underlagsdata'!A228,0,1)</f>
        <v>0</v>
      </c>
      <c r="B521">
        <f>IF(Underlagsdata!B228='Orginal underlagsdata'!B228,0,1)</f>
        <v>0</v>
      </c>
      <c r="C521">
        <f>IF(Underlagsdata!C228='Orginal underlagsdata'!C228,0,1)</f>
        <v>0</v>
      </c>
      <c r="D521">
        <f>IF(Underlagsdata!D228='Orginal underlagsdata'!D228,0,1)</f>
        <v>0</v>
      </c>
    </row>
    <row r="522" spans="1:4" x14ac:dyDescent="0.25">
      <c r="A522">
        <f>IF(Underlagsdata!A229='Orginal underlagsdata'!A229,0,1)</f>
        <v>0</v>
      </c>
      <c r="B522">
        <f>IF(Underlagsdata!B229='Orginal underlagsdata'!B229,0,1)</f>
        <v>0</v>
      </c>
      <c r="C522">
        <f>IF(Underlagsdata!C229='Orginal underlagsdata'!C229,0,1)</f>
        <v>0</v>
      </c>
      <c r="D522">
        <f>IF(Underlagsdata!D229='Orginal underlagsdata'!D229,0,1)</f>
        <v>0</v>
      </c>
    </row>
    <row r="523" spans="1:4" x14ac:dyDescent="0.25">
      <c r="A523">
        <f>IF(Underlagsdata!A230='Orginal underlagsdata'!A230,0,1)</f>
        <v>0</v>
      </c>
      <c r="B523">
        <f>IF(Underlagsdata!B230='Orginal underlagsdata'!B230,0,1)</f>
        <v>0</v>
      </c>
      <c r="C523">
        <f>IF(Underlagsdata!C230='Orginal underlagsdata'!C230,0,1)</f>
        <v>0</v>
      </c>
      <c r="D523">
        <f>IF(Underlagsdata!D230='Orginal underlagsdata'!D230,0,1)</f>
        <v>0</v>
      </c>
    </row>
    <row r="524" spans="1:4" x14ac:dyDescent="0.25">
      <c r="A524">
        <f>IF(Underlagsdata!A231='Orginal underlagsdata'!A231,0,1)</f>
        <v>0</v>
      </c>
      <c r="B524">
        <f>IF(Underlagsdata!B231='Orginal underlagsdata'!B231,0,1)</f>
        <v>0</v>
      </c>
      <c r="C524">
        <f>IF(Underlagsdata!C231='Orginal underlagsdata'!C231,0,1)</f>
        <v>0</v>
      </c>
      <c r="D524">
        <f>IF(Underlagsdata!D231='Orginal underlagsdata'!D231,0,1)</f>
        <v>0</v>
      </c>
    </row>
    <row r="525" spans="1:4" x14ac:dyDescent="0.25">
      <c r="A525">
        <f>IF(Underlagsdata!A232='Orginal underlagsdata'!A232,0,1)</f>
        <v>0</v>
      </c>
      <c r="B525">
        <f>IF(Underlagsdata!B232='Orginal underlagsdata'!B232,0,1)</f>
        <v>0</v>
      </c>
      <c r="C525">
        <f>IF(Underlagsdata!C232='Orginal underlagsdata'!C232,0,1)</f>
        <v>0</v>
      </c>
      <c r="D525">
        <f>IF(Underlagsdata!D232='Orginal underlagsdata'!D232,0,1)</f>
        <v>0</v>
      </c>
    </row>
    <row r="526" spans="1:4" x14ac:dyDescent="0.25">
      <c r="A526">
        <f>IF(Underlagsdata!A233='Orginal underlagsdata'!A233,0,1)</f>
        <v>0</v>
      </c>
      <c r="B526">
        <f>IF(Underlagsdata!B233='Orginal underlagsdata'!B233,0,1)</f>
        <v>0</v>
      </c>
      <c r="C526">
        <f>IF(Underlagsdata!C233='Orginal underlagsdata'!C233,0,1)</f>
        <v>0</v>
      </c>
      <c r="D526">
        <f>IF(Underlagsdata!D233='Orginal underlagsdata'!D233,0,1)</f>
        <v>0</v>
      </c>
    </row>
    <row r="527" spans="1:4" x14ac:dyDescent="0.25">
      <c r="A527">
        <f>IF(Underlagsdata!A234='Orginal underlagsdata'!A234,0,1)</f>
        <v>0</v>
      </c>
      <c r="B527">
        <f>IF(Underlagsdata!B234='Orginal underlagsdata'!B234,0,1)</f>
        <v>0</v>
      </c>
      <c r="C527">
        <f>IF(Underlagsdata!C234='Orginal underlagsdata'!C234,0,1)</f>
        <v>0</v>
      </c>
      <c r="D527">
        <f>IF(Underlagsdata!D234='Orginal underlagsdata'!D234,0,1)</f>
        <v>0</v>
      </c>
    </row>
    <row r="528" spans="1:4" x14ac:dyDescent="0.25">
      <c r="A528">
        <f>IF(Underlagsdata!A235='Orginal underlagsdata'!A235,0,1)</f>
        <v>0</v>
      </c>
      <c r="B528">
        <f>IF(Underlagsdata!B235='Orginal underlagsdata'!B235,0,1)</f>
        <v>0</v>
      </c>
      <c r="C528">
        <f>IF(Underlagsdata!C235='Orginal underlagsdata'!C235,0,1)</f>
        <v>0</v>
      </c>
      <c r="D528">
        <f>IF(Underlagsdata!D235='Orginal underlagsdata'!D235,0,1)</f>
        <v>0</v>
      </c>
    </row>
    <row r="529" spans="1:4" x14ac:dyDescent="0.25">
      <c r="A529">
        <f>IF(Underlagsdata!A236='Orginal underlagsdata'!A236,0,1)</f>
        <v>0</v>
      </c>
      <c r="B529">
        <f>IF(Underlagsdata!B236='Orginal underlagsdata'!B236,0,1)</f>
        <v>0</v>
      </c>
      <c r="C529">
        <f>IF(Underlagsdata!C236='Orginal underlagsdata'!C236,0,1)</f>
        <v>0</v>
      </c>
      <c r="D529">
        <f>IF(Underlagsdata!D236='Orginal underlagsdata'!D236,0,1)</f>
        <v>0</v>
      </c>
    </row>
    <row r="530" spans="1:4" x14ac:dyDescent="0.25">
      <c r="A530">
        <f>IF(Underlagsdata!A237='Orginal underlagsdata'!A237,0,1)</f>
        <v>0</v>
      </c>
      <c r="B530">
        <f>IF(Underlagsdata!B237='Orginal underlagsdata'!B237,0,1)</f>
        <v>0</v>
      </c>
      <c r="C530">
        <f>IF(Underlagsdata!C237='Orginal underlagsdata'!C237,0,1)</f>
        <v>0</v>
      </c>
      <c r="D530">
        <f>IF(Underlagsdata!D237='Orginal underlagsdata'!D237,0,1)</f>
        <v>0</v>
      </c>
    </row>
    <row r="531" spans="1:4" x14ac:dyDescent="0.25">
      <c r="A531">
        <f>IF(Underlagsdata!A238='Orginal underlagsdata'!A238,0,1)</f>
        <v>0</v>
      </c>
      <c r="B531">
        <f>IF(Underlagsdata!B238='Orginal underlagsdata'!B238,0,1)</f>
        <v>0</v>
      </c>
      <c r="C531">
        <f>IF(Underlagsdata!C238='Orginal underlagsdata'!C238,0,1)</f>
        <v>0</v>
      </c>
      <c r="D531">
        <f>IF(Underlagsdata!D238='Orginal underlagsdata'!D238,0,1)</f>
        <v>0</v>
      </c>
    </row>
    <row r="532" spans="1:4" x14ac:dyDescent="0.25">
      <c r="A532">
        <f>IF(Underlagsdata!A239='Orginal underlagsdata'!A239,0,1)</f>
        <v>0</v>
      </c>
      <c r="B532">
        <f>IF(Underlagsdata!B239='Orginal underlagsdata'!B239,0,1)</f>
        <v>0</v>
      </c>
      <c r="C532">
        <f>IF(Underlagsdata!C239='Orginal underlagsdata'!C239,0,1)</f>
        <v>0</v>
      </c>
      <c r="D532">
        <f>IF(Underlagsdata!D239='Orginal underlagsdata'!D239,0,1)</f>
        <v>0</v>
      </c>
    </row>
    <row r="533" spans="1:4" x14ac:dyDescent="0.25">
      <c r="A533">
        <f>IF(Underlagsdata!A240='Orginal underlagsdata'!A240,0,1)</f>
        <v>0</v>
      </c>
      <c r="B533">
        <f>IF(Underlagsdata!B240='Orginal underlagsdata'!B240,0,1)</f>
        <v>0</v>
      </c>
      <c r="C533">
        <f>IF(Underlagsdata!C240='Orginal underlagsdata'!C240,0,1)</f>
        <v>0</v>
      </c>
      <c r="D533">
        <f>IF(Underlagsdata!D240='Orginal underlagsdata'!D240,0,1)</f>
        <v>0</v>
      </c>
    </row>
    <row r="534" spans="1:4" x14ac:dyDescent="0.25">
      <c r="A534">
        <f>IF(Underlagsdata!A241='Orginal underlagsdata'!A241,0,1)</f>
        <v>0</v>
      </c>
      <c r="B534">
        <f>IF(Underlagsdata!B241='Orginal underlagsdata'!B241,0,1)</f>
        <v>0</v>
      </c>
      <c r="C534">
        <f>IF(Underlagsdata!C241='Orginal underlagsdata'!C241,0,1)</f>
        <v>0</v>
      </c>
      <c r="D534">
        <f>IF(Underlagsdata!D241='Orginal underlagsdata'!D241,0,1)</f>
        <v>0</v>
      </c>
    </row>
    <row r="535" spans="1:4" x14ac:dyDescent="0.25">
      <c r="A535">
        <f>IF(Underlagsdata!A242='Orginal underlagsdata'!A242,0,1)</f>
        <v>0</v>
      </c>
      <c r="B535">
        <f>IF(Underlagsdata!B242='Orginal underlagsdata'!B242,0,1)</f>
        <v>0</v>
      </c>
      <c r="C535">
        <f>IF(Underlagsdata!C242='Orginal underlagsdata'!C242,0,1)</f>
        <v>0</v>
      </c>
      <c r="D535">
        <f>IF(Underlagsdata!D242='Orginal underlagsdata'!D242,0,1)</f>
        <v>0</v>
      </c>
    </row>
    <row r="536" spans="1:4" x14ac:dyDescent="0.25">
      <c r="A536">
        <f>IF(Underlagsdata!A243='Orginal underlagsdata'!A243,0,1)</f>
        <v>0</v>
      </c>
      <c r="B536">
        <f>IF(Underlagsdata!B243='Orginal underlagsdata'!B243,0,1)</f>
        <v>0</v>
      </c>
      <c r="C536">
        <f>IF(Underlagsdata!C243='Orginal underlagsdata'!C243,0,1)</f>
        <v>0</v>
      </c>
      <c r="D536">
        <f>IF(Underlagsdata!D243='Orginal underlagsdata'!D243,0,1)</f>
        <v>0</v>
      </c>
    </row>
    <row r="537" spans="1:4" x14ac:dyDescent="0.25">
      <c r="A537">
        <f>IF(Underlagsdata!A244='Orginal underlagsdata'!A244,0,1)</f>
        <v>0</v>
      </c>
      <c r="B537">
        <f>IF(Underlagsdata!B244='Orginal underlagsdata'!B244,0,1)</f>
        <v>0</v>
      </c>
      <c r="C537">
        <f>IF(Underlagsdata!C244='Orginal underlagsdata'!C244,0,1)</f>
        <v>0</v>
      </c>
      <c r="D537">
        <f>IF(Underlagsdata!D244='Orginal underlagsdata'!D244,0,1)</f>
        <v>0</v>
      </c>
    </row>
    <row r="538" spans="1:4" x14ac:dyDescent="0.25">
      <c r="A538">
        <f>IF(Underlagsdata!A245='Orginal underlagsdata'!A245,0,1)</f>
        <v>0</v>
      </c>
      <c r="B538">
        <f>IF(Underlagsdata!B245='Orginal underlagsdata'!B245,0,1)</f>
        <v>0</v>
      </c>
      <c r="C538">
        <f>IF(Underlagsdata!C245='Orginal underlagsdata'!C245,0,1)</f>
        <v>0</v>
      </c>
      <c r="D538">
        <f>IF(Underlagsdata!D245='Orginal underlagsdata'!D245,0,1)</f>
        <v>0</v>
      </c>
    </row>
    <row r="539" spans="1:4" x14ac:dyDescent="0.25">
      <c r="A539">
        <f>IF(Underlagsdata!A246='Orginal underlagsdata'!A246,0,1)</f>
        <v>0</v>
      </c>
      <c r="B539">
        <f>IF(Underlagsdata!B246='Orginal underlagsdata'!B246,0,1)</f>
        <v>0</v>
      </c>
      <c r="C539">
        <f>IF(Underlagsdata!C246='Orginal underlagsdata'!C246,0,1)</f>
        <v>0</v>
      </c>
      <c r="D539">
        <f>IF(Underlagsdata!D246='Orginal underlagsdata'!D246,0,1)</f>
        <v>0</v>
      </c>
    </row>
    <row r="540" spans="1:4" x14ac:dyDescent="0.25">
      <c r="A540">
        <f>IF(Underlagsdata!A247='Orginal underlagsdata'!A247,0,1)</f>
        <v>0</v>
      </c>
      <c r="B540">
        <f>IF(Underlagsdata!B247='Orginal underlagsdata'!B247,0,1)</f>
        <v>0</v>
      </c>
      <c r="C540">
        <f>IF(Underlagsdata!C247='Orginal underlagsdata'!C247,0,1)</f>
        <v>0</v>
      </c>
      <c r="D540">
        <f>IF(Underlagsdata!D247='Orginal underlagsdata'!D247,0,1)</f>
        <v>0</v>
      </c>
    </row>
    <row r="541" spans="1:4" x14ac:dyDescent="0.25">
      <c r="A541">
        <f>IF(Underlagsdata!A248='Orginal underlagsdata'!A248,0,1)</f>
        <v>0</v>
      </c>
      <c r="B541">
        <f>IF(Underlagsdata!B248='Orginal underlagsdata'!B248,0,1)</f>
        <v>0</v>
      </c>
      <c r="C541">
        <f>IF(Underlagsdata!C248='Orginal underlagsdata'!C248,0,1)</f>
        <v>0</v>
      </c>
      <c r="D541">
        <f>IF(Underlagsdata!D248='Orginal underlagsdata'!D248,0,1)</f>
        <v>0</v>
      </c>
    </row>
    <row r="542" spans="1:4" x14ac:dyDescent="0.25">
      <c r="A542">
        <f>IF(Underlagsdata!A249='Orginal underlagsdata'!A249,0,1)</f>
        <v>0</v>
      </c>
      <c r="B542">
        <f>IF(Underlagsdata!B249='Orginal underlagsdata'!B249,0,1)</f>
        <v>0</v>
      </c>
      <c r="C542">
        <f>IF(Underlagsdata!C249='Orginal underlagsdata'!C249,0,1)</f>
        <v>0</v>
      </c>
      <c r="D542">
        <f>IF(Underlagsdata!D249='Orginal underlagsdata'!D249,0,1)</f>
        <v>0</v>
      </c>
    </row>
    <row r="543" spans="1:4" x14ac:dyDescent="0.25">
      <c r="A543">
        <f>IF(Underlagsdata!A250='Orginal underlagsdata'!A250,0,1)</f>
        <v>0</v>
      </c>
      <c r="B543">
        <f>IF(Underlagsdata!B250='Orginal underlagsdata'!B250,0,1)</f>
        <v>0</v>
      </c>
      <c r="C543">
        <f>IF(Underlagsdata!C250='Orginal underlagsdata'!C250,0,1)</f>
        <v>0</v>
      </c>
      <c r="D543">
        <f>IF(Underlagsdata!D250='Orginal underlagsdata'!D250,0,1)</f>
        <v>0</v>
      </c>
    </row>
    <row r="544" spans="1:4" x14ac:dyDescent="0.25">
      <c r="A544">
        <f>IF(Underlagsdata!A251='Orginal underlagsdata'!A251,0,1)</f>
        <v>0</v>
      </c>
      <c r="B544">
        <f>IF(Underlagsdata!B251='Orginal underlagsdata'!B251,0,1)</f>
        <v>0</v>
      </c>
      <c r="C544">
        <f>IF(Underlagsdata!C251='Orginal underlagsdata'!C251,0,1)</f>
        <v>0</v>
      </c>
      <c r="D544">
        <f>IF(Underlagsdata!D251='Orginal underlagsdata'!D251,0,1)</f>
        <v>0</v>
      </c>
    </row>
    <row r="545" spans="1:4" x14ac:dyDescent="0.25">
      <c r="A545">
        <f>IF(Underlagsdata!A252='Orginal underlagsdata'!A252,0,1)</f>
        <v>0</v>
      </c>
      <c r="B545">
        <f>IF(Underlagsdata!B252='Orginal underlagsdata'!B252,0,1)</f>
        <v>0</v>
      </c>
      <c r="C545">
        <f>IF(Underlagsdata!C252='Orginal underlagsdata'!C252,0,1)</f>
        <v>0</v>
      </c>
      <c r="D545">
        <f>IF(Underlagsdata!D252='Orginal underlagsdata'!D252,0,1)</f>
        <v>0</v>
      </c>
    </row>
    <row r="546" spans="1:4" x14ac:dyDescent="0.25">
      <c r="A546">
        <f>IF(Underlagsdata!A253='Orginal underlagsdata'!A253,0,1)</f>
        <v>0</v>
      </c>
      <c r="B546">
        <f>IF(Underlagsdata!B253='Orginal underlagsdata'!B253,0,1)</f>
        <v>0</v>
      </c>
      <c r="C546">
        <f>IF(Underlagsdata!C253='Orginal underlagsdata'!C253,0,1)</f>
        <v>0</v>
      </c>
      <c r="D546">
        <f>IF(Underlagsdata!D253='Orginal underlagsdata'!D253,0,1)</f>
        <v>0</v>
      </c>
    </row>
    <row r="547" spans="1:4" x14ac:dyDescent="0.25">
      <c r="A547">
        <f>IF(Underlagsdata!A254='Orginal underlagsdata'!A254,0,1)</f>
        <v>0</v>
      </c>
      <c r="B547">
        <f>IF(Underlagsdata!B254='Orginal underlagsdata'!B254,0,1)</f>
        <v>0</v>
      </c>
      <c r="C547">
        <f>IF(Underlagsdata!C254='Orginal underlagsdata'!C254,0,1)</f>
        <v>0</v>
      </c>
      <c r="D547">
        <f>IF(Underlagsdata!D254='Orginal underlagsdata'!D254,0,1)</f>
        <v>0</v>
      </c>
    </row>
    <row r="548" spans="1:4" x14ac:dyDescent="0.25">
      <c r="A548">
        <f>IF(Underlagsdata!A255='Orginal underlagsdata'!A255,0,1)</f>
        <v>0</v>
      </c>
      <c r="B548">
        <f>IF(Underlagsdata!B255='Orginal underlagsdata'!B255,0,1)</f>
        <v>0</v>
      </c>
      <c r="C548">
        <f>IF(Underlagsdata!C255='Orginal underlagsdata'!C255,0,1)</f>
        <v>0</v>
      </c>
      <c r="D548">
        <f>IF(Underlagsdata!D255='Orginal underlagsdata'!D255,0,1)</f>
        <v>0</v>
      </c>
    </row>
    <row r="549" spans="1:4" x14ac:dyDescent="0.25">
      <c r="A549">
        <f>IF(Underlagsdata!A256='Orginal underlagsdata'!A256,0,1)</f>
        <v>0</v>
      </c>
      <c r="B549">
        <f>IF(Underlagsdata!B256='Orginal underlagsdata'!B256,0,1)</f>
        <v>0</v>
      </c>
      <c r="C549">
        <f>IF(Underlagsdata!C256='Orginal underlagsdata'!C256,0,1)</f>
        <v>0</v>
      </c>
      <c r="D549">
        <f>IF(Underlagsdata!D256='Orginal underlagsdata'!D256,0,1)</f>
        <v>0</v>
      </c>
    </row>
    <row r="550" spans="1:4" x14ac:dyDescent="0.25">
      <c r="A550">
        <f>IF(Underlagsdata!A257='Orginal underlagsdata'!A257,0,1)</f>
        <v>0</v>
      </c>
      <c r="B550">
        <f>IF(Underlagsdata!B257='Orginal underlagsdata'!B257,0,1)</f>
        <v>0</v>
      </c>
      <c r="C550">
        <f>IF(Underlagsdata!C257='Orginal underlagsdata'!C257,0,1)</f>
        <v>0</v>
      </c>
      <c r="D550">
        <f>IF(Underlagsdata!D257='Orginal underlagsdata'!D257,0,1)</f>
        <v>0</v>
      </c>
    </row>
    <row r="551" spans="1:4" x14ac:dyDescent="0.25">
      <c r="A551">
        <f>IF(Underlagsdata!A258='Orginal underlagsdata'!A258,0,1)</f>
        <v>0</v>
      </c>
      <c r="B551">
        <f>IF(Underlagsdata!B258='Orginal underlagsdata'!B258,0,1)</f>
        <v>0</v>
      </c>
      <c r="C551">
        <f>IF(Underlagsdata!C258='Orginal underlagsdata'!C258,0,1)</f>
        <v>0</v>
      </c>
      <c r="D551">
        <f>IF(Underlagsdata!D258='Orginal underlagsdata'!D258,0,1)</f>
        <v>0</v>
      </c>
    </row>
    <row r="552" spans="1:4" x14ac:dyDescent="0.25">
      <c r="A552">
        <f>IF(Underlagsdata!A259='Orginal underlagsdata'!A259,0,1)</f>
        <v>0</v>
      </c>
      <c r="B552">
        <f>IF(Underlagsdata!B259='Orginal underlagsdata'!B259,0,1)</f>
        <v>0</v>
      </c>
      <c r="C552">
        <f>IF(Underlagsdata!C259='Orginal underlagsdata'!C259,0,1)</f>
        <v>0</v>
      </c>
      <c r="D552">
        <f>IF(Underlagsdata!D259='Orginal underlagsdata'!D259,0,1)</f>
        <v>0</v>
      </c>
    </row>
    <row r="553" spans="1:4" x14ac:dyDescent="0.25">
      <c r="A553">
        <f>IF(Underlagsdata!A260='Orginal underlagsdata'!A260,0,1)</f>
        <v>0</v>
      </c>
      <c r="B553">
        <f>IF(Underlagsdata!B260='Orginal underlagsdata'!B260,0,1)</f>
        <v>0</v>
      </c>
      <c r="C553">
        <f>IF(Underlagsdata!C260='Orginal underlagsdata'!C260,0,1)</f>
        <v>0</v>
      </c>
      <c r="D553">
        <f>IF(Underlagsdata!D260='Orginal underlagsdata'!D260,0,1)</f>
        <v>0</v>
      </c>
    </row>
    <row r="554" spans="1:4" x14ac:dyDescent="0.25">
      <c r="A554">
        <f>IF(Underlagsdata!A261='Orginal underlagsdata'!A261,0,1)</f>
        <v>0</v>
      </c>
      <c r="B554">
        <f>IF(Underlagsdata!B261='Orginal underlagsdata'!B261,0,1)</f>
        <v>0</v>
      </c>
      <c r="C554">
        <f>IF(Underlagsdata!C261='Orginal underlagsdata'!C261,0,1)</f>
        <v>0</v>
      </c>
      <c r="D554">
        <f>IF(Underlagsdata!D261='Orginal underlagsdata'!D261,0,1)</f>
        <v>0</v>
      </c>
    </row>
    <row r="555" spans="1:4" x14ac:dyDescent="0.25">
      <c r="A555">
        <f>IF(Underlagsdata!A262='Orginal underlagsdata'!A262,0,1)</f>
        <v>0</v>
      </c>
      <c r="B555">
        <f>IF(Underlagsdata!B262='Orginal underlagsdata'!B262,0,1)</f>
        <v>0</v>
      </c>
      <c r="C555">
        <f>IF(Underlagsdata!C262='Orginal underlagsdata'!C262,0,1)</f>
        <v>0</v>
      </c>
      <c r="D555">
        <f>IF(Underlagsdata!D262='Orginal underlagsdata'!D262,0,1)</f>
        <v>0</v>
      </c>
    </row>
    <row r="556" spans="1:4" x14ac:dyDescent="0.25">
      <c r="A556">
        <f>IF(Underlagsdata!A263='Orginal underlagsdata'!A263,0,1)</f>
        <v>0</v>
      </c>
      <c r="B556">
        <f>IF(Underlagsdata!B263='Orginal underlagsdata'!B263,0,1)</f>
        <v>0</v>
      </c>
      <c r="C556">
        <f>IF(Underlagsdata!C263='Orginal underlagsdata'!C263,0,1)</f>
        <v>0</v>
      </c>
      <c r="D556">
        <f>IF(Underlagsdata!D263='Orginal underlagsdata'!D263,0,1)</f>
        <v>0</v>
      </c>
    </row>
    <row r="557" spans="1:4" x14ac:dyDescent="0.25">
      <c r="A557">
        <f>IF(Underlagsdata!A264='Orginal underlagsdata'!A264,0,1)</f>
        <v>0</v>
      </c>
      <c r="B557">
        <f>IF(Underlagsdata!B264='Orginal underlagsdata'!B264,0,1)</f>
        <v>0</v>
      </c>
      <c r="C557">
        <f>IF(Underlagsdata!C264='Orginal underlagsdata'!C264,0,1)</f>
        <v>0</v>
      </c>
      <c r="D557">
        <f>IF(Underlagsdata!D264='Orginal underlagsdata'!D264,0,1)</f>
        <v>0</v>
      </c>
    </row>
    <row r="558" spans="1:4" x14ac:dyDescent="0.25">
      <c r="A558">
        <f>IF(Underlagsdata!A265='Orginal underlagsdata'!A265,0,1)</f>
        <v>0</v>
      </c>
      <c r="B558">
        <f>IF(Underlagsdata!B265='Orginal underlagsdata'!B265,0,1)</f>
        <v>0</v>
      </c>
      <c r="C558">
        <f>IF(Underlagsdata!C265='Orginal underlagsdata'!C265,0,1)</f>
        <v>0</v>
      </c>
      <c r="D558">
        <f>IF(Underlagsdata!D265='Orginal underlagsdata'!D265,0,1)</f>
        <v>0</v>
      </c>
    </row>
    <row r="559" spans="1:4" x14ac:dyDescent="0.25">
      <c r="A559">
        <f>IF(Underlagsdata!A266='Orginal underlagsdata'!A266,0,1)</f>
        <v>0</v>
      </c>
      <c r="B559">
        <f>IF(Underlagsdata!B266='Orginal underlagsdata'!B266,0,1)</f>
        <v>0</v>
      </c>
      <c r="C559">
        <f>IF(Underlagsdata!C266='Orginal underlagsdata'!C266,0,1)</f>
        <v>0</v>
      </c>
      <c r="D559">
        <f>IF(Underlagsdata!D266='Orginal underlagsdata'!D266,0,1)</f>
        <v>0</v>
      </c>
    </row>
    <row r="560" spans="1:4" x14ac:dyDescent="0.25">
      <c r="A560">
        <f>IF(Underlagsdata!A267='Orginal underlagsdata'!A267,0,1)</f>
        <v>0</v>
      </c>
      <c r="B560">
        <f>IF(Underlagsdata!B267='Orginal underlagsdata'!B267,0,1)</f>
        <v>0</v>
      </c>
      <c r="C560">
        <f>IF(Underlagsdata!C267='Orginal underlagsdata'!C267,0,1)</f>
        <v>0</v>
      </c>
      <c r="D560">
        <f>IF(Underlagsdata!D267='Orginal underlagsdata'!D267,0,1)</f>
        <v>0</v>
      </c>
    </row>
    <row r="561" spans="1:4" x14ac:dyDescent="0.25">
      <c r="A561">
        <f>IF(Underlagsdata!A268='Orginal underlagsdata'!A268,0,1)</f>
        <v>0</v>
      </c>
      <c r="B561">
        <f>IF(Underlagsdata!B268='Orginal underlagsdata'!B268,0,1)</f>
        <v>0</v>
      </c>
      <c r="C561">
        <f>IF(Underlagsdata!C268='Orginal underlagsdata'!C268,0,1)</f>
        <v>0</v>
      </c>
      <c r="D561">
        <f>IF(Underlagsdata!D268='Orginal underlagsdata'!D268,0,1)</f>
        <v>0</v>
      </c>
    </row>
    <row r="562" spans="1:4" x14ac:dyDescent="0.25">
      <c r="A562">
        <f>IF(Underlagsdata!A269='Orginal underlagsdata'!A269,0,1)</f>
        <v>0</v>
      </c>
      <c r="B562">
        <f>IF(Underlagsdata!B269='Orginal underlagsdata'!B269,0,1)</f>
        <v>0</v>
      </c>
      <c r="C562">
        <f>IF(Underlagsdata!C269='Orginal underlagsdata'!C269,0,1)</f>
        <v>0</v>
      </c>
      <c r="D562">
        <f>IF(Underlagsdata!D269='Orginal underlagsdata'!D269,0,1)</f>
        <v>0</v>
      </c>
    </row>
    <row r="563" spans="1:4" x14ac:dyDescent="0.25">
      <c r="A563">
        <f>IF(Underlagsdata!A270='Orginal underlagsdata'!A270,0,1)</f>
        <v>0</v>
      </c>
      <c r="B563">
        <f>IF(Underlagsdata!B270='Orginal underlagsdata'!B270,0,1)</f>
        <v>0</v>
      </c>
      <c r="C563">
        <f>IF(Underlagsdata!C270='Orginal underlagsdata'!C270,0,1)</f>
        <v>0</v>
      </c>
      <c r="D563">
        <f>IF(Underlagsdata!D270='Orginal underlagsdata'!D270,0,1)</f>
        <v>0</v>
      </c>
    </row>
    <row r="564" spans="1:4" x14ac:dyDescent="0.25">
      <c r="A564">
        <f>IF(Underlagsdata!A271='Orginal underlagsdata'!A271,0,1)</f>
        <v>0</v>
      </c>
      <c r="B564">
        <f>IF(Underlagsdata!B271='Orginal underlagsdata'!B271,0,1)</f>
        <v>0</v>
      </c>
      <c r="C564">
        <f>IF(Underlagsdata!C271='Orginal underlagsdata'!C271,0,1)</f>
        <v>0</v>
      </c>
      <c r="D564">
        <f>IF(Underlagsdata!D271='Orginal underlagsdata'!D271,0,1)</f>
        <v>0</v>
      </c>
    </row>
    <row r="565" spans="1:4" x14ac:dyDescent="0.25">
      <c r="A565">
        <f>IF(Underlagsdata!A272='Orginal underlagsdata'!A272,0,1)</f>
        <v>0</v>
      </c>
      <c r="B565">
        <f>IF(Underlagsdata!B272='Orginal underlagsdata'!B272,0,1)</f>
        <v>0</v>
      </c>
      <c r="C565">
        <f>IF(Underlagsdata!C272='Orginal underlagsdata'!C272,0,1)</f>
        <v>0</v>
      </c>
      <c r="D565">
        <f>IF(Underlagsdata!D272='Orginal underlagsdata'!D272,0,1)</f>
        <v>0</v>
      </c>
    </row>
    <row r="566" spans="1:4" x14ac:dyDescent="0.25">
      <c r="A566">
        <f>IF(Underlagsdata!A273='Orginal underlagsdata'!A273,0,1)</f>
        <v>0</v>
      </c>
      <c r="B566">
        <f>IF(Underlagsdata!B273='Orginal underlagsdata'!B273,0,1)</f>
        <v>0</v>
      </c>
      <c r="C566">
        <f>IF(Underlagsdata!C273='Orginal underlagsdata'!C273,0,1)</f>
        <v>0</v>
      </c>
      <c r="D566">
        <f>IF(Underlagsdata!D273='Orginal underlagsdata'!D273,0,1)</f>
        <v>0</v>
      </c>
    </row>
    <row r="567" spans="1:4" x14ac:dyDescent="0.25">
      <c r="A567">
        <f>IF(Underlagsdata!A274='Orginal underlagsdata'!A274,0,1)</f>
        <v>0</v>
      </c>
      <c r="B567">
        <f>IF(Underlagsdata!B274='Orginal underlagsdata'!B274,0,1)</f>
        <v>0</v>
      </c>
      <c r="C567">
        <f>IF(Underlagsdata!C274='Orginal underlagsdata'!C274,0,1)</f>
        <v>0</v>
      </c>
      <c r="D567">
        <f>IF(Underlagsdata!D274='Orginal underlagsdata'!D274,0,1)</f>
        <v>0</v>
      </c>
    </row>
    <row r="568" spans="1:4" x14ac:dyDescent="0.25">
      <c r="A568">
        <f>IF(Underlagsdata!A275='Orginal underlagsdata'!A275,0,1)</f>
        <v>0</v>
      </c>
      <c r="B568">
        <f>IF(Underlagsdata!B275='Orginal underlagsdata'!B275,0,1)</f>
        <v>0</v>
      </c>
      <c r="C568">
        <f>IF(Underlagsdata!C275='Orginal underlagsdata'!C275,0,1)</f>
        <v>0</v>
      </c>
      <c r="D568">
        <f>IF(Underlagsdata!D275='Orginal underlagsdata'!D275,0,1)</f>
        <v>0</v>
      </c>
    </row>
    <row r="569" spans="1:4" x14ac:dyDescent="0.25">
      <c r="A569">
        <f>IF(Underlagsdata!A276='Orginal underlagsdata'!A276,0,1)</f>
        <v>0</v>
      </c>
      <c r="B569">
        <f>IF(Underlagsdata!B276='Orginal underlagsdata'!B276,0,1)</f>
        <v>0</v>
      </c>
      <c r="C569">
        <f>IF(Underlagsdata!C276='Orginal underlagsdata'!C276,0,1)</f>
        <v>0</v>
      </c>
      <c r="D569">
        <f>IF(Underlagsdata!D276='Orginal underlagsdata'!D276,0,1)</f>
        <v>0</v>
      </c>
    </row>
    <row r="570" spans="1:4" x14ac:dyDescent="0.25">
      <c r="A570">
        <f>IF(Underlagsdata!A277='Orginal underlagsdata'!A277,0,1)</f>
        <v>0</v>
      </c>
      <c r="B570">
        <f>IF(Underlagsdata!B277='Orginal underlagsdata'!B277,0,1)</f>
        <v>0</v>
      </c>
      <c r="C570">
        <f>IF(Underlagsdata!C277='Orginal underlagsdata'!C277,0,1)</f>
        <v>0</v>
      </c>
      <c r="D570">
        <f>IF(Underlagsdata!D277='Orginal underlagsdata'!D277,0,1)</f>
        <v>0</v>
      </c>
    </row>
    <row r="571" spans="1:4" x14ac:dyDescent="0.25">
      <c r="A571">
        <f>IF(Underlagsdata!A278='Orginal underlagsdata'!A278,0,1)</f>
        <v>0</v>
      </c>
      <c r="B571">
        <f>IF(Underlagsdata!B278='Orginal underlagsdata'!B278,0,1)</f>
        <v>0</v>
      </c>
      <c r="C571">
        <f>IF(Underlagsdata!C278='Orginal underlagsdata'!C278,0,1)</f>
        <v>0</v>
      </c>
      <c r="D571">
        <f>IF(Underlagsdata!D278='Orginal underlagsdata'!D278,0,1)</f>
        <v>0</v>
      </c>
    </row>
    <row r="572" spans="1:4" x14ac:dyDescent="0.25">
      <c r="A572">
        <f>IF(Underlagsdata!A279='Orginal underlagsdata'!A279,0,1)</f>
        <v>0</v>
      </c>
      <c r="B572">
        <f>IF(Underlagsdata!B279='Orginal underlagsdata'!B279,0,1)</f>
        <v>0</v>
      </c>
      <c r="C572">
        <f>IF(Underlagsdata!C279='Orginal underlagsdata'!C279,0,1)</f>
        <v>0</v>
      </c>
      <c r="D572">
        <f>IF(Underlagsdata!D279='Orginal underlagsdata'!D279,0,1)</f>
        <v>0</v>
      </c>
    </row>
    <row r="573" spans="1:4" x14ac:dyDescent="0.25">
      <c r="A573">
        <f>IF(Underlagsdata!A280='Orginal underlagsdata'!A280,0,1)</f>
        <v>0</v>
      </c>
      <c r="B573">
        <f>IF(Underlagsdata!B280='Orginal underlagsdata'!B280,0,1)</f>
        <v>0</v>
      </c>
      <c r="C573">
        <f>IF(Underlagsdata!C280='Orginal underlagsdata'!C280,0,1)</f>
        <v>0</v>
      </c>
      <c r="D573">
        <f>IF(Underlagsdata!D280='Orginal underlagsdata'!D280,0,1)</f>
        <v>0</v>
      </c>
    </row>
    <row r="574" spans="1:4" x14ac:dyDescent="0.25">
      <c r="A574">
        <f>IF(Underlagsdata!A281='Orginal underlagsdata'!A281,0,1)</f>
        <v>0</v>
      </c>
      <c r="B574">
        <f>IF(Underlagsdata!B281='Orginal underlagsdata'!B281,0,1)</f>
        <v>0</v>
      </c>
      <c r="C574">
        <f>IF(Underlagsdata!C281='Orginal underlagsdata'!C281,0,1)</f>
        <v>0</v>
      </c>
      <c r="D574">
        <f>IF(Underlagsdata!D281='Orginal underlagsdata'!D281,0,1)</f>
        <v>0</v>
      </c>
    </row>
    <row r="575" spans="1:4" x14ac:dyDescent="0.25">
      <c r="A575">
        <f>IF(Underlagsdata!A282='Orginal underlagsdata'!A282,0,1)</f>
        <v>0</v>
      </c>
      <c r="B575">
        <f>IF(Underlagsdata!B282='Orginal underlagsdata'!B282,0,1)</f>
        <v>0</v>
      </c>
      <c r="C575">
        <f>IF(Underlagsdata!C282='Orginal underlagsdata'!C282,0,1)</f>
        <v>0</v>
      </c>
      <c r="D575">
        <f>IF(Underlagsdata!D282='Orginal underlagsdata'!D282,0,1)</f>
        <v>0</v>
      </c>
    </row>
    <row r="576" spans="1:4" x14ac:dyDescent="0.25">
      <c r="A576">
        <f>IF(Underlagsdata!A283='Orginal underlagsdata'!A283,0,1)</f>
        <v>0</v>
      </c>
      <c r="B576">
        <f>IF(Underlagsdata!B283='Orginal underlagsdata'!B283,0,1)</f>
        <v>0</v>
      </c>
      <c r="C576">
        <f>IF(Underlagsdata!C283='Orginal underlagsdata'!C283,0,1)</f>
        <v>0</v>
      </c>
      <c r="D576">
        <f>IF(Underlagsdata!D283='Orginal underlagsdata'!D283,0,1)</f>
        <v>0</v>
      </c>
    </row>
    <row r="577" spans="1:4" x14ac:dyDescent="0.25">
      <c r="A577">
        <f>IF(Underlagsdata!A284='Orginal underlagsdata'!A284,0,1)</f>
        <v>0</v>
      </c>
      <c r="B577">
        <f>IF(Underlagsdata!B284='Orginal underlagsdata'!B284,0,1)</f>
        <v>0</v>
      </c>
      <c r="C577">
        <f>IF(Underlagsdata!C284='Orginal underlagsdata'!C284,0,1)</f>
        <v>0</v>
      </c>
      <c r="D577">
        <f>IF(Underlagsdata!D284='Orginal underlagsdata'!D284,0,1)</f>
        <v>0</v>
      </c>
    </row>
    <row r="578" spans="1:4" x14ac:dyDescent="0.25">
      <c r="A578">
        <f>IF(Underlagsdata!A285='Orginal underlagsdata'!A285,0,1)</f>
        <v>0</v>
      </c>
      <c r="B578">
        <f>IF(Underlagsdata!B285='Orginal underlagsdata'!B285,0,1)</f>
        <v>0</v>
      </c>
      <c r="C578">
        <f>IF(Underlagsdata!C285='Orginal underlagsdata'!C285,0,1)</f>
        <v>0</v>
      </c>
      <c r="D578">
        <f>IF(Underlagsdata!D285='Orginal underlagsdata'!D285,0,1)</f>
        <v>0</v>
      </c>
    </row>
    <row r="579" spans="1:4" x14ac:dyDescent="0.25">
      <c r="A579">
        <f>IF(Underlagsdata!A286='Orginal underlagsdata'!A286,0,1)</f>
        <v>0</v>
      </c>
      <c r="B579">
        <f>IF(Underlagsdata!B286='Orginal underlagsdata'!B286,0,1)</f>
        <v>0</v>
      </c>
      <c r="C579">
        <f>IF(Underlagsdata!C286='Orginal underlagsdata'!C286,0,1)</f>
        <v>0</v>
      </c>
      <c r="D579">
        <f>IF(Underlagsdata!D286='Orginal underlagsdata'!D286,0,1)</f>
        <v>0</v>
      </c>
    </row>
    <row r="580" spans="1:4" x14ac:dyDescent="0.25">
      <c r="A580">
        <f>IF(Underlagsdata!A287='Orginal underlagsdata'!A287,0,1)</f>
        <v>0</v>
      </c>
      <c r="B580">
        <f>IF(Underlagsdata!B287='Orginal underlagsdata'!B287,0,1)</f>
        <v>0</v>
      </c>
      <c r="C580">
        <f>IF(Underlagsdata!C287='Orginal underlagsdata'!C287,0,1)</f>
        <v>0</v>
      </c>
      <c r="D580">
        <f>IF(Underlagsdata!D287='Orginal underlagsdata'!D287,0,1)</f>
        <v>0</v>
      </c>
    </row>
    <row r="581" spans="1:4" x14ac:dyDescent="0.25">
      <c r="A581">
        <f>IF(Underlagsdata!A288='Orginal underlagsdata'!A288,0,1)</f>
        <v>0</v>
      </c>
      <c r="B581">
        <f>IF(Underlagsdata!B288='Orginal underlagsdata'!B288,0,1)</f>
        <v>0</v>
      </c>
      <c r="C581">
        <f>IF(Underlagsdata!C288='Orginal underlagsdata'!C288,0,1)</f>
        <v>0</v>
      </c>
      <c r="D581">
        <f>IF(Underlagsdata!D288='Orginal underlagsdata'!D288,0,1)</f>
        <v>0</v>
      </c>
    </row>
    <row r="582" spans="1:4" x14ac:dyDescent="0.25">
      <c r="A582">
        <f>IF(Underlagsdata!A289='Orginal underlagsdata'!A289,0,1)</f>
        <v>0</v>
      </c>
      <c r="B582">
        <f>IF(Underlagsdata!B289='Orginal underlagsdata'!B289,0,1)</f>
        <v>0</v>
      </c>
      <c r="C582">
        <f>IF(Underlagsdata!C289='Orginal underlagsdata'!C289,0,1)</f>
        <v>0</v>
      </c>
      <c r="D582">
        <f>IF(Underlagsdata!D289='Orginal underlagsdata'!D289,0,1)</f>
        <v>0</v>
      </c>
    </row>
    <row r="583" spans="1:4" x14ac:dyDescent="0.25">
      <c r="A583">
        <f>IF(Underlagsdata!A290='Orginal underlagsdata'!A290,0,1)</f>
        <v>0</v>
      </c>
      <c r="B583">
        <f>IF(Underlagsdata!B290='Orginal underlagsdata'!B290,0,1)</f>
        <v>0</v>
      </c>
      <c r="C583">
        <f>IF(Underlagsdata!C290='Orginal underlagsdata'!C290,0,1)</f>
        <v>0</v>
      </c>
      <c r="D583">
        <f>IF(Underlagsdata!D290='Orginal underlagsdata'!D290,0,1)</f>
        <v>0</v>
      </c>
    </row>
    <row r="584" spans="1:4" x14ac:dyDescent="0.25">
      <c r="A584">
        <f>IF(Underlagsdata!A291='Orginal underlagsdata'!A291,0,1)</f>
        <v>0</v>
      </c>
      <c r="B584">
        <f>IF(Underlagsdata!B291='Orginal underlagsdata'!B291,0,1)</f>
        <v>0</v>
      </c>
      <c r="C584">
        <f>IF(Underlagsdata!C291='Orginal underlagsdata'!C291,0,1)</f>
        <v>0</v>
      </c>
      <c r="D584">
        <f>IF(Underlagsdata!D291='Orginal underlagsdata'!D291,0,1)</f>
        <v>0</v>
      </c>
    </row>
  </sheetData>
  <mergeCells count="3">
    <mergeCell ref="H17:L17"/>
    <mergeCell ref="G27:K27"/>
    <mergeCell ref="J1:N1"/>
  </mergeCells>
  <conditionalFormatting sqref="F35:I38 I39">
    <cfRule type="expression" dxfId="3" priority="7">
      <formula>IF(F35=F35,1,0)=0</formula>
    </cfRule>
  </conditionalFormatting>
  <conditionalFormatting sqref="F42:G45 F41">
    <cfRule type="expression" dxfId="2" priority="4">
      <formula>IF(F41=F41,1,0)=0</formula>
    </cfRule>
  </conditionalFormatting>
  <conditionalFormatting sqref="G2:I2">
    <cfRule type="expression" dxfId="1" priority="3">
      <formula>IF(G2=G2,1,0)=0</formula>
    </cfRule>
  </conditionalFormatting>
  <conditionalFormatting sqref="G41">
    <cfRule type="expression" dxfId="0" priority="1">
      <formula>IF(G41=G41,1,0)=0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H y U W a J b 8 s q m A A A A 9 w A A A B I A H A B D b 2 5 m a W c v U G F j a 2 F n Z S 5 4 b W w g o h g A K K A U A A A A A A A A A A A A A A A A A A A A A A A A A A A A h Y 8 x D o I w G I W v Q r r T l p o Q I T 9 l M G 6 S m J A Y 1 w Y q N E I x t F D u 5 u C R v I I Y R d 0 c 3 / e + 4 b 3 7 9 Q b p 1 D b e K H u j O p 2 g A F P k S V 1 0 p d J V g g Z 7 8 t c o 5 b A X x V l U 0 p t l b e L J l A m q r b 3 E h D j n s F v h r q 8 I o z Q g x 2 y X F 7 V s B f r I 6 r / s K 2 2 s 0 I V E H A 6 v M Z z h K M R B F I Y M U y A L h U z p r 8 H m w c / 2 B 8 J m a O z Q S 2 5 G P 9 8 C W S K Q 9 w n + A F B L A w Q U A A I A C A C k f J 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y U W S i K R 7 g O A A A A E Q A A A B M A H A B G b 3 J t d W x h c y 9 T Z W N 0 a W 9 u M S 5 t I K I Y A C i g F A A A A A A A A A A A A A A A A A A A A A A A A A A A A C t O T S 7 J z M 9 T C I b Q h t Y A U E s B A i 0 A F A A C A A g A p H y U W a J b 8 s q m A A A A 9 w A A A B I A A A A A A A A A A A A A A A A A A A A A A E N v b m Z p Z y 9 Q Y W N r Y W d l L n h t b F B L A Q I t A B Q A A g A I A K R 8 l F k P y u m r p A A A A O k A A A A T A A A A A A A A A A A A A A A A A P I A A A B b Q 2 9 u d G V u d F 9 U e X B l c 1 0 u e G 1 s U E s B A i 0 A F A A C A A g A p H y U 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y i p r n q 2 R h H m 3 s K g i 2 t y q c A A A A A A g A A A A A A A 2 Y A A M A A A A A Q A A A A D z g W k U Y i 2 k a S l / i 1 y n B m L A A A A A A E g A A A o A A A A B A A A A B D 0 j C O g k j G l 8 s N r 6 C 5 I 8 o Y U A A A A A Q e 5 y l E j U T o U 1 / a K f n A W Z / 4 j m T 4 l Y K W j 5 2 J X c U z x M A g 7 x + B 7 s C 8 s V b s 5 8 I g D I d n J R U 5 j h s P 0 9 G N 0 n 5 h T o j J o R s g N M c d 5 p K 6 l S i 0 n Y G 4 C X G T F A A A A J i v i D 7 s / / r A D R S X l 8 P B U d v u g m 4 F < / D a t a M a s h u p > 
</file>

<file path=customXml/itemProps1.xml><?xml version="1.0" encoding="utf-8"?>
<ds:datastoreItem xmlns:ds="http://schemas.openxmlformats.org/officeDocument/2006/customXml" ds:itemID="{B4373B7B-7F54-4898-B8FE-E8E3ED82F1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Trafikalstringsverktyget</vt:lpstr>
      <vt:lpstr>Snabbstartsguide</vt:lpstr>
      <vt:lpstr>Indata</vt:lpstr>
      <vt:lpstr>Resultat</vt:lpstr>
      <vt:lpstr>Underlagsdata</vt:lpstr>
      <vt:lpstr>Källor</vt:lpstr>
      <vt:lpstr>Stödberäkningar</vt:lpstr>
      <vt:lpstr>Orginal underlagsdata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2025-01-09T09:09:01Z</dcterms:created>
  <dcterms:modified xsi:type="dcterms:W3CDTF">2025-01-09T09:09:10Z</dcterms:modified>
</cp:coreProperties>
</file>