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ok\Planering\Reviderad ÅP 2026-2037\Fastställd plan\"/>
    </mc:Choice>
  </mc:AlternateContent>
  <xr:revisionPtr revIDLastSave="0" documentId="8_{F792EFDD-AB40-421E-8F36-6968B7BA502F}" xr6:coauthVersionLast="47" xr6:coauthVersionMax="47" xr10:uidLastSave="{00000000-0000-0000-0000-000000000000}"/>
  <bookViews>
    <workbookView xWindow="-110" yWindow="-110" windowWidth="19420" windowHeight="11500" xr2:uid="{BA1E6020-44A8-4ECE-9AEC-C2B636CA1E6B}"/>
  </bookViews>
  <sheets>
    <sheet name="Bilaga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4___Komplettering_byggstart" localSheetId="0">#REF!</definedName>
    <definedName name="_4___Komplettering_byggstart">#REF!</definedName>
    <definedName name="_5___Prelim_ERTMS">#REF!</definedName>
    <definedName name="_Avd">[1]data!#REF!</definedName>
    <definedName name="_Bas" localSheetId="0">#REF!</definedName>
    <definedName name="_Bas">#REF!</definedName>
    <definedName name="_bro_atgard">#REF!</definedName>
    <definedName name="_xlnm._FilterDatabase" localSheetId="0" hidden="1">'Bilaga 1'!$A$7:$AL$259</definedName>
    <definedName name="a" localSheetId="0">#REF!</definedName>
    <definedName name="a">#REF!</definedName>
    <definedName name="aa">#REF!</definedName>
    <definedName name="Akt_fotnot__5">#REF!</definedName>
    <definedName name="Allmänt___Tänkt_utförare_T">[1]data!$I$2:$I$1048576</definedName>
    <definedName name="Alternativ_finans4" localSheetId="0">'[2]Bilaga1-azOld'!#REF!</definedName>
    <definedName name="Alternativ_finans4">'[2]Bilaga1-azOld'!#REF!</definedName>
    <definedName name="Amortförskott">[3]Kvitto!$D$42</definedName>
    <definedName name="Atgansv_T">[1]data!$E$2:$E$1048576</definedName>
    <definedName name="Avd" localSheetId="0">[1]data!#REF!</definedName>
    <definedName name="Avd">[1]data!#REF!</definedName>
    <definedName name="b">[4]ny!$A$2:$A$1048576</definedName>
    <definedName name="Bas" localSheetId="0">#REF!</definedName>
    <definedName name="Bas">#REF!</definedName>
    <definedName name="bro_atgard">#REF!</definedName>
    <definedName name="Budgetansvarig_T">[1]data!$H$2:$H$1048576</definedName>
    <definedName name="Budgetstatus_T">[1]data!$D$2:$D$1048576</definedName>
    <definedName name="BuiltIn_AutoFilter___5" localSheetId="0">#REF!</definedName>
    <definedName name="BuiltIn_AutoFilter___5">#REF!</definedName>
    <definedName name="BuiltIn_AutoFilter___6">#REF!</definedName>
    <definedName name="Criteria" localSheetId="0">[5]REINVESTERINGAR!#REF!</definedName>
    <definedName name="Criteria">[5]REINVESTERINGAR!#REF!</definedName>
    <definedName name="d">[6]ny!$A$2:$A$1048576</definedName>
    <definedName name="_xlnm.Database" localSheetId="0">#REF!</definedName>
    <definedName name="_xlnm.Database">#REF!</definedName>
    <definedName name="ddd">#REF!</definedName>
    <definedName name="Driftbidrag">#REF!</definedName>
    <definedName name="Driftbidrag_Icke_statlig_flygplatser__1">#REF!</definedName>
    <definedName name="e">#REF!</definedName>
    <definedName name="Extract">#REF!</definedName>
    <definedName name="Faktura">[3]Kvitto!$E$10</definedName>
    <definedName name="Finans">[1]data!$C$2:$C$1048576</definedName>
    <definedName name="Fotnot1" localSheetId="0">#REF!</definedName>
    <definedName name="Fotnot1">#REF!</definedName>
    <definedName name="Fotnot2">#REF!</definedName>
    <definedName name="Fotnot3" localSheetId="0">'[7]Bilaga 1'!#REF!</definedName>
    <definedName name="Fotnot3">'[7]Bilaga 1'!#REF!</definedName>
    <definedName name="Fotnot4" localSheetId="0">#REF!</definedName>
    <definedName name="Fotnot4">#REF!</definedName>
    <definedName name="Fotnot5">#REF!</definedName>
    <definedName name="Fotnot6">#REF!</definedName>
    <definedName name="fr">#REF!</definedName>
    <definedName name="Förskottsprocent">[3]Kvitto!$C$31</definedName>
    <definedName name="Geografi___Bandel">[1]data!$M$2:$M$1048576</definedName>
    <definedName name="Geografi___Stråk">[1]data!$N$2:$N$1048576</definedName>
    <definedName name="h">[4]ny!$A$2:$A$1048576</definedName>
    <definedName name="Innehållet">[3]Kvitto!$D$41</definedName>
    <definedName name="juh" localSheetId="0">#REF!</definedName>
    <definedName name="juh">#REF!</definedName>
    <definedName name="Jvg">[8]Index!$C$7</definedName>
    <definedName name="Komp_ref5" localSheetId="0">'[2]Bilaga1-azOld'!#REF!</definedName>
    <definedName name="Komp_ref5">'[2]Bilaga1-azOld'!#REF!</definedName>
    <definedName name="Konto" localSheetId="0">[1]data!#REF!</definedName>
    <definedName name="Konto">[1]data!#REF!</definedName>
    <definedName name="Konto_T">[1]data!#REF!</definedName>
    <definedName name="Kontrakt">[3]Kvitto!$C$52</definedName>
    <definedName name="kopia" localSheetId="0">#REF!</definedName>
    <definedName name="kopia">#REF!</definedName>
    <definedName name="kopia_2">#REF!</definedName>
    <definedName name="Kostnadsslag">#REF!</definedName>
    <definedName name="KPI">[8]Index!$E$7</definedName>
    <definedName name="kund1" localSheetId="0">#REF!</definedName>
    <definedName name="kund1">#REF!</definedName>
    <definedName name="kundunderlag4">#REF!</definedName>
    <definedName name="Kvalu">[9]Undantrang2011!$DV$43</definedName>
    <definedName name="l">[10]data!#REF!</definedName>
    <definedName name="lkök" localSheetId="0">#REF!</definedName>
    <definedName name="lkök">#REF!</definedName>
    <definedName name="länk_ltp_plb" localSheetId="0">'Bilaga 1'!#REF!</definedName>
    <definedName name="länk_vsp_plb" localSheetId="0">'Bilaga 1'!$A$267</definedName>
    <definedName name="länkOstlänk_plb" localSheetId="0">'Bilaga 1'!$A$268</definedName>
    <definedName name="Mark11" localSheetId="0">#REF!</definedName>
    <definedName name="Mark11">#REF!</definedName>
    <definedName name="Mvalu">[9]Undantrang2011!$DV$42</definedName>
    <definedName name="NPI">[8]Index!$D$7</definedName>
    <definedName name="NYINVESTERINGAR" localSheetId="0">[11]NYINVESTERINGAR!#REF!</definedName>
    <definedName name="NYINVESTERINGAR">[11]NYINVESTERINGAR!#REF!</definedName>
    <definedName name="nytt" localSheetId="0">#REF!</definedName>
    <definedName name="nytt">#REF!</definedName>
    <definedName name="Oversyn2" localSheetId="0">'[2]Bilaga1-azOld'!#REF!</definedName>
    <definedName name="Oversyn2">'[2]Bilaga1-azOld'!#REF!</definedName>
    <definedName name="Presentation" localSheetId="0">#REF!</definedName>
    <definedName name="Presentation">#REF!</definedName>
    <definedName name="Ref3AltFinans">#REF!</definedName>
    <definedName name="Referens1">#REF!</definedName>
    <definedName name="RoadScalekmcost">[12]Requisites!$D$7</definedName>
    <definedName name="RV" localSheetId="0">#REF!</definedName>
    <definedName name="RV">#REF!</definedName>
    <definedName name="ryu">[4]ny!$A$2:$A$1048576</definedName>
    <definedName name="s">[4]ny!$A$2:$A$1048576</definedName>
    <definedName name="sd">[6]ny!$A$2:$A$1048576</definedName>
    <definedName name="sdf">[6]ny!$A$2:$A$1048576</definedName>
    <definedName name="ss">[6]ny!$A$2:$A$1048576</definedName>
    <definedName name="StadsmiljRef2" localSheetId="0">#REF!</definedName>
    <definedName name="StadsmiljRef2">#REF!</definedName>
    <definedName name="Stråk_1">#REF!</definedName>
    <definedName name="Stråk_2">#REF!</definedName>
    <definedName name="Stråk_3">#REF!</definedName>
    <definedName name="Stråk_4">#REF!</definedName>
    <definedName name="Stråk_5">#REF!</definedName>
    <definedName name="Stråk_6">#REF!</definedName>
    <definedName name="Stråk_7">#REF!</definedName>
    <definedName name="Stråk_8">#REF!</definedName>
    <definedName name="Stråk_9">#REF!</definedName>
    <definedName name="test">#REF!</definedName>
    <definedName name="test5">#REF!</definedName>
    <definedName name="titta">#REF!</definedName>
    <definedName name="Totalt">[1]data!$O$2:$O$1048576</definedName>
    <definedName name="Trimning3" localSheetId="0">'[2]Bilaga1-azOld'!#REF!</definedName>
    <definedName name="Trimning3">'[2]Bilaga1-azOld'!#REF!</definedName>
    <definedName name="try">[13]ny!$A$2:$A$1048576</definedName>
    <definedName name="ukök" localSheetId="0">#REF!</definedName>
    <definedName name="ukök">#REF!</definedName>
    <definedName name="_xlnm.Extract">#REF!</definedName>
    <definedName name="utbyte">#REF!</definedName>
    <definedName name="_xlnm.Print_Area" localSheetId="0">'Bilaga 1'!$A:$AL</definedName>
    <definedName name="Utskriftsrubrik" localSheetId="0">#REF!</definedName>
    <definedName name="Utskriftsrubrik">#REF!</definedName>
    <definedName name="_xlnm.Print_Titles" localSheetId="0">'Bilaga 1'!$3:$6</definedName>
    <definedName name="_xlnm.Print_Titles">#REF!</definedName>
    <definedName name="Vag">[8]Index!$B$7</definedName>
    <definedName name="_xlnm.Criteria" localSheetId="0">[5]REINVESTERINGAR!#REF!</definedName>
    <definedName name="_xlnm.Criteria">[5]REINVESTERINGAR!#REF!</definedName>
    <definedName name="Vo" localSheetId="0">[1]data!#REF!</definedName>
    <definedName name="Vo">[1]data!#REF!</definedName>
    <definedName name="vsp_Plb" localSheetId="0">'Bilaga 1'!$A$267</definedName>
    <definedName name="w" localSheetId="0">#REF!</definedName>
    <definedName name="w">#REF!</definedName>
    <definedName name="x">#REF!</definedName>
    <definedName name="År_2010">[1]data!$P$2:$P$1048576</definedName>
    <definedName name="År_2011">[1]data!$Q$2:$Q$1048576</definedName>
    <definedName name="År_2012">[1]data!$R$2:$R$1048576</definedName>
    <definedName name="År_2013">[1]data!$S$2:$S$1048576</definedName>
    <definedName name="År_2014">[1]data!$T$2:$T$1048576</definedName>
    <definedName name="År_2015">[1]data!$U$2:$U$1048576</definedName>
    <definedName name="År_2016">[1]data!$V$2:$V$1048576</definedName>
    <definedName name="År_2017">[1]data!$W$2:$W$1048576</definedName>
    <definedName name="År_2018">[1]data!$X$2:$X$1048576</definedName>
    <definedName name="År_2019">[1]data!$Y$2:$Y$1048576</definedName>
    <definedName name="År_2020">[1]data!$Z$2:$Z$1048576</definedName>
    <definedName name="År_2021">[1]data!$AA$2:$AA$1048576</definedName>
    <definedName name="Återstårförskott">[3]Kvitto!$E$36</definedName>
    <definedName name="Återstårinnehållet">[3]Kvitto!$E$34</definedName>
    <definedName name="Åtgärd">[1]data!$A$2:$A$1048576</definedName>
    <definedName name="Åtgärd_T">[1]data!$B$2:$B$1048576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259" i="1" l="1"/>
  <c r="W259" i="1"/>
  <c r="X257" i="1"/>
  <c r="W257" i="1"/>
  <c r="X256" i="1"/>
  <c r="W256" i="1"/>
  <c r="X255" i="1"/>
  <c r="W255" i="1"/>
  <c r="X254" i="1"/>
  <c r="W254" i="1"/>
  <c r="X253" i="1"/>
  <c r="W253" i="1"/>
  <c r="X252" i="1"/>
  <c r="W252" i="1"/>
  <c r="X251" i="1"/>
  <c r="W251" i="1"/>
  <c r="X250" i="1"/>
  <c r="W250" i="1"/>
  <c r="X249" i="1"/>
  <c r="W249" i="1"/>
  <c r="X248" i="1"/>
  <c r="W248" i="1"/>
  <c r="X247" i="1"/>
  <c r="W247" i="1"/>
  <c r="X246" i="1"/>
  <c r="W246" i="1"/>
  <c r="X245" i="1"/>
  <c r="W245" i="1"/>
  <c r="X244" i="1"/>
  <c r="W244" i="1"/>
  <c r="X243" i="1"/>
  <c r="W243" i="1"/>
  <c r="X242" i="1"/>
  <c r="W242" i="1"/>
  <c r="X241" i="1"/>
  <c r="W241" i="1"/>
  <c r="X240" i="1"/>
  <c r="W240" i="1"/>
  <c r="X239" i="1"/>
  <c r="W239" i="1"/>
  <c r="X238" i="1"/>
  <c r="W238" i="1"/>
  <c r="X237" i="1"/>
  <c r="W237" i="1"/>
  <c r="X236" i="1"/>
  <c r="W236" i="1"/>
  <c r="X235" i="1"/>
  <c r="W235" i="1"/>
  <c r="X234" i="1"/>
  <c r="W234" i="1"/>
  <c r="X233" i="1"/>
  <c r="W233" i="1"/>
  <c r="X232" i="1"/>
  <c r="W232" i="1"/>
  <c r="X231" i="1"/>
  <c r="W231" i="1"/>
  <c r="X230" i="1"/>
  <c r="W230" i="1"/>
  <c r="X229" i="1"/>
  <c r="W229" i="1"/>
  <c r="X228" i="1"/>
  <c r="W228" i="1"/>
  <c r="X227" i="1"/>
  <c r="W227" i="1"/>
  <c r="X226" i="1"/>
  <c r="W226" i="1"/>
  <c r="X225" i="1"/>
  <c r="W225" i="1"/>
  <c r="X224" i="1"/>
  <c r="W224" i="1"/>
  <c r="X223" i="1"/>
  <c r="W223" i="1"/>
  <c r="X222" i="1"/>
  <c r="W222" i="1"/>
  <c r="X221" i="1"/>
  <c r="W221" i="1"/>
  <c r="X220" i="1"/>
  <c r="W220" i="1"/>
  <c r="X219" i="1"/>
  <c r="W219" i="1"/>
  <c r="X218" i="1"/>
  <c r="W218" i="1"/>
  <c r="X217" i="1"/>
  <c r="W217" i="1"/>
  <c r="X216" i="1"/>
  <c r="W216" i="1"/>
  <c r="X215" i="1"/>
  <c r="W215" i="1"/>
  <c r="X214" i="1"/>
  <c r="W214" i="1"/>
  <c r="X213" i="1"/>
  <c r="W213" i="1"/>
  <c r="H213" i="1"/>
  <c r="AI212" i="1"/>
  <c r="AF212" i="1"/>
  <c r="U212" i="1"/>
  <c r="T212" i="1"/>
  <c r="S212" i="1"/>
  <c r="R212" i="1"/>
  <c r="Q212" i="1"/>
  <c r="P212" i="1"/>
  <c r="O212" i="1"/>
  <c r="N212" i="1"/>
  <c r="M212" i="1"/>
  <c r="L212" i="1"/>
  <c r="I212" i="1"/>
  <c r="X211" i="1"/>
  <c r="W211" i="1"/>
  <c r="X210" i="1"/>
  <c r="W210" i="1"/>
  <c r="X209" i="1"/>
  <c r="W209" i="1"/>
  <c r="X208" i="1"/>
  <c r="W208" i="1"/>
  <c r="X207" i="1"/>
  <c r="W207" i="1"/>
  <c r="U207" i="1"/>
  <c r="U195" i="1" s="1"/>
  <c r="T207" i="1"/>
  <c r="T195" i="1" s="1"/>
  <c r="P207" i="1"/>
  <c r="P195" i="1" s="1"/>
  <c r="O207" i="1"/>
  <c r="I207" i="1"/>
  <c r="H207" i="1"/>
  <c r="X206" i="1"/>
  <c r="W206" i="1"/>
  <c r="X205" i="1"/>
  <c r="W205" i="1"/>
  <c r="X204" i="1"/>
  <c r="W204" i="1"/>
  <c r="X203" i="1"/>
  <c r="W203" i="1"/>
  <c r="X202" i="1"/>
  <c r="W202" i="1"/>
  <c r="X201" i="1"/>
  <c r="W201" i="1"/>
  <c r="X200" i="1"/>
  <c r="W200" i="1"/>
  <c r="X199" i="1"/>
  <c r="W199" i="1"/>
  <c r="X198" i="1"/>
  <c r="W198" i="1"/>
  <c r="X197" i="1"/>
  <c r="W197" i="1"/>
  <c r="X196" i="1"/>
  <c r="W196" i="1"/>
  <c r="AI195" i="1"/>
  <c r="AF195" i="1"/>
  <c r="S195" i="1"/>
  <c r="R195" i="1"/>
  <c r="Q195" i="1"/>
  <c r="O195" i="1"/>
  <c r="N195" i="1"/>
  <c r="M195" i="1"/>
  <c r="L195" i="1"/>
  <c r="AF194" i="1"/>
  <c r="X194" i="1"/>
  <c r="W194" i="1"/>
  <c r="AF193" i="1"/>
  <c r="X193" i="1"/>
  <c r="W193" i="1"/>
  <c r="X192" i="1"/>
  <c r="W192" i="1"/>
  <c r="I192" i="1"/>
  <c r="I183" i="1" s="1"/>
  <c r="H192" i="1"/>
  <c r="H183" i="1" s="1"/>
  <c r="X191" i="1"/>
  <c r="X190" i="1"/>
  <c r="W190" i="1"/>
  <c r="X189" i="1"/>
  <c r="X188" i="1"/>
  <c r="X187" i="1"/>
  <c r="W186" i="1"/>
  <c r="X185" i="1"/>
  <c r="W185" i="1"/>
  <c r="X184" i="1"/>
  <c r="W184" i="1"/>
  <c r="U183" i="1"/>
  <c r="T183" i="1"/>
  <c r="S183" i="1"/>
  <c r="R183" i="1"/>
  <c r="Q183" i="1"/>
  <c r="P183" i="1"/>
  <c r="O183" i="1"/>
  <c r="N183" i="1"/>
  <c r="M183" i="1"/>
  <c r="L183" i="1"/>
  <c r="X181" i="1"/>
  <c r="W181" i="1"/>
  <c r="X180" i="1"/>
  <c r="W180" i="1"/>
  <c r="I180" i="1"/>
  <c r="H180" i="1"/>
  <c r="X179" i="1"/>
  <c r="X178" i="1"/>
  <c r="W178" i="1"/>
  <c r="I178" i="1"/>
  <c r="H178" i="1"/>
  <c r="X177" i="1"/>
  <c r="W177" i="1"/>
  <c r="I176" i="1"/>
  <c r="H176" i="1"/>
  <c r="W175" i="1"/>
  <c r="X174" i="1"/>
  <c r="W174" i="1"/>
  <c r="W173" i="1"/>
  <c r="X173" i="1"/>
  <c r="X172" i="1"/>
  <c r="H172" i="1"/>
  <c r="X171" i="1"/>
  <c r="W171" i="1"/>
  <c r="X170" i="1"/>
  <c r="W170" i="1"/>
  <c r="X169" i="1"/>
  <c r="W169" i="1"/>
  <c r="X168" i="1"/>
  <c r="W168" i="1"/>
  <c r="X167" i="1"/>
  <c r="W167" i="1"/>
  <c r="X166" i="1"/>
  <c r="W166" i="1"/>
  <c r="S166" i="1"/>
  <c r="Q166" i="1"/>
  <c r="N166" i="1"/>
  <c r="L166" i="1"/>
  <c r="X165" i="1"/>
  <c r="W165" i="1"/>
  <c r="W164" i="1"/>
  <c r="X163" i="1"/>
  <c r="I162" i="1"/>
  <c r="H162" i="1"/>
  <c r="X161" i="1"/>
  <c r="W161" i="1"/>
  <c r="AF160" i="1"/>
  <c r="T160" i="1"/>
  <c r="S160" i="1"/>
  <c r="I160" i="1"/>
  <c r="X159" i="1"/>
  <c r="X158" i="1"/>
  <c r="W158" i="1"/>
  <c r="X157" i="1"/>
  <c r="W157" i="1"/>
  <c r="S157" i="1"/>
  <c r="R157" i="1"/>
  <c r="Q157" i="1"/>
  <c r="N157" i="1"/>
  <c r="M157" i="1"/>
  <c r="L157" i="1"/>
  <c r="X156" i="1"/>
  <c r="W156" i="1"/>
  <c r="X155" i="1"/>
  <c r="W155" i="1"/>
  <c r="X154" i="1"/>
  <c r="W154" i="1"/>
  <c r="X153" i="1"/>
  <c r="W153" i="1"/>
  <c r="X152" i="1"/>
  <c r="AF151" i="1"/>
  <c r="X151" i="1"/>
  <c r="W151" i="1"/>
  <c r="I151" i="1"/>
  <c r="H151" i="1"/>
  <c r="X150" i="1"/>
  <c r="X149" i="1"/>
  <c r="W148" i="1"/>
  <c r="X148" i="1"/>
  <c r="X147" i="1"/>
  <c r="X146" i="1"/>
  <c r="X145" i="1"/>
  <c r="W145" i="1"/>
  <c r="W144" i="1"/>
  <c r="X143" i="1"/>
  <c r="W142" i="1"/>
  <c r="X141" i="1"/>
  <c r="W141" i="1"/>
  <c r="X140" i="1"/>
  <c r="X139" i="1"/>
  <c r="X138" i="1"/>
  <c r="X137" i="1"/>
  <c r="W137" i="1"/>
  <c r="W136" i="1"/>
  <c r="X136" i="1"/>
  <c r="W135" i="1"/>
  <c r="X134" i="1"/>
  <c r="X133" i="1"/>
  <c r="W133" i="1"/>
  <c r="X132" i="1"/>
  <c r="W132" i="1"/>
  <c r="X131" i="1"/>
  <c r="W131" i="1"/>
  <c r="X130" i="1"/>
  <c r="W130" i="1"/>
  <c r="X129" i="1"/>
  <c r="X128" i="1"/>
  <c r="X127" i="1"/>
  <c r="W127" i="1"/>
  <c r="X126" i="1"/>
  <c r="W126" i="1"/>
  <c r="X125" i="1"/>
  <c r="X124" i="1"/>
  <c r="R123" i="1"/>
  <c r="Q123" i="1"/>
  <c r="M123" i="1"/>
  <c r="L123" i="1"/>
  <c r="X123" i="1"/>
  <c r="X122" i="1"/>
  <c r="W122" i="1"/>
  <c r="R122" i="1"/>
  <c r="Q122" i="1"/>
  <c r="M122" i="1"/>
  <c r="L122" i="1"/>
  <c r="X121" i="1"/>
  <c r="W121" i="1"/>
  <c r="X120" i="1"/>
  <c r="W120" i="1"/>
  <c r="X119" i="1"/>
  <c r="X118" i="1"/>
  <c r="W118" i="1"/>
  <c r="X117" i="1"/>
  <c r="X116" i="1"/>
  <c r="W116" i="1"/>
  <c r="X115" i="1"/>
  <c r="W115" i="1"/>
  <c r="X114" i="1"/>
  <c r="W114" i="1"/>
  <c r="X113" i="1"/>
  <c r="W113" i="1"/>
  <c r="X112" i="1"/>
  <c r="W112" i="1"/>
  <c r="X111" i="1"/>
  <c r="W111" i="1"/>
  <c r="U111" i="1"/>
  <c r="T111" i="1"/>
  <c r="R111" i="1"/>
  <c r="Q111" i="1"/>
  <c r="P111" i="1"/>
  <c r="O111" i="1"/>
  <c r="M111" i="1"/>
  <c r="L111" i="1"/>
  <c r="I111" i="1"/>
  <c r="H111" i="1"/>
  <c r="X110" i="1"/>
  <c r="W110" i="1"/>
  <c r="X109" i="1"/>
  <c r="W109" i="1"/>
  <c r="X108" i="1"/>
  <c r="W108" i="1"/>
  <c r="X107" i="1"/>
  <c r="W107" i="1"/>
  <c r="X106" i="1"/>
  <c r="W106" i="1"/>
  <c r="X105" i="1"/>
  <c r="W105" i="1"/>
  <c r="X104" i="1"/>
  <c r="W104" i="1"/>
  <c r="X103" i="1"/>
  <c r="W103" i="1"/>
  <c r="X102" i="1"/>
  <c r="W102" i="1"/>
  <c r="X101" i="1"/>
  <c r="X100" i="1"/>
  <c r="H100" i="1"/>
  <c r="I99" i="1"/>
  <c r="H99" i="1"/>
  <c r="X98" i="1"/>
  <c r="W97" i="1"/>
  <c r="X97" i="1"/>
  <c r="W96" i="1"/>
  <c r="X95" i="1"/>
  <c r="W95" i="1"/>
  <c r="X94" i="1"/>
  <c r="W94" i="1"/>
  <c r="X93" i="1"/>
  <c r="W93" i="1"/>
  <c r="X92" i="1"/>
  <c r="W92" i="1"/>
  <c r="X91" i="1"/>
  <c r="W90" i="1"/>
  <c r="X89" i="1"/>
  <c r="W88" i="1"/>
  <c r="X88" i="1"/>
  <c r="W87" i="1"/>
  <c r="X86" i="1"/>
  <c r="I85" i="1"/>
  <c r="H85" i="1"/>
  <c r="X84" i="1"/>
  <c r="X83" i="1"/>
  <c r="X82" i="1"/>
  <c r="X81" i="1"/>
  <c r="W81" i="1"/>
  <c r="X80" i="1"/>
  <c r="W80" i="1"/>
  <c r="X79" i="1"/>
  <c r="W78" i="1"/>
  <c r="X78" i="1"/>
  <c r="I77" i="1"/>
  <c r="H77" i="1"/>
  <c r="W76" i="1"/>
  <c r="T75" i="1"/>
  <c r="S75" i="1"/>
  <c r="O75" i="1"/>
  <c r="N75" i="1"/>
  <c r="I75" i="1"/>
  <c r="H75" i="1"/>
  <c r="X74" i="1"/>
  <c r="W74" i="1"/>
  <c r="X73" i="1"/>
  <c r="W72" i="1"/>
  <c r="X71" i="1"/>
  <c r="W70" i="1"/>
  <c r="X70" i="1"/>
  <c r="X69" i="1"/>
  <c r="W69" i="1"/>
  <c r="X68" i="1"/>
  <c r="W68" i="1"/>
  <c r="W67" i="1"/>
  <c r="X67" i="1"/>
  <c r="W66" i="1"/>
  <c r="X65" i="1"/>
  <c r="T64" i="1"/>
  <c r="I64" i="1"/>
  <c r="H64" i="1"/>
  <c r="X63" i="1"/>
  <c r="X62" i="1"/>
  <c r="W62" i="1"/>
  <c r="X61" i="1"/>
  <c r="X60" i="1"/>
  <c r="X59" i="1"/>
  <c r="W59" i="1"/>
  <c r="W58" i="1"/>
  <c r="X57" i="1"/>
  <c r="W56" i="1"/>
  <c r="X56" i="1"/>
  <c r="X55" i="1"/>
  <c r="W55" i="1"/>
  <c r="X54" i="1"/>
  <c r="X53" i="1"/>
  <c r="W53" i="1"/>
  <c r="X52" i="1"/>
  <c r="W52" i="1"/>
  <c r="X51" i="1"/>
  <c r="W51" i="1"/>
  <c r="X50" i="1"/>
  <c r="W50" i="1"/>
  <c r="X49" i="1"/>
  <c r="W49" i="1"/>
  <c r="X48" i="1"/>
  <c r="W48" i="1"/>
  <c r="X47" i="1"/>
  <c r="W47" i="1"/>
  <c r="X46" i="1"/>
  <c r="W46" i="1"/>
  <c r="X45" i="1"/>
  <c r="W45" i="1"/>
  <c r="X44" i="1"/>
  <c r="W44" i="1"/>
  <c r="H44" i="1"/>
  <c r="X42" i="1"/>
  <c r="W42" i="1"/>
  <c r="X41" i="1"/>
  <c r="W41" i="1"/>
  <c r="X40" i="1"/>
  <c r="W40" i="1"/>
  <c r="X39" i="1"/>
  <c r="W39" i="1"/>
  <c r="I39" i="1"/>
  <c r="H39" i="1"/>
  <c r="H34" i="1" s="1"/>
  <c r="H33" i="1" s="1"/>
  <c r="X38" i="1"/>
  <c r="W38" i="1"/>
  <c r="X37" i="1"/>
  <c r="W37" i="1"/>
  <c r="X36" i="1"/>
  <c r="W36" i="1"/>
  <c r="X35" i="1"/>
  <c r="W35" i="1"/>
  <c r="X34" i="1"/>
  <c r="W34" i="1"/>
  <c r="R34" i="1"/>
  <c r="R33" i="1" s="1"/>
  <c r="Q34" i="1"/>
  <c r="Q33" i="1" s="1"/>
  <c r="M34" i="1"/>
  <c r="M33" i="1" s="1"/>
  <c r="L34" i="1"/>
  <c r="L33" i="1" s="1"/>
  <c r="AI33" i="1"/>
  <c r="AF33" i="1"/>
  <c r="U33" i="1"/>
  <c r="T33" i="1"/>
  <c r="S33" i="1"/>
  <c r="P33" i="1"/>
  <c r="O33" i="1"/>
  <c r="N33" i="1"/>
  <c r="X32" i="1"/>
  <c r="W32" i="1"/>
  <c r="I32" i="1"/>
  <c r="H32" i="1"/>
  <c r="X31" i="1"/>
  <c r="W31" i="1"/>
  <c r="S31" i="1"/>
  <c r="R31" i="1"/>
  <c r="R27" i="1" s="1"/>
  <c r="R24" i="1" s="1"/>
  <c r="N31" i="1"/>
  <c r="M31" i="1"/>
  <c r="M27" i="1" s="1"/>
  <c r="M24" i="1" s="1"/>
  <c r="I31" i="1"/>
  <c r="H31" i="1"/>
  <c r="X30" i="1"/>
  <c r="W30" i="1"/>
  <c r="S30" i="1"/>
  <c r="N30" i="1"/>
  <c r="I30" i="1"/>
  <c r="H30" i="1"/>
  <c r="X29" i="1"/>
  <c r="W29" i="1"/>
  <c r="S29" i="1"/>
  <c r="N29" i="1"/>
  <c r="I29" i="1"/>
  <c r="H29" i="1"/>
  <c r="X28" i="1"/>
  <c r="W28" i="1"/>
  <c r="S28" i="1"/>
  <c r="N28" i="1"/>
  <c r="I28" i="1"/>
  <c r="H28" i="1"/>
  <c r="AI27" i="1"/>
  <c r="AI24" i="1" s="1"/>
  <c r="AF27" i="1"/>
  <c r="AF24" i="1" s="1"/>
  <c r="U27" i="1"/>
  <c r="U24" i="1" s="1"/>
  <c r="T27" i="1"/>
  <c r="T24" i="1" s="1"/>
  <c r="Q27" i="1"/>
  <c r="Q24" i="1" s="1"/>
  <c r="P27" i="1"/>
  <c r="P24" i="1" s="1"/>
  <c r="O27" i="1"/>
  <c r="L27" i="1"/>
  <c r="L24" i="1" s="1"/>
  <c r="X26" i="1"/>
  <c r="W26" i="1"/>
  <c r="X25" i="1"/>
  <c r="W25" i="1"/>
  <c r="O25" i="1"/>
  <c r="I25" i="1"/>
  <c r="H25" i="1"/>
  <c r="X23" i="1"/>
  <c r="W23" i="1"/>
  <c r="I23" i="1"/>
  <c r="H23" i="1"/>
  <c r="X22" i="1"/>
  <c r="W22" i="1"/>
  <c r="X21" i="1"/>
  <c r="W21" i="1"/>
  <c r="I21" i="1"/>
  <c r="H21" i="1"/>
  <c r="X20" i="1"/>
  <c r="W20" i="1"/>
  <c r="X19" i="1"/>
  <c r="W19" i="1"/>
  <c r="AF18" i="1"/>
  <c r="U18" i="1"/>
  <c r="T18" i="1"/>
  <c r="S18" i="1"/>
  <c r="R18" i="1"/>
  <c r="Q18" i="1"/>
  <c r="P18" i="1"/>
  <c r="O18" i="1"/>
  <c r="N18" i="1"/>
  <c r="M18" i="1"/>
  <c r="L18" i="1"/>
  <c r="X17" i="1"/>
  <c r="W17" i="1"/>
  <c r="I17" i="1"/>
  <c r="H17" i="1"/>
  <c r="X16" i="1"/>
  <c r="W16" i="1"/>
  <c r="X15" i="1"/>
  <c r="W15" i="1"/>
  <c r="X14" i="1"/>
  <c r="W14" i="1"/>
  <c r="J8" i="1"/>
  <c r="I14" i="1"/>
  <c r="K8" i="1" s="1"/>
  <c r="H14" i="1"/>
  <c r="X13" i="1"/>
  <c r="W13" i="1"/>
  <c r="X12" i="1"/>
  <c r="W12" i="1"/>
  <c r="X11" i="1"/>
  <c r="W11" i="1"/>
  <c r="X10" i="1"/>
  <c r="W10" i="1"/>
  <c r="X9" i="1"/>
  <c r="W9" i="1"/>
  <c r="AF8" i="1"/>
  <c r="T8" i="1"/>
  <c r="S8" i="1"/>
  <c r="R8" i="1"/>
  <c r="Q8" i="1"/>
  <c r="P8" i="1"/>
  <c r="O8" i="1"/>
  <c r="N8" i="1"/>
  <c r="M8" i="1"/>
  <c r="L8" i="1"/>
  <c r="I27" i="1" l="1"/>
  <c r="I24" i="1" s="1"/>
  <c r="O43" i="1"/>
  <c r="U8" i="1"/>
  <c r="AF183" i="1"/>
  <c r="AI258" i="1"/>
  <c r="N43" i="1"/>
  <c r="N27" i="1"/>
  <c r="N24" i="1" s="1"/>
  <c r="N258" i="1" s="1"/>
  <c r="L43" i="1"/>
  <c r="M43" i="1"/>
  <c r="T43" i="1"/>
  <c r="J212" i="1"/>
  <c r="W91" i="1"/>
  <c r="P258" i="1"/>
  <c r="J27" i="1"/>
  <c r="S43" i="1"/>
  <c r="X142" i="1"/>
  <c r="K212" i="1"/>
  <c r="H27" i="1"/>
  <c r="H24" i="1" s="1"/>
  <c r="K27" i="1"/>
  <c r="W73" i="1"/>
  <c r="W83" i="1"/>
  <c r="W124" i="1"/>
  <c r="W139" i="1"/>
  <c r="W187" i="1"/>
  <c r="K195" i="1"/>
  <c r="J18" i="1"/>
  <c r="R43" i="1"/>
  <c r="R258" i="1" s="1"/>
  <c r="Q43" i="1"/>
  <c r="Q258" i="1" s="1"/>
  <c r="AF43" i="1"/>
  <c r="M258" i="1"/>
  <c r="K18" i="1"/>
  <c r="J183" i="1"/>
  <c r="H212" i="1"/>
  <c r="H18" i="1"/>
  <c r="L258" i="1"/>
  <c r="H195" i="1"/>
  <c r="J195" i="1"/>
  <c r="U43" i="1"/>
  <c r="U258" i="1" s="1"/>
  <c r="S27" i="1"/>
  <c r="S24" i="1" s="1"/>
  <c r="O24" i="1"/>
  <c r="O258" i="1" s="1"/>
  <c r="W84" i="1"/>
  <c r="W117" i="1"/>
  <c r="W152" i="1"/>
  <c r="H8" i="1"/>
  <c r="I34" i="1"/>
  <c r="I33" i="1" s="1"/>
  <c r="P43" i="1"/>
  <c r="X99" i="1"/>
  <c r="W99" i="1"/>
  <c r="X162" i="1"/>
  <c r="W162" i="1"/>
  <c r="X160" i="1"/>
  <c r="W160" i="1"/>
  <c r="X176" i="1"/>
  <c r="W176" i="1"/>
  <c r="X77" i="1"/>
  <c r="W77" i="1"/>
  <c r="X75" i="1"/>
  <c r="W75" i="1"/>
  <c r="T258" i="1"/>
  <c r="X85" i="1"/>
  <c r="W85" i="1"/>
  <c r="W101" i="1"/>
  <c r="W119" i="1"/>
  <c r="W123" i="1"/>
  <c r="W138" i="1"/>
  <c r="W147" i="1"/>
  <c r="W150" i="1"/>
  <c r="W189" i="1"/>
  <c r="W61" i="1"/>
  <c r="X135" i="1"/>
  <c r="X144" i="1"/>
  <c r="X164" i="1"/>
  <c r="W172" i="1"/>
  <c r="X186" i="1"/>
  <c r="I18" i="1"/>
  <c r="X58" i="1"/>
  <c r="X66" i="1"/>
  <c r="X72" i="1"/>
  <c r="X76" i="1"/>
  <c r="X87" i="1"/>
  <c r="X90" i="1"/>
  <c r="X96" i="1"/>
  <c r="X175" i="1"/>
  <c r="W129" i="1"/>
  <c r="K183" i="1"/>
  <c r="K24" i="1"/>
  <c r="W79" i="1"/>
  <c r="W82" i="1"/>
  <c r="I195" i="1"/>
  <c r="I43" i="1" s="1"/>
  <c r="I8" i="1"/>
  <c r="W100" i="1"/>
  <c r="W125" i="1"/>
  <c r="W128" i="1"/>
  <c r="W134" i="1"/>
  <c r="W140" i="1"/>
  <c r="W143" i="1"/>
  <c r="W146" i="1"/>
  <c r="W149" i="1"/>
  <c r="W163" i="1"/>
  <c r="W188" i="1"/>
  <c r="W191" i="1"/>
  <c r="W54" i="1"/>
  <c r="W57" i="1"/>
  <c r="W60" i="1"/>
  <c r="W63" i="1"/>
  <c r="W65" i="1"/>
  <c r="W71" i="1"/>
  <c r="W86" i="1"/>
  <c r="W89" i="1"/>
  <c r="W98" i="1"/>
  <c r="W159" i="1"/>
  <c r="W179" i="1"/>
  <c r="S258" i="1" l="1"/>
  <c r="H43" i="1"/>
  <c r="K43" i="1"/>
  <c r="H258" i="1"/>
  <c r="K33" i="1"/>
  <c r="J43" i="1"/>
  <c r="J33" i="1"/>
  <c r="J24" i="1"/>
  <c r="X64" i="1"/>
  <c r="W64" i="1"/>
  <c r="I258" i="1"/>
  <c r="K258" i="1" l="1"/>
  <c r="J2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Zojaji Azardokht, PLnpa</author>
  </authors>
  <commentList>
    <comment ref="AH5" authorId="0" shapeId="0" xr:uid="{9DBA77C3-90E7-484F-8395-DD68C0800EB4}">
      <text>
        <r>
          <rPr>
            <b/>
            <sz val="9"/>
            <color indexed="81"/>
            <rFont val="Tahoma"/>
            <family val="2"/>
          </rPr>
          <t>NL-</t>
        </r>
        <r>
          <rPr>
            <sz val="9"/>
            <color indexed="81"/>
            <rFont val="Tahoma"/>
            <family val="2"/>
          </rPr>
          <t xml:space="preserve"> Ny länk/bibehållen länk
</t>
        </r>
        <r>
          <rPr>
            <b/>
            <sz val="9"/>
            <color indexed="81"/>
            <rFont val="Tahoma"/>
            <family val="2"/>
          </rPr>
          <t>AT-</t>
        </r>
        <r>
          <rPr>
            <sz val="9"/>
            <color indexed="81"/>
            <rFont val="Tahoma"/>
            <family val="2"/>
          </rPr>
          <t xml:space="preserve"> Anslutning till terminal
</t>
        </r>
        <r>
          <rPr>
            <b/>
            <sz val="9"/>
            <color indexed="81"/>
            <rFont val="Tahoma"/>
            <family val="2"/>
          </rPr>
          <t>TL-</t>
        </r>
        <r>
          <rPr>
            <sz val="9"/>
            <color indexed="81"/>
            <rFont val="Tahoma"/>
            <family val="2"/>
          </rPr>
          <t xml:space="preserve"> Tåglängd 740 meter för godståg
</t>
        </r>
        <r>
          <rPr>
            <b/>
            <sz val="9"/>
            <color indexed="81"/>
            <rFont val="Tahoma"/>
            <family val="2"/>
          </rPr>
          <t>HG-</t>
        </r>
        <r>
          <rPr>
            <sz val="9"/>
            <color indexed="81"/>
            <rFont val="Tahoma"/>
            <family val="2"/>
          </rPr>
          <t xml:space="preserve"> Hastighet godståg 100 km/h stomnät
</t>
        </r>
        <r>
          <rPr>
            <b/>
            <sz val="9"/>
            <color indexed="81"/>
            <rFont val="Tahoma"/>
            <family val="2"/>
          </rPr>
          <t>HP-</t>
        </r>
        <r>
          <rPr>
            <sz val="9"/>
            <color indexed="81"/>
            <rFont val="Tahoma"/>
            <family val="2"/>
          </rPr>
          <t xml:space="preserve"> Hastighet persontåg 160 km/h stomnät
</t>
        </r>
        <r>
          <rPr>
            <b/>
            <sz val="9"/>
            <color indexed="81"/>
            <rFont val="Tahoma"/>
            <family val="2"/>
          </rPr>
          <t>ER-</t>
        </r>
        <r>
          <rPr>
            <sz val="9"/>
            <color indexed="81"/>
            <rFont val="Tahoma"/>
            <family val="2"/>
          </rPr>
          <t xml:space="preserve"> ERTMS
</t>
        </r>
        <r>
          <rPr>
            <b/>
            <sz val="9"/>
            <color indexed="81"/>
            <rFont val="Tahoma"/>
            <family val="2"/>
          </rPr>
          <t>MS-</t>
        </r>
        <r>
          <rPr>
            <sz val="9"/>
            <color indexed="81"/>
            <rFont val="Tahoma"/>
            <family val="2"/>
          </rPr>
          <t xml:space="preserve"> Mötesseparering stomnät väg 
</t>
        </r>
        <r>
          <rPr>
            <b/>
            <sz val="9"/>
            <color indexed="81"/>
            <rFont val="Tahoma"/>
            <family val="2"/>
          </rPr>
          <t xml:space="preserve">PS- </t>
        </r>
        <r>
          <rPr>
            <sz val="9"/>
            <color indexed="81"/>
            <rFont val="Tahoma"/>
            <family val="2"/>
          </rPr>
          <t>Planskilda korsningar stomnät väg</t>
        </r>
      </text>
    </comment>
  </commentList>
</comments>
</file>

<file path=xl/sharedStrings.xml><?xml version="1.0" encoding="utf-8"?>
<sst xmlns="http://schemas.openxmlformats.org/spreadsheetml/2006/main" count="2737" uniqueCount="688">
  <si>
    <t>Bilaga 1 Nationell plan för transportinfrastrukturen 2026-2037</t>
  </si>
  <si>
    <t>Belopp i mnkr - Fastpris 202502 från år 2026</t>
  </si>
  <si>
    <t>Kostnad Nationell plan</t>
  </si>
  <si>
    <t>Tillkommande finansieringar utöver planeringsram</t>
  </si>
  <si>
    <t>Total objektkostnad inklusive tillkommande finansieringar utöver planeringsram</t>
  </si>
  <si>
    <t>Osäkerhetsintervall kostnad</t>
  </si>
  <si>
    <t>Lönsamhet och osäkerhetsintervall</t>
  </si>
  <si>
    <t>Total objektkostnad enligt plan 2022-2033 (prisnivå 2025)</t>
  </si>
  <si>
    <t>Objektbenämning i plan 2022-2033</t>
  </si>
  <si>
    <t>Ej aktuell SEB+AKK</t>
  </si>
  <si>
    <t>Trängselskatt anslag</t>
  </si>
  <si>
    <t>Trängselskatt lån o avg</t>
  </si>
  <si>
    <t>Medfinans</t>
  </si>
  <si>
    <t>Samfinans övr.</t>
  </si>
  <si>
    <t>Extern del</t>
  </si>
  <si>
    <t>Fasindelning i Planerings-process</t>
  </si>
  <si>
    <t>prioriterings-kategori</t>
  </si>
  <si>
    <t>Trafik-slag</t>
  </si>
  <si>
    <t>Län</t>
  </si>
  <si>
    <t>Järnvägsstråk / Vägnummer / Farled</t>
  </si>
  <si>
    <t>Objekt ID</t>
  </si>
  <si>
    <t>Objekt</t>
  </si>
  <si>
    <t>Osäkerhet
(+/- %)</t>
  </si>
  <si>
    <t>Min (15% sannolikhet)</t>
  </si>
  <si>
    <t>Max (85% sannolikhet)</t>
  </si>
  <si>
    <t>NNV</t>
  </si>
  <si>
    <t>NNK</t>
  </si>
  <si>
    <t>NNK 85%</t>
  </si>
  <si>
    <t>Ej beräknade effekter</t>
  </si>
  <si>
    <t>Samhällsekon. Lönsamhet</t>
  </si>
  <si>
    <t>Kalkyl-Skede</t>
  </si>
  <si>
    <t>Kalkyl-typ</t>
  </si>
  <si>
    <t>TEN-T tillhörighet</t>
  </si>
  <si>
    <t>Bidrag till 
TEN-T-krav</t>
  </si>
  <si>
    <t>Länkar SEB</t>
  </si>
  <si>
    <t>System SEB / PM SEB</t>
  </si>
  <si>
    <t>2026-2037</t>
  </si>
  <si>
    <t>Total</t>
  </si>
  <si>
    <t>Vidmakthållande</t>
  </si>
  <si>
    <t>Väg</t>
  </si>
  <si>
    <t xml:space="preserve"> Hela Landet</t>
  </si>
  <si>
    <t>Hela landet</t>
  </si>
  <si>
    <t>UHV001</t>
  </si>
  <si>
    <t>Vidmakthållande väg</t>
  </si>
  <si>
    <t>UHV001a</t>
  </si>
  <si>
    <t>Vidmakthållande större reinvestering väg (&gt;300 mnkr)</t>
  </si>
  <si>
    <t>UHV003b</t>
  </si>
  <si>
    <t>Vidmakthållande bärighet (investeringskaraktär)</t>
  </si>
  <si>
    <t>UHV003</t>
  </si>
  <si>
    <t>Vidmakthållande bärighet (övriga)</t>
  </si>
  <si>
    <t>UHV004</t>
  </si>
  <si>
    <t>Statlig medfinansiering av enskilda vägar</t>
  </si>
  <si>
    <t>Järnväg</t>
  </si>
  <si>
    <t>UHJ001</t>
  </si>
  <si>
    <t>Vidmakthållande järnväg</t>
  </si>
  <si>
    <t>x</t>
  </si>
  <si>
    <t>UHJ004a</t>
  </si>
  <si>
    <t>Vidmakthållande större reinvestering järnväg (&gt;300 mnkr)</t>
  </si>
  <si>
    <t>UHJ005</t>
  </si>
  <si>
    <t>Vidmakthållande, signalåtgärder</t>
  </si>
  <si>
    <t>JTR204b</t>
  </si>
  <si>
    <t>Bidrag till Inlandsbanan</t>
  </si>
  <si>
    <t>Övrig verksamhet</t>
  </si>
  <si>
    <t>SC012</t>
  </si>
  <si>
    <t>Räntor och amortering för investering, väg</t>
  </si>
  <si>
    <t>BVNA006</t>
  </si>
  <si>
    <t>Ränta, Avskrivning och Hyra, järnväg</t>
  </si>
  <si>
    <t>Alla</t>
  </si>
  <si>
    <t>TTR203</t>
  </si>
  <si>
    <t>Forskning och innovation utveckling</t>
  </si>
  <si>
    <t>JTR204a</t>
  </si>
  <si>
    <t>Ersättning till Öresundsbro Konsortiet</t>
  </si>
  <si>
    <t>Luftfart</t>
  </si>
  <si>
    <t>LUFT001</t>
  </si>
  <si>
    <r>
      <t xml:space="preserve">Driftbidrag Icke statlig flygplatser </t>
    </r>
    <r>
      <rPr>
        <vertAlign val="superscript"/>
        <sz val="9"/>
        <rFont val="Arial"/>
        <family val="2"/>
      </rPr>
      <t>(1)</t>
    </r>
  </si>
  <si>
    <t>Övriga investeringar</t>
  </si>
  <si>
    <t>TTR1823</t>
  </si>
  <si>
    <r>
      <t xml:space="preserve">Kollektivtrafiksatsning (Stadsmiljöavtal) </t>
    </r>
    <r>
      <rPr>
        <vertAlign val="superscript"/>
        <sz val="9"/>
        <rFont val="Arial"/>
        <family val="2"/>
      </rPr>
      <t>(2)</t>
    </r>
  </si>
  <si>
    <t>TTR1823a</t>
  </si>
  <si>
    <t>Ultunalänken, kollektivtrafiksatsning (stadsmiljöavtal)</t>
  </si>
  <si>
    <t>varav övriga investeringar (&lt;150 mnkr)</t>
  </si>
  <si>
    <t>TTR1820</t>
  </si>
  <si>
    <t>Trimning / tillgänglighetsåtgärder</t>
  </si>
  <si>
    <t>TTR1822</t>
  </si>
  <si>
    <t>Miljöåtgärder</t>
  </si>
  <si>
    <t>TTR1821</t>
  </si>
  <si>
    <t>Säkerhetsåtgärder</t>
  </si>
  <si>
    <t>TTR1820x</t>
  </si>
  <si>
    <t>Trimning, miljö, säkerhet</t>
  </si>
  <si>
    <t>JTR2605</t>
  </si>
  <si>
    <t>ERTMS, ombordsutrustning</t>
  </si>
  <si>
    <t>Investeringar i regional plan</t>
  </si>
  <si>
    <t>R-999x</t>
  </si>
  <si>
    <t>Regionala planer övriga</t>
  </si>
  <si>
    <t>Skåne</t>
  </si>
  <si>
    <t>SVF1811a</t>
  </si>
  <si>
    <t>Malmö, Stadsbusslinje (EL-MEX-och EL-bussar), samfinans</t>
  </si>
  <si>
    <t>Malmö närområde</t>
  </si>
  <si>
    <t>SVF1812a</t>
  </si>
  <si>
    <t>Malmöpendeln Lommabanan - etapp 2, samfinans</t>
  </si>
  <si>
    <t>Stockholm</t>
  </si>
  <si>
    <t>Stockholms närområde</t>
  </si>
  <si>
    <t>SVF1801a</t>
  </si>
  <si>
    <t>Älvsjö-Fridhemsplan, tunnelbana och nya stationer, samfinans</t>
  </si>
  <si>
    <t>SVF1803a</t>
  </si>
  <si>
    <t>Roslagsbanan till City, förlängning och nya stationer, samfinans</t>
  </si>
  <si>
    <t>SVF1802a</t>
  </si>
  <si>
    <t>Stockholm, Spårväg syd, kapacitetsutökning för kollektivtrafik, samfinans</t>
  </si>
  <si>
    <t>Västra Götaland</t>
  </si>
  <si>
    <t>SVF1808a</t>
  </si>
  <si>
    <t>Göteborg, Citybuss Backastråket, samfinans</t>
  </si>
  <si>
    <t>SVF1809a</t>
  </si>
  <si>
    <t>Göteborg, Spårväg och citybuss Norra Älvstranden (västra delen), samfinans</t>
  </si>
  <si>
    <t>Göteborg, Citybuss Norra Älvstranden (västra delen), samfinans</t>
  </si>
  <si>
    <t>SVF1806a</t>
  </si>
  <si>
    <t>Göteborg, Spårväg Brunnsbo-Linné (Älvstranden, centrala delen), samf.</t>
  </si>
  <si>
    <t>Större investeringar i nationell plan (&gt;150 mnkr)</t>
  </si>
  <si>
    <t>Öppet för trafik</t>
  </si>
  <si>
    <t>Prio. kat. 1</t>
  </si>
  <si>
    <t>JTR203</t>
  </si>
  <si>
    <t>Avslutade namngivna järnvägsobjekt med restarbete eller utbetalningar under planperiod</t>
  </si>
  <si>
    <t>4-TEN-Delvis</t>
  </si>
  <si>
    <t>VTR200</t>
  </si>
  <si>
    <t>Avslutade namngivna vägobjekt med restarbete eller utbetalningar under planperiod</t>
  </si>
  <si>
    <t>Pågående</t>
  </si>
  <si>
    <t>JTR200</t>
  </si>
  <si>
    <t>Fjärrstyrning av järnväg</t>
  </si>
  <si>
    <t>ER</t>
  </si>
  <si>
    <t>TRV011</t>
  </si>
  <si>
    <t xml:space="preserve">Kraftförsörjning </t>
  </si>
  <si>
    <t>-</t>
  </si>
  <si>
    <t>JTR1803</t>
  </si>
  <si>
    <t>LTS; Hallsberg-Malmö/Göteborg, åtgärder för långa godståg</t>
  </si>
  <si>
    <t>1-TEN-ETC</t>
  </si>
  <si>
    <t>TL</t>
  </si>
  <si>
    <t>JTR202</t>
  </si>
  <si>
    <t>Nationellt tågledningssystem</t>
  </si>
  <si>
    <t>Prio. kat. 3</t>
  </si>
  <si>
    <t>VTR1802</t>
  </si>
  <si>
    <t>Ny optoanläggning för ökad kapacitet i kommunikationsnät inkl. vägklassifisering</t>
  </si>
  <si>
    <t>JTR1809</t>
  </si>
  <si>
    <t>Teletransmissionsanläggning</t>
  </si>
  <si>
    <t>VTR1801b</t>
  </si>
  <si>
    <t>FRMCS (Järnvägskommunikationssystem) tunnel</t>
  </si>
  <si>
    <t>VTR1801a</t>
  </si>
  <si>
    <t>Förtätning av GSM-R (Järnvägskommunikationssystem)</t>
  </si>
  <si>
    <t>Förberedelse för byggstart</t>
  </si>
  <si>
    <t>VTR1801</t>
  </si>
  <si>
    <t>Införande av FRMCS (Järnvägskommunikationssystem)</t>
  </si>
  <si>
    <t>FU</t>
  </si>
  <si>
    <t>ULK</t>
  </si>
  <si>
    <t>SEB.pdf</t>
  </si>
  <si>
    <t>Sjöfart</t>
  </si>
  <si>
    <t>STR2201</t>
  </si>
  <si>
    <t>Sjöfartsverkets isbryttarflotta</t>
  </si>
  <si>
    <t>Byggstart</t>
  </si>
  <si>
    <t>Prio. kat. 4</t>
  </si>
  <si>
    <t>Blekinge</t>
  </si>
  <si>
    <t>Blekinge kustbana</t>
  </si>
  <si>
    <t>JSY1801</t>
  </si>
  <si>
    <t>Blekinge kustbana, mötesspår och hastighetshöjning</t>
  </si>
  <si>
    <t>Försumbart</t>
  </si>
  <si>
    <t>Robust lönsam</t>
  </si>
  <si>
    <t>Plgr</t>
  </si>
  <si>
    <t>FKS</t>
  </si>
  <si>
    <t>E22</t>
  </si>
  <si>
    <t>VSO008a</t>
  </si>
  <si>
    <t>E22 Björketorp (Ronneby Ö)-Nättraby</t>
  </si>
  <si>
    <t>Försämring</t>
  </si>
  <si>
    <t>3-TEN-Överg</t>
  </si>
  <si>
    <t>E22 Ronneby Ö - Nättraby</t>
  </si>
  <si>
    <t>Prio. kat. 2</t>
  </si>
  <si>
    <t>Blekinge Kronoberg Skåne</t>
  </si>
  <si>
    <t>(Älmhult) - Olofström</t>
  </si>
  <si>
    <t>JSY202</t>
  </si>
  <si>
    <t>Sydostlänken (Älmhult-Olofström-Karlshamn), elektrifiering och ny bana</t>
  </si>
  <si>
    <t>Förbättring</t>
  </si>
  <si>
    <t>Robust olönsam</t>
  </si>
  <si>
    <t>Plalt</t>
  </si>
  <si>
    <t>Dalarna</t>
  </si>
  <si>
    <t>Dalabanan</t>
  </si>
  <si>
    <t>BVST016</t>
  </si>
  <si>
    <t>Uppsala-Borlänge, hastighetshöjande åtgärder och ökad kapacitet etapp 1</t>
  </si>
  <si>
    <t>Bergslagsbanan</t>
  </si>
  <si>
    <t>JM1812</t>
  </si>
  <si>
    <t>Borlänge-Falun, Kapacitets- och hastighetshöjande åtgärder</t>
  </si>
  <si>
    <t>BH</t>
  </si>
  <si>
    <t>JM1806</t>
  </si>
  <si>
    <r>
      <t xml:space="preserve">Dalabanan, åtgärder för ökad turtäthet och kortare restid </t>
    </r>
    <r>
      <rPr>
        <vertAlign val="superscript"/>
        <sz val="9"/>
        <rFont val="Arial"/>
        <family val="2"/>
      </rPr>
      <t>(5)</t>
    </r>
  </si>
  <si>
    <t>Lönsam</t>
  </si>
  <si>
    <t>SEB-PM</t>
  </si>
  <si>
    <t>E16</t>
  </si>
  <si>
    <t>VM066</t>
  </si>
  <si>
    <t>E16 Borlänge-Djurås</t>
  </si>
  <si>
    <t>E45</t>
  </si>
  <si>
    <t>VM001</t>
  </si>
  <si>
    <t>E45 Vattnäs-Trunna</t>
  </si>
  <si>
    <t>Gävleborg</t>
  </si>
  <si>
    <t>Ostkustbanan</t>
  </si>
  <si>
    <t>XSM300c</t>
  </si>
  <si>
    <t>Ostkustbanan, etapp Gävle-Kringlan, nytt dubbelspår, ny trafikplats</t>
  </si>
  <si>
    <t>TL HP</t>
  </si>
  <si>
    <t>Ostkustbanan, etapp Gävle-Kringlan, kapacitetshöjning</t>
  </si>
  <si>
    <t>Planering</t>
  </si>
  <si>
    <t>Norra stambanan</t>
  </si>
  <si>
    <t>JTR1804i</t>
  </si>
  <si>
    <t>LTS; Norra stambanan, framkomlighet för 750 m långa godståg</t>
  </si>
  <si>
    <t>ÅVS</t>
  </si>
  <si>
    <t>Schablon</t>
  </si>
  <si>
    <t>2-TEN-Stom</t>
  </si>
  <si>
    <t>LTS; Övrigt stomnät, åtgärder för långa godståg, etapp 1 - etapp 3</t>
  </si>
  <si>
    <t>SystemSEB</t>
  </si>
  <si>
    <t>E4</t>
  </si>
  <si>
    <t>VM034</t>
  </si>
  <si>
    <t>E4 Kongberget-Gnarp</t>
  </si>
  <si>
    <t>Nära noll</t>
  </si>
  <si>
    <t>Plfh</t>
  </si>
  <si>
    <t>MS PS</t>
  </si>
  <si>
    <t>Gävleborg Dalarna</t>
  </si>
  <si>
    <t>Godsstråket genom Bergslagen</t>
  </si>
  <si>
    <t>JM1808</t>
  </si>
  <si>
    <r>
      <t xml:space="preserve">Godsstråket, Kapacitetshöjande åtgärder </t>
    </r>
    <r>
      <rPr>
        <vertAlign val="superscript"/>
        <sz val="9"/>
        <rFont val="Arial"/>
        <family val="2"/>
      </rPr>
      <t>(5)</t>
    </r>
  </si>
  <si>
    <t>&lt; 0</t>
  </si>
  <si>
    <t>Olönsam</t>
  </si>
  <si>
    <t>Gävleborg Örebro Dalarna Västmanland</t>
  </si>
  <si>
    <t>JSM208</t>
  </si>
  <si>
    <t xml:space="preserve">Godsstråket Storvik-Frövi, kapacitetspaket 1+2 samt Sandviken-Kungsgården mötesstation </t>
  </si>
  <si>
    <t>Halland</t>
  </si>
  <si>
    <t>Västkustbanan</t>
  </si>
  <si>
    <t>BVGB015</t>
  </si>
  <si>
    <t>Varberg, dubbelspår (tunnel) inklusive resecentrum</t>
  </si>
  <si>
    <t>JVA1801</t>
  </si>
  <si>
    <t>Halmstad C/bangård</t>
  </si>
  <si>
    <t>Plbmp</t>
  </si>
  <si>
    <t>JVA2206</t>
  </si>
  <si>
    <r>
      <t xml:space="preserve">Väröbacka station </t>
    </r>
    <r>
      <rPr>
        <vertAlign val="superscript"/>
        <sz val="9"/>
        <rFont val="Arial"/>
        <family val="2"/>
      </rPr>
      <t>(3)</t>
    </r>
  </si>
  <si>
    <t>Markarydsbanan</t>
  </si>
  <si>
    <t>JVA2222</t>
  </si>
  <si>
    <t>Markarydsbanan/Knäred mötesspår</t>
  </si>
  <si>
    <t>JTR1804d</t>
  </si>
  <si>
    <t>LTS; Västkustbanan, framkomlighet för 750 m långa godståg</t>
  </si>
  <si>
    <t>Jämtland</t>
  </si>
  <si>
    <t>VM051</t>
  </si>
  <si>
    <t>E45 Rengsjön-Älvros</t>
  </si>
  <si>
    <t>Jönköping</t>
  </si>
  <si>
    <t>Jönköping gbg - Vaggeryd</t>
  </si>
  <si>
    <t>JSY1802</t>
  </si>
  <si>
    <t>Värnamo – Jönköping/Nässjö, elektrifiering o höjd hast</t>
  </si>
  <si>
    <t>Flera</t>
  </si>
  <si>
    <t>AT TL</t>
  </si>
  <si>
    <t>Rv 40</t>
  </si>
  <si>
    <t>VSO033</t>
  </si>
  <si>
    <t>Rv 40 förbi Eksjö</t>
  </si>
  <si>
    <t>Rv 26</t>
  </si>
  <si>
    <t>YSY007</t>
  </si>
  <si>
    <t>Rv 26 Mullsjö - Slättäng</t>
  </si>
  <si>
    <t>VSY1803</t>
  </si>
  <si>
    <t>E4 Trafikplats Ljungarum, genomgående körfält</t>
  </si>
  <si>
    <t>VSY1807</t>
  </si>
  <si>
    <t>Rv 26 Hedenstorp - Månseryd</t>
  </si>
  <si>
    <t>Svårbedömd</t>
  </si>
  <si>
    <t>Kronoberg</t>
  </si>
  <si>
    <t>Rv 25</t>
  </si>
  <si>
    <t>VSO020</t>
  </si>
  <si>
    <t>Rv 25 Österleden i Växjö</t>
  </si>
  <si>
    <t>Norrbotten</t>
  </si>
  <si>
    <t>Malmbanan</t>
  </si>
  <si>
    <t>BVLU015b</t>
  </si>
  <si>
    <t>Malmbanan, bangårdsförlängningar m.m.</t>
  </si>
  <si>
    <t>XSN301c</t>
  </si>
  <si>
    <t>Malmbanan Nattavaara bangårdsförlängning</t>
  </si>
  <si>
    <t>XSN301f</t>
  </si>
  <si>
    <r>
      <t xml:space="preserve">Malmbanan Sikträsk bangårdsförlängning </t>
    </r>
    <r>
      <rPr>
        <vertAlign val="superscript"/>
        <sz val="9"/>
        <rFont val="Arial"/>
        <family val="2"/>
      </rPr>
      <t>(5)</t>
    </r>
  </si>
  <si>
    <t>Stambanan genom övre Norrland</t>
  </si>
  <si>
    <t>JN1801</t>
  </si>
  <si>
    <t>Luleå C flytt av personvagnsuppställning (etapp 1)</t>
  </si>
  <si>
    <t>Norrbotniabanan</t>
  </si>
  <si>
    <t>JN2201</t>
  </si>
  <si>
    <t>Norrbotniabanan Skellefteå - Luleå ny järnväg</t>
  </si>
  <si>
    <t>NL AT TL HG HP</t>
  </si>
  <si>
    <t>JN2206</t>
  </si>
  <si>
    <t>SgöN Sävastklinten-Norra Sunderbyn ny mötesstation och partiellt dubbelspår</t>
  </si>
  <si>
    <t>JN1804a</t>
  </si>
  <si>
    <r>
      <t xml:space="preserve">Kiruna ny järnvägsstation, alt Väst till nya centrum </t>
    </r>
    <r>
      <rPr>
        <vertAlign val="superscript"/>
        <sz val="9"/>
        <rFont val="Arial"/>
        <family val="2"/>
      </rPr>
      <t>(3)</t>
    </r>
    <r>
      <rPr>
        <sz val="9"/>
        <rFont val="Arial"/>
        <family val="2"/>
      </rPr>
      <t xml:space="preserve">, </t>
    </r>
    <r>
      <rPr>
        <vertAlign val="superscript"/>
        <sz val="9"/>
        <rFont val="Arial"/>
        <family val="2"/>
      </rPr>
      <t>(5)</t>
    </r>
  </si>
  <si>
    <t>XSN301d</t>
  </si>
  <si>
    <t>Malmbanan Murjek förlängning av mötesstation</t>
  </si>
  <si>
    <t>JN2202</t>
  </si>
  <si>
    <r>
      <t xml:space="preserve">Malmbanan Harrträsk, förlängning av mötesstation </t>
    </r>
    <r>
      <rPr>
        <vertAlign val="superscript"/>
        <sz val="9"/>
        <rFont val="Arial"/>
        <family val="2"/>
      </rPr>
      <t>(5)</t>
    </r>
  </si>
  <si>
    <t>JN2213</t>
  </si>
  <si>
    <r>
      <t xml:space="preserve">Malmbanan Näsberg, förlängning av mötesstation </t>
    </r>
    <r>
      <rPr>
        <vertAlign val="superscript"/>
        <sz val="9"/>
        <rFont val="Arial"/>
        <family val="2"/>
      </rPr>
      <t>(5)</t>
    </r>
  </si>
  <si>
    <t>Osäker lönsamhet</t>
  </si>
  <si>
    <t>JN2212</t>
  </si>
  <si>
    <r>
      <t xml:space="preserve">Malmbanan Nuortikon, förlängning av mötesstation </t>
    </r>
    <r>
      <rPr>
        <vertAlign val="superscript"/>
        <sz val="9"/>
        <rFont val="Arial"/>
        <family val="2"/>
      </rPr>
      <t>(5)</t>
    </r>
  </si>
  <si>
    <t>Olönsam - endast bedömd</t>
  </si>
  <si>
    <t>XSN301e</t>
  </si>
  <si>
    <t>Malmbanan Kalixfors bangårdsförlängning</t>
  </si>
  <si>
    <t>JNR2606</t>
  </si>
  <si>
    <t>Malmbanan, Kaisepakte, 3-spårsstation</t>
  </si>
  <si>
    <t>XSN300</t>
  </si>
  <si>
    <t>Luleå hamn kapacitetsåtgärd farled</t>
  </si>
  <si>
    <t>E10</t>
  </si>
  <si>
    <t>VSN209</t>
  </si>
  <si>
    <t>E10, Avvakko–Lappeasuando</t>
  </si>
  <si>
    <t>MS</t>
  </si>
  <si>
    <t>VSN206</t>
  </si>
  <si>
    <t>E10, Morjärv - Svartbyn (etapp 1)</t>
  </si>
  <si>
    <t>Skånebanan</t>
  </si>
  <si>
    <t>JSY1810</t>
  </si>
  <si>
    <t>Hässleholm-Helsingborg, förlängt mötesspår och höjd hastighet</t>
  </si>
  <si>
    <t>Södra Stambanan</t>
  </si>
  <si>
    <t>JSY1812</t>
  </si>
  <si>
    <t>Malmö godsbangård, utbyggnad av spår 58</t>
  </si>
  <si>
    <t>JSY2209</t>
  </si>
  <si>
    <t>Malmö C, fler plattformsspår</t>
  </si>
  <si>
    <t>Lönsam - endast bedömd</t>
  </si>
  <si>
    <t>JSY1825a</t>
  </si>
  <si>
    <t>Hässleholm-Lund, två nya spår</t>
  </si>
  <si>
    <t>Hässleholm-Lund, del av nya stambanor</t>
  </si>
  <si>
    <t>Godsstråket genom Skåne</t>
  </si>
  <si>
    <t>JSOR2606</t>
  </si>
  <si>
    <t>Lommabanan Söderåsbanan, bulleråtgärder</t>
  </si>
  <si>
    <t>JSOR2612</t>
  </si>
  <si>
    <t>Maria - Helsingborg, utredning</t>
  </si>
  <si>
    <t>VSK046</t>
  </si>
  <si>
    <t>E22 Hurva-Vä etapp Linderöd - Vä;  Sätaröd-Vä och förbi Linderöd</t>
  </si>
  <si>
    <t>VSY201</t>
  </si>
  <si>
    <t>Superbussar i Skåne, åtgärder i statlig infrastruktur</t>
  </si>
  <si>
    <t>VSK042</t>
  </si>
  <si>
    <r>
      <t xml:space="preserve">E22 Trafikplats Ideon </t>
    </r>
    <r>
      <rPr>
        <vertAlign val="superscript"/>
        <sz val="9"/>
        <rFont val="Arial"/>
        <family val="2"/>
      </rPr>
      <t>(5)</t>
    </r>
  </si>
  <si>
    <t>VSK038</t>
  </si>
  <si>
    <t xml:space="preserve">E22 Trafikplats Lund S </t>
  </si>
  <si>
    <t>VSY202</t>
  </si>
  <si>
    <t>E22 Fjälkinge–Gualöv</t>
  </si>
  <si>
    <t>E65</t>
  </si>
  <si>
    <t>VSK050</t>
  </si>
  <si>
    <t>E65 Svedala-Börringe</t>
  </si>
  <si>
    <t>Stockholm övrigt</t>
  </si>
  <si>
    <t>BVTH001</t>
  </si>
  <si>
    <t>Alvik-Ulvsunda-Solna station, snabbspårväg (statlig medfinansiering)</t>
  </si>
  <si>
    <t>JST1802</t>
  </si>
  <si>
    <t>Barkarby bytespunkt med anslutning till tunnelbana</t>
  </si>
  <si>
    <t>JST204</t>
  </si>
  <si>
    <t>Kollektivtrafik Stockholm, tunnelbaneutbyggnad (statlig medfinansiering)</t>
  </si>
  <si>
    <t>BVTH004</t>
  </si>
  <si>
    <t>Roslagsbanan, dubbelspår etapp 1+2 (statlig medfinansiering)</t>
  </si>
  <si>
    <t>JST1805</t>
  </si>
  <si>
    <t>Stockholm Central och Karlberg, funktionsanpassningar efter Citybanan</t>
  </si>
  <si>
    <t>Mälarbanan</t>
  </si>
  <si>
    <t>BVST014</t>
  </si>
  <si>
    <t>Tomteboda-Kallhäll, ökad kapacitet</t>
  </si>
  <si>
    <t>BVTH003</t>
  </si>
  <si>
    <t>Tvärspårväg Ost/Saltsjöbanan (statlig medfinansiering)</t>
  </si>
  <si>
    <t>JST1811</t>
  </si>
  <si>
    <t xml:space="preserve">Årstaberg-Flemingsberg, signalåtgärder optimering </t>
  </si>
  <si>
    <t>JST201</t>
  </si>
  <si>
    <t>Hagalund, bangårdsombyggnad</t>
  </si>
  <si>
    <t>Västra stambanan</t>
  </si>
  <si>
    <t>JST1810</t>
  </si>
  <si>
    <t>Västra stambanan, Flemingsberg-Järna, upprustning tunnlar</t>
  </si>
  <si>
    <t>JTR1804f</t>
  </si>
  <si>
    <t>LTS; Västra stambanan (Södertälje–Katrineholm), framkomlighet för 750 m långa godståg</t>
  </si>
  <si>
    <t>XST301</t>
  </si>
  <si>
    <t>Farled Södertälje-Landsort</t>
  </si>
  <si>
    <t>E20</t>
  </si>
  <si>
    <t>VST003</t>
  </si>
  <si>
    <t>E20 Norra Länken</t>
  </si>
  <si>
    <t>VST001</t>
  </si>
  <si>
    <t xml:space="preserve">E4 Förbifart Stockholm </t>
  </si>
  <si>
    <t>NL</t>
  </si>
  <si>
    <t>E4/Lv 259</t>
  </si>
  <si>
    <t>VST005</t>
  </si>
  <si>
    <t>E4/Lv 259 Tvärförbindelse Södertörn</t>
  </si>
  <si>
    <t>E4/E20</t>
  </si>
  <si>
    <t>VST001ba</t>
  </si>
  <si>
    <t>E4/E20 Hallunda-Vårby, delen Fittja–Vårby, Kapacitetsförstärkning</t>
  </si>
  <si>
    <t>E4/E20 Hallunda-Vårby, Kapacitetsförstärkning till följd av Förbifart Stockholm</t>
  </si>
  <si>
    <t>VST001bb</t>
  </si>
  <si>
    <t>E4/E20 Hallunda-Vårby, delen Hallunda–Fittja, Kap. till följd av Förbifart Stockholm</t>
  </si>
  <si>
    <t>VOR2606</t>
  </si>
  <si>
    <t>Östlig förbindelse, utredning</t>
  </si>
  <si>
    <t>VOR2605</t>
  </si>
  <si>
    <t>E4/E20 Vägpassage Södertälje kanal, utredning</t>
  </si>
  <si>
    <t>Södermanland</t>
  </si>
  <si>
    <t>JO1809</t>
  </si>
  <si>
    <t>Högsjö västra, förbigångsspår</t>
  </si>
  <si>
    <t>JO1810</t>
  </si>
  <si>
    <t>Katrineholm, förbigångsspår</t>
  </si>
  <si>
    <t>By</t>
  </si>
  <si>
    <t>Rv 56</t>
  </si>
  <si>
    <t>VMN142</t>
  </si>
  <si>
    <t>Väg 56 Bie- St Sundby (Alberga), Räta linjen</t>
  </si>
  <si>
    <t xml:space="preserve">Södermanland Västmanland Stockholm </t>
  </si>
  <si>
    <t>SJOV004</t>
  </si>
  <si>
    <t>Södertälje Sluss, Mälaren</t>
  </si>
  <si>
    <t>Uppsala</t>
  </si>
  <si>
    <t>JSO201</t>
  </si>
  <si>
    <t>Uppsala, Plankorsningar</t>
  </si>
  <si>
    <t>JO1802</t>
  </si>
  <si>
    <t>Heby Mötesspår</t>
  </si>
  <si>
    <t>JO1807</t>
  </si>
  <si>
    <t xml:space="preserve">Ostkustbanan, fyrspår (Uppsala – länsgränsen Uppsala/Stockholm) </t>
  </si>
  <si>
    <t>VO2271</t>
  </si>
  <si>
    <r>
      <t xml:space="preserve">E4 Trafikplats Bergsbrunna/Knivsta </t>
    </r>
    <r>
      <rPr>
        <vertAlign val="superscript"/>
        <sz val="9"/>
        <rFont val="Arial"/>
        <family val="2"/>
      </rPr>
      <t>(3)</t>
    </r>
  </si>
  <si>
    <t>Uppsala Västmanland</t>
  </si>
  <si>
    <t>VO1802</t>
  </si>
  <si>
    <r>
      <t xml:space="preserve">Rv 56 Sala - Heby 2+1 </t>
    </r>
    <r>
      <rPr>
        <vertAlign val="superscript"/>
        <sz val="9"/>
        <rFont val="Arial"/>
        <family val="2"/>
      </rPr>
      <t>(5)</t>
    </r>
  </si>
  <si>
    <t>Värmland</t>
  </si>
  <si>
    <t>Värmlandsbanan</t>
  </si>
  <si>
    <t>JVA204</t>
  </si>
  <si>
    <t>Laxå – Arvika, ökad kapacitet</t>
  </si>
  <si>
    <t>JTR1804g</t>
  </si>
  <si>
    <t>LTS; Värmlandsbanan, framkomlighet för 750 m långa godståg</t>
  </si>
  <si>
    <t>JTR1804h</t>
  </si>
  <si>
    <t>LTS; Godsstråket genom Bergslagen, framkomlighet för 750 m långa godståg</t>
  </si>
  <si>
    <t>YVA003b</t>
  </si>
  <si>
    <t>E45 Säffle-Valnäs, delen Hammar-Valnäs</t>
  </si>
  <si>
    <t>Nära noll - endast bedömd</t>
  </si>
  <si>
    <t>Västerbotten</t>
  </si>
  <si>
    <t>YSN001b</t>
  </si>
  <si>
    <t>Norrbotniabanan Umeå-Dåva ny järnväg</t>
  </si>
  <si>
    <t>NL TL HG HP</t>
  </si>
  <si>
    <t>YSN001a</t>
  </si>
  <si>
    <r>
      <t xml:space="preserve">Norrbotniabanan (Umeå) Dåva-Skellefteå ny järnväg </t>
    </r>
    <r>
      <rPr>
        <vertAlign val="superscript"/>
        <sz val="9"/>
        <rFont val="Arial"/>
        <family val="2"/>
      </rPr>
      <t>(5)</t>
    </r>
  </si>
  <si>
    <t>VN1803</t>
  </si>
  <si>
    <r>
      <t xml:space="preserve">E4 Gumboda-Grimsmark mötesseparering </t>
    </r>
    <r>
      <rPr>
        <vertAlign val="superscript"/>
        <sz val="9"/>
        <rFont val="Arial"/>
        <family val="2"/>
      </rPr>
      <t>(5)</t>
    </r>
  </si>
  <si>
    <t>VN1804</t>
  </si>
  <si>
    <t>E4 Broänge-Daglösten mötesseparering</t>
  </si>
  <si>
    <t>VN1805</t>
  </si>
  <si>
    <t>E4 Daglösten-Ljusvattnet mötesseparering</t>
  </si>
  <si>
    <t>Västernorrland</t>
  </si>
  <si>
    <t>JSM215</t>
  </si>
  <si>
    <r>
      <t xml:space="preserve">Sundsvall C–Dingersjö, dubbelspårsutbyggnad, etappen Sundsvall C – Kubikenborg </t>
    </r>
    <r>
      <rPr>
        <vertAlign val="superscript"/>
        <sz val="9"/>
        <rFont val="Arial"/>
        <family val="2"/>
      </rPr>
      <t>(5)</t>
    </r>
  </si>
  <si>
    <t>Sundsvall C-Dingersjö, dubbelspårsutbyggnad</t>
  </si>
  <si>
    <t>BVGV007</t>
  </si>
  <si>
    <t>Sundsvall resecentrum, tillgänglighet och plattformar m.m.</t>
  </si>
  <si>
    <t>Ådalsbanan</t>
  </si>
  <si>
    <t>JM2209</t>
  </si>
  <si>
    <t>Ådalsbanan, Västeraspby vändslinga</t>
  </si>
  <si>
    <t>Mittbanan</t>
  </si>
  <si>
    <t>JM1807</t>
  </si>
  <si>
    <r>
      <t xml:space="preserve">Sundsvall-Ånge, kapacitets- och hastighetshöjande åtgärder - inkl säkerhetshöjande åtg </t>
    </r>
    <r>
      <rPr>
        <vertAlign val="superscript"/>
        <sz val="9"/>
        <rFont val="Arial"/>
        <family val="2"/>
      </rPr>
      <t>(5)</t>
    </r>
  </si>
  <si>
    <t>JTR1804j</t>
  </si>
  <si>
    <t>LTS; Ådalsbanan, framkomlighet för 750 m långa godståg</t>
  </si>
  <si>
    <t>JSM215b</t>
  </si>
  <si>
    <t>Sundsvall C–Dingersjö, dubbelspårsutbyggnad, etappen Kubikenborg - Dingersjö</t>
  </si>
  <si>
    <t>Sundsvall C–Dingersjö, dubbelspårsutbyggnad</t>
  </si>
  <si>
    <t xml:space="preserve">Västernorrland Jämtland </t>
  </si>
  <si>
    <t>JM1814</t>
  </si>
  <si>
    <r>
      <t xml:space="preserve">Ånge-Östersund, Kapacitets- och hastighetshöjande åtgärder </t>
    </r>
    <r>
      <rPr>
        <vertAlign val="superscript"/>
        <sz val="9"/>
        <rFont val="Arial"/>
        <family val="2"/>
      </rPr>
      <t>(5)</t>
    </r>
  </si>
  <si>
    <t>JVA2219</t>
  </si>
  <si>
    <t xml:space="preserve">Värmlandsbanan, Karlstad - Kil, dubbelspår </t>
  </si>
  <si>
    <t>Västmanland</t>
  </si>
  <si>
    <t>E18</t>
  </si>
  <si>
    <t>XSO302</t>
  </si>
  <si>
    <t>E18 Köping-Västjädra, kapacitetsbrister</t>
  </si>
  <si>
    <t>JO2601</t>
  </si>
  <si>
    <r>
      <t xml:space="preserve">Västerås, Finnslätten, tågstation och resandeutbyte </t>
    </r>
    <r>
      <rPr>
        <vertAlign val="superscript"/>
        <sz val="9"/>
        <rFont val="Arial"/>
        <family val="2"/>
      </rPr>
      <t>(3)</t>
    </r>
  </si>
  <si>
    <t>Västra Stambanan</t>
  </si>
  <si>
    <t>BVGB009</t>
  </si>
  <si>
    <t>Västra stambanan, Göteborg-Skövde, kapacitetsförstärkning.</t>
  </si>
  <si>
    <t>Göteborgs närområde</t>
  </si>
  <si>
    <t>VVA119</t>
  </si>
  <si>
    <r>
      <t xml:space="preserve">Västsvenska paketet järnväg </t>
    </r>
    <r>
      <rPr>
        <vertAlign val="superscript"/>
        <sz val="9"/>
        <rFont val="Arial"/>
        <family val="2"/>
      </rPr>
      <t>(6)</t>
    </r>
  </si>
  <si>
    <t>Norge/Vänerbanan Västkustbanan</t>
  </si>
  <si>
    <t>JVA1808</t>
  </si>
  <si>
    <t>Göteborg och Västsverige Omloppsnära uppställningsspår, delen Lärje</t>
  </si>
  <si>
    <t>Göteborg och Västsverige Omloppsnära uppställningsspår</t>
  </si>
  <si>
    <t>JVA1808b</t>
  </si>
  <si>
    <t>Göteborg och Västsverige Omloppsnära uppställningsspår, delen Pilekrogen</t>
  </si>
  <si>
    <t>Kust till kustbanan</t>
  </si>
  <si>
    <t>JVA200d</t>
  </si>
  <si>
    <t>Göteborg-Borås, Ny järnväg och Bibana Mölnlycke</t>
  </si>
  <si>
    <t>Göteborg-Borås, del av nya stambanor</t>
  </si>
  <si>
    <t>Kinnekullebanan</t>
  </si>
  <si>
    <t>YVA002</t>
  </si>
  <si>
    <t>Kinnekullebanan, partiell elektrifiering och standardhöjning</t>
  </si>
  <si>
    <t>JVA2201</t>
  </si>
  <si>
    <t>Göteborg-Alingsås, högre kap., hela sträckan</t>
  </si>
  <si>
    <t>SVA1801</t>
  </si>
  <si>
    <r>
      <t xml:space="preserve">Farleden i Göteborgs hamn, Kapacitetsåtgärd farled </t>
    </r>
    <r>
      <rPr>
        <vertAlign val="superscript"/>
        <sz val="9"/>
        <rFont val="Arial"/>
        <family val="2"/>
      </rPr>
      <t>(5)</t>
    </r>
  </si>
  <si>
    <t>XVA300</t>
  </si>
  <si>
    <t>Vänersjöfarten, Trollhätte kanal/Göta älv</t>
  </si>
  <si>
    <t>E6</t>
  </si>
  <si>
    <t>VVA012A</t>
  </si>
  <si>
    <t>E6.21 Göteborgs hamn/Lundbyleden</t>
  </si>
  <si>
    <t>VVA119b</t>
  </si>
  <si>
    <r>
      <t xml:space="preserve">Västsvenska paketet väg </t>
    </r>
    <r>
      <rPr>
        <vertAlign val="superscript"/>
        <sz val="9"/>
        <rFont val="Arial"/>
        <family val="2"/>
      </rPr>
      <t>(6)</t>
    </r>
  </si>
  <si>
    <t>VVA1816</t>
  </si>
  <si>
    <t>E45 Tösse-Åmål</t>
  </si>
  <si>
    <t>VVA204</t>
  </si>
  <si>
    <t>E20 Förbi Mariestad</t>
  </si>
  <si>
    <t>VVA015</t>
  </si>
  <si>
    <t>E20 Götene - Mariestad</t>
  </si>
  <si>
    <t>VVA1889</t>
  </si>
  <si>
    <r>
      <t xml:space="preserve">Järnvågen med överdäckning av E45 </t>
    </r>
    <r>
      <rPr>
        <vertAlign val="superscript"/>
        <sz val="9"/>
        <rFont val="Arial"/>
        <family val="2"/>
      </rPr>
      <t>(3)</t>
    </r>
  </si>
  <si>
    <t>VVR2604</t>
  </si>
  <si>
    <t>Rv 40 Jönköping-Ulricehamn, 2+2 väg inkl trafikplats</t>
  </si>
  <si>
    <t>E6/Rv40</t>
  </si>
  <si>
    <t>VVA2208</t>
  </si>
  <si>
    <t>Väg E6/väg 40 Kallebäcksmotet, kapacitet och tillgänglighet</t>
  </si>
  <si>
    <t>Västra Götaland Örebro</t>
  </si>
  <si>
    <t>JTR1804e</t>
  </si>
  <si>
    <t>LTS; Västra stambanan (Laxå–Alingsås), framkomlighet för 750 m långa godståg</t>
  </si>
  <si>
    <t>Örebro</t>
  </si>
  <si>
    <t>BVST030c</t>
  </si>
  <si>
    <t>Godsstråket Hallsberg – Åsbro, dubbelspår</t>
  </si>
  <si>
    <t>JO1801</t>
  </si>
  <si>
    <t>Laxå, bangårdsombyggnad</t>
  </si>
  <si>
    <t>JO2203</t>
  </si>
  <si>
    <t>Värmlandsbanans anslutning till Västra stambanan, högre kapacitet</t>
  </si>
  <si>
    <t>Örebro Östergötland</t>
  </si>
  <si>
    <t>Rv 50</t>
  </si>
  <si>
    <t>VMN096</t>
  </si>
  <si>
    <t>Rv 50 Medevi-Brattebro (inkl Nykyrka)</t>
  </si>
  <si>
    <t>Östergötland</t>
  </si>
  <si>
    <t>Ostlänken</t>
  </si>
  <si>
    <t>JO1811</t>
  </si>
  <si>
    <r>
      <t xml:space="preserve">Ostlänken nytt dubbelspår Järna-Linköping, alt 2 </t>
    </r>
    <r>
      <rPr>
        <vertAlign val="superscript"/>
        <sz val="9"/>
        <rFont val="Arial"/>
        <family val="2"/>
      </rPr>
      <t>(7)</t>
    </r>
  </si>
  <si>
    <t>VSO004</t>
  </si>
  <si>
    <r>
      <t xml:space="preserve">E22 Förbi Söderköping </t>
    </r>
    <r>
      <rPr>
        <vertAlign val="superscript"/>
        <sz val="9"/>
        <rFont val="Arial"/>
        <family val="2"/>
      </rPr>
      <t>(5)</t>
    </r>
  </si>
  <si>
    <t>Övrigt</t>
  </si>
  <si>
    <t>TTR2601</t>
  </si>
  <si>
    <t>Riskreserv 9% på namngivna inv</t>
  </si>
  <si>
    <t>varav</t>
  </si>
  <si>
    <r>
      <t xml:space="preserve">- ERTMS införande och utveckling inklusive signal </t>
    </r>
    <r>
      <rPr>
        <vertAlign val="superscript"/>
        <sz val="12"/>
        <rFont val="Arial"/>
        <family val="2"/>
      </rPr>
      <t>(4)</t>
    </r>
  </si>
  <si>
    <t>BVNA002</t>
  </si>
  <si>
    <t>ERTMS utveckling</t>
  </si>
  <si>
    <t>JTR2209</t>
  </si>
  <si>
    <t>ERTMS vidareutveckling</t>
  </si>
  <si>
    <t>Annan U</t>
  </si>
  <si>
    <t>BVNA001</t>
  </si>
  <si>
    <t>ERTMS, TC Hallsberg Norrköping</t>
  </si>
  <si>
    <t>BVNA001a</t>
  </si>
  <si>
    <t>ERTMS, TC Malmö</t>
  </si>
  <si>
    <t>JTR201</t>
  </si>
  <si>
    <t>ERTMS, TC Göteborg</t>
  </si>
  <si>
    <t>JTR2213</t>
  </si>
  <si>
    <t>ERTMS, TC Stockholm Gävle</t>
  </si>
  <si>
    <t>BVLU014</t>
  </si>
  <si>
    <t>ERTMS, Nord, Malmbanan</t>
  </si>
  <si>
    <t>JTR2212</t>
  </si>
  <si>
    <t>ERTMS, TC Boden Ånge</t>
  </si>
  <si>
    <t>JTR2603</t>
  </si>
  <si>
    <t>Signalkostnadernas särredovisning</t>
  </si>
  <si>
    <t>JTR2214</t>
  </si>
  <si>
    <t>ERTMS, Ramjustering enligt beslut</t>
  </si>
  <si>
    <t>- Storstadsförhandling</t>
  </si>
  <si>
    <t>SVF1816</t>
  </si>
  <si>
    <t>Spårväg Lund C - ESS</t>
  </si>
  <si>
    <t>SVF1815</t>
  </si>
  <si>
    <t>Helsingborg cykelobjekt</t>
  </si>
  <si>
    <t>SVF1814</t>
  </si>
  <si>
    <t>Helsingborg, Kollektivtrafik</t>
  </si>
  <si>
    <t>SVF1817</t>
  </si>
  <si>
    <t>Lund cykelobjekt (cykelbanor och cykelgarage)</t>
  </si>
  <si>
    <t>SVF1813</t>
  </si>
  <si>
    <t>Malmö cykelobjekt</t>
  </si>
  <si>
    <t>SVF1811</t>
  </si>
  <si>
    <t>Malmö, Stadsbusslinje (EL-MEX-och EL-bussar)</t>
  </si>
  <si>
    <t>SVF1812</t>
  </si>
  <si>
    <t>Malmöpendeln Lommabanan - etapp 2</t>
  </si>
  <si>
    <t>SVF1804</t>
  </si>
  <si>
    <t>Hagalund, tunnelbanestation</t>
  </si>
  <si>
    <t>SVF1805</t>
  </si>
  <si>
    <t>Stockholm, cykelobjekt</t>
  </si>
  <si>
    <t>SVF1801</t>
  </si>
  <si>
    <t>Älvsjö-Fridhemsplan, tunnelbana och nya stationer</t>
  </si>
  <si>
    <t>SVF1803</t>
  </si>
  <si>
    <t>Roslagsbanan till City, förlängning och nya stationer</t>
  </si>
  <si>
    <t>SVF1802</t>
  </si>
  <si>
    <t>Stockholm, Spårväg syd, kapacitetsutökning för kollektivtrafik</t>
  </si>
  <si>
    <t>SVF1810</t>
  </si>
  <si>
    <t>Göteborg cykelobjekt</t>
  </si>
  <si>
    <t>SVF1808</t>
  </si>
  <si>
    <t>Göteborg, Citybuss Backastråket</t>
  </si>
  <si>
    <t>SVF1809</t>
  </si>
  <si>
    <t>Göteborg, Spårväg och citybuss Norra Älvstranden (västra delen)</t>
  </si>
  <si>
    <t>Göteborg, Citybuss Norra Älvstranden (västra delen)</t>
  </si>
  <si>
    <t>SVF1806</t>
  </si>
  <si>
    <t>Göteborg, Spårväg Brunnsbo-Linné (Norra Älvstranden, centrala delen)</t>
  </si>
  <si>
    <r>
      <t xml:space="preserve">- övriga objekt i tidigt skede under utredning </t>
    </r>
    <r>
      <rPr>
        <vertAlign val="superscript"/>
        <sz val="12"/>
        <rFont val="Arial"/>
        <family val="2"/>
      </rPr>
      <t>(8)</t>
    </r>
  </si>
  <si>
    <t>Utredning</t>
  </si>
  <si>
    <t>JTR2620</t>
  </si>
  <si>
    <t>Utredningar för namngivna järnvägsobjekt i beslutad plan (tidigt skede)</t>
  </si>
  <si>
    <t>STR2620</t>
  </si>
  <si>
    <t>Utredningar för namngivna sjöfartsobjekt i beslutad plan (tidigt skede)</t>
  </si>
  <si>
    <t>VTR2620</t>
  </si>
  <si>
    <t>Utredningar för namngivna vägobjekt i beslutad plan (tidigt skede)</t>
  </si>
  <si>
    <t>JTR2201c</t>
  </si>
  <si>
    <t>Befintliga banor, hastighetsh. 250 km/h Öxnered - Lund</t>
  </si>
  <si>
    <t>JVA2207</t>
  </si>
  <si>
    <t>Västkustbanan, Halmstad C, kapacitet (del 2), uppställningsspår</t>
  </si>
  <si>
    <t>JVR2601</t>
  </si>
  <si>
    <t>Västkustbanan, Tyllered, förbigångsspår</t>
  </si>
  <si>
    <t>JM1815</t>
  </si>
  <si>
    <t>Östersund-Storlien, Hastighetshöjande åtgärder</t>
  </si>
  <si>
    <t>VSY1802</t>
  </si>
  <si>
    <t>E4 Trafikplats Ekhagen</t>
  </si>
  <si>
    <t>Rv 26, 40</t>
  </si>
  <si>
    <t>VSYR2602</t>
  </si>
  <si>
    <t>Rv 26,40 Trafikplats Hedenstorp</t>
  </si>
  <si>
    <t>Kalmar</t>
  </si>
  <si>
    <t>JSYR2601</t>
  </si>
  <si>
    <t>Kalmar C, spår och plattformar</t>
  </si>
  <si>
    <t>YSY004</t>
  </si>
  <si>
    <t>E22 Förbi Bergkvara</t>
  </si>
  <si>
    <t>VSY2203</t>
  </si>
  <si>
    <t>Rv 25 Nybro, trafikplats Glasporten</t>
  </si>
  <si>
    <t>JSY1820</t>
  </si>
  <si>
    <t>Alvesta, triangelspår</t>
  </si>
  <si>
    <t>JN1802</t>
  </si>
  <si>
    <t>Luleå C ombyggnad av personbangård (etapp 2)</t>
  </si>
  <si>
    <t>JN2203</t>
  </si>
  <si>
    <t>Malmbanan Kiruna-Riksgränsen Stax 32.5 ton</t>
  </si>
  <si>
    <t>JN2204</t>
  </si>
  <si>
    <t>Malmbanan Svappavaara-Kiruna Stax 32.5 ton</t>
  </si>
  <si>
    <t>JSY2207</t>
  </si>
  <si>
    <t>Teckomatorp-Kävlinge, mötesspår</t>
  </si>
  <si>
    <t>JSY2220</t>
  </si>
  <si>
    <t>Malmö C - Östervärn, dubbelspår</t>
  </si>
  <si>
    <t>JSY2208</t>
  </si>
  <si>
    <t>Malmö bangård, planskild spårkorsning</t>
  </si>
  <si>
    <t>Södra stambanan</t>
  </si>
  <si>
    <t>JSY2206</t>
  </si>
  <si>
    <t>Hässleholm, kapacitet, förbigångsspår på upp- och nedspår</t>
  </si>
  <si>
    <t>Skånebanan/Västkustbanan</t>
  </si>
  <si>
    <t>JSY2214</t>
  </si>
  <si>
    <t>Helsingborg C-Helsingborgs gbg/Ramlösa station, kapacitetsåtgärder</t>
  </si>
  <si>
    <t>AT</t>
  </si>
  <si>
    <t>Ystadbanan</t>
  </si>
  <si>
    <t>JSY2216</t>
  </si>
  <si>
    <t>Ystadbanan, Skurup-Rydsgård, dubbelspår</t>
  </si>
  <si>
    <t>VSOR2605</t>
  </si>
  <si>
    <t>E4 Trafikplats  Ättekulla</t>
  </si>
  <si>
    <t>VSY2202</t>
  </si>
  <si>
    <t>E6 Trafikplats Alnarp - Trafikplats Lomma, additionskörfält</t>
  </si>
  <si>
    <t>Skåne Kronoberg</t>
  </si>
  <si>
    <t>JSY2217</t>
  </si>
  <si>
    <t>Slätthult (Älmhult), kapacitet, förbigångsspår på upp- och nedspår</t>
  </si>
  <si>
    <t>JST1803</t>
  </si>
  <si>
    <t>Märsta station och bangårdsombyggnad</t>
  </si>
  <si>
    <t>JST2205</t>
  </si>
  <si>
    <t xml:space="preserve">Ostkustbanan Solna-Skavstaby, Signaloptimering </t>
  </si>
  <si>
    <t>E4/E18</t>
  </si>
  <si>
    <t>VST001d</t>
  </si>
  <si>
    <t>E4/E18 Hjulsta-Jakobsberg, Kapacitetsförstärkning till följd av Förbifart Stockholm</t>
  </si>
  <si>
    <t>VST2207</t>
  </si>
  <si>
    <t xml:space="preserve">E20 trafikplats Hovsjö </t>
  </si>
  <si>
    <t>VST001e</t>
  </si>
  <si>
    <t>E4 trafikplats Glädjen- trafikplats Arlanda, Kapacitetsförstärkning till följd av Förbifart Stockholm</t>
  </si>
  <si>
    <t>VST2204</t>
  </si>
  <si>
    <t>E4 trafikplats Häggvik- trafikplats Rotebro, kapacitetsförstärkning till följd av Förbifart Stockholm</t>
  </si>
  <si>
    <t>VST001c</t>
  </si>
  <si>
    <t>E4/E20 Södertäljebron, Kapacitetsförstärkning till följd av Förbifart Stockholm</t>
  </si>
  <si>
    <t>VOR2602</t>
  </si>
  <si>
    <t>Väg 75, Brandbekämpningssystem i Södra länken</t>
  </si>
  <si>
    <t>Mälaren/Rv 55</t>
  </si>
  <si>
    <t>JO1806</t>
  </si>
  <si>
    <t>Hjulsta ny- eller ombyggnad av bro</t>
  </si>
  <si>
    <t>JMR2608</t>
  </si>
  <si>
    <t xml:space="preserve">Knivsta plankorsning </t>
  </si>
  <si>
    <t>JVA2217</t>
  </si>
  <si>
    <t xml:space="preserve">Värmlandsbanan, Kil-Charlottenberg, mötesspår </t>
  </si>
  <si>
    <t>Värmland Västra Götaland</t>
  </si>
  <si>
    <t>Norge/Vänerbanan</t>
  </si>
  <si>
    <t>JVA2227</t>
  </si>
  <si>
    <t>Norge-Vänerbanan, Kil-Skälebol, mötesspår</t>
  </si>
  <si>
    <t>JN1803</t>
  </si>
  <si>
    <t xml:space="preserve">SgöN Umeå C-Umeå Ö dubbelspår </t>
  </si>
  <si>
    <t>VN1801</t>
  </si>
  <si>
    <t>E4 förbifart Skellefteå</t>
  </si>
  <si>
    <t>JVA1805</t>
  </si>
  <si>
    <t xml:space="preserve">Norge-Vänerbanan, vändspår i Älvängen </t>
  </si>
  <si>
    <t>JVA1810</t>
  </si>
  <si>
    <t>Västra stambanan Laxå-Alingsås högre kapacitet</t>
  </si>
  <si>
    <t>VVA1806a</t>
  </si>
  <si>
    <t>E45 Vänersborg - Mellerud, deletapp Liden – Frändefors, ombyggnad 2+1</t>
  </si>
  <si>
    <t>JSYR2605</t>
  </si>
  <si>
    <t>Ostlänken, Uppställningsspår Norrköping, följdinv</t>
  </si>
  <si>
    <t>Summa Planeringsram</t>
  </si>
  <si>
    <r>
      <rPr>
        <b/>
        <sz val="9"/>
        <rFont val="Arial Narrow"/>
        <family val="2"/>
      </rPr>
      <t>(1):</t>
    </r>
    <r>
      <rPr>
        <sz val="9"/>
        <rFont val="Arial Narrow"/>
        <family val="2"/>
      </rPr>
      <t xml:space="preserve"> I Nationell plan ingår driftbidrag till kommuner för att finansiera delar av icke-statliga flygplatsers driftunderskott, vilket utgör en andel av de totalt 6 336 mnkr som idag beräknas ges i statsbidrag under perioden. (Ingår inte heller beredskapsflygplatser och flygtrafiktjänster).</t>
    </r>
  </si>
  <si>
    <r>
      <rPr>
        <b/>
        <sz val="9"/>
        <rFont val="Arial Narrow"/>
        <family val="2"/>
      </rPr>
      <t>(2):</t>
    </r>
    <r>
      <rPr>
        <sz val="9"/>
        <rFont val="Arial Narrow"/>
        <family val="2"/>
      </rPr>
      <t xml:space="preserve"> Kollektivtrafiksatsning (Stadsmiljöavtal) avser åtgärder med bundna avtal varav Ultunalänken med större totalkostnad redovisas för sig. Fördelningen på total 4,7 mdkr under 2026-2032. Detta med hänsyn till anslagssparande som tillkommande medel.</t>
    </r>
  </si>
  <si>
    <r>
      <rPr>
        <b/>
        <sz val="9"/>
        <rFont val="Arial Narrow"/>
        <family val="2"/>
      </rPr>
      <t>(3):</t>
    </r>
    <r>
      <rPr>
        <sz val="9"/>
        <rFont val="Arial Narrow"/>
        <family val="2"/>
      </rPr>
      <t xml:space="preserve"> Förutsätter full finansiering av andra aktörer</t>
    </r>
  </si>
  <si>
    <r>
      <rPr>
        <b/>
        <sz val="9"/>
        <rFont val="Arial Narrow"/>
        <family val="2"/>
      </rPr>
      <t>(4):</t>
    </r>
    <r>
      <rPr>
        <sz val="9"/>
        <rFont val="Arial Narrow"/>
        <family val="2"/>
      </rPr>
      <t xml:space="preserve"> Omfördelning av medel för ERTMS utgår från "masterplan för signal". Här ingår även särredovisning av signalåtgärder från berörda namngivna objekt. </t>
    </r>
  </si>
  <si>
    <r>
      <rPr>
        <b/>
        <sz val="9"/>
        <rFont val="Arial Narrow"/>
        <family val="2"/>
      </rPr>
      <t>(5):</t>
    </r>
    <r>
      <rPr>
        <sz val="9"/>
        <rFont val="Arial Narrow"/>
        <family val="2"/>
      </rPr>
      <t xml:space="preserve"> Samlad effektbedömning (SEB) utgår från tidigare förutsättning innan april 2024.</t>
    </r>
  </si>
  <si>
    <r>
      <rPr>
        <b/>
        <sz val="9"/>
        <rFont val="Arial Narrow"/>
        <family val="2"/>
      </rPr>
      <t>(6):</t>
    </r>
    <r>
      <rPr>
        <sz val="9"/>
        <rFont val="Arial Narrow"/>
        <family val="2"/>
      </rPr>
      <t xml:space="preserve"> Grundfördelningen med 50/50 procent gäller. Fördyringen utöver statlig anslag bekostas genom medfinansiering. Omfördelning mellan trängselskatt och medfinansiering.</t>
    </r>
  </si>
  <si>
    <r>
      <rPr>
        <b/>
        <sz val="9"/>
        <rFont val="Arial Narrow"/>
        <family val="2"/>
      </rPr>
      <t>(7):</t>
    </r>
    <r>
      <rPr>
        <sz val="9"/>
        <rFont val="Arial Narrow"/>
        <family val="2"/>
      </rPr>
      <t xml:space="preserve"> Justering av totalkostnad enligt planbeslutet och med tillägg av medfinansiering (Trafikverkets korrigering av tidigare totalkostnad). Totalkostnad för anslag innan planbeslutet var 91,4 i prisnivå 202102 enligt kostnadstaket.</t>
    </r>
  </si>
  <si>
    <r>
      <rPr>
        <b/>
        <sz val="9"/>
        <rFont val="Arial Narrow"/>
        <family val="2"/>
      </rPr>
      <t>(8):</t>
    </r>
    <r>
      <rPr>
        <sz val="9"/>
        <rFont val="Arial Narrow"/>
        <family val="2"/>
      </rPr>
      <t xml:space="preserve"> Behov under planperioden som belastar objekt för utredningar för namngivna investeringsobjekt handlar om del av finansiering eller endast utredning.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</si>
</sst>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vertAlign val="superscript"/>
      <sz val="9"/>
      <name val="Arial"/>
      <family val="2"/>
    </font>
    <font>
      <u/>
      <sz val="10"/>
      <color theme="10"/>
      <name val="MS Sans Serif"/>
      <family val="2"/>
    </font>
    <font>
      <sz val="8"/>
      <name val="Calibri"/>
      <family val="2"/>
    </font>
    <font>
      <u/>
      <sz val="9"/>
      <name val="Arial"/>
      <family val="2"/>
    </font>
    <font>
      <vertAlign val="superscript"/>
      <sz val="12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4" tint="0.79998168889431442"/>
        <bgColor auto="1"/>
      </patternFill>
    </fill>
  </fills>
  <borders count="4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auto="1"/>
      </right>
      <top style="hair">
        <color indexed="64"/>
      </top>
      <bottom/>
      <diagonal/>
    </border>
    <border>
      <left style="double">
        <color auto="1"/>
      </left>
      <right/>
      <top style="hair">
        <color auto="1"/>
      </top>
      <bottom/>
      <diagonal/>
    </border>
    <border>
      <left style="double">
        <color auto="1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ouble">
        <color auto="1"/>
      </right>
      <top/>
      <bottom style="hair">
        <color indexed="64"/>
      </bottom>
      <diagonal/>
    </border>
    <border>
      <left style="double">
        <color auto="1"/>
      </left>
      <right/>
      <top/>
      <bottom style="hair">
        <color indexed="64"/>
      </bottom>
      <diagonal/>
    </border>
    <border>
      <left style="double">
        <color auto="1"/>
      </left>
      <right style="hair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auto="1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double">
        <color auto="1"/>
      </right>
      <top/>
      <bottom style="hair">
        <color indexed="64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indexed="64"/>
      </right>
      <top style="double">
        <color auto="1"/>
      </top>
      <bottom style="hair">
        <color auto="1"/>
      </bottom>
      <diagonal/>
    </border>
    <border>
      <left/>
      <right style="double">
        <color indexed="64"/>
      </right>
      <top style="double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</cellStyleXfs>
  <cellXfs count="261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2" fontId="5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2" fontId="5" fillId="0" borderId="0" xfId="0" applyNumberFormat="1" applyFont="1" applyAlignment="1">
      <alignment horizontal="center" vertical="top"/>
    </xf>
    <xf numFmtId="3" fontId="5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 wrapText="1"/>
    </xf>
    <xf numFmtId="3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2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right" vertical="center"/>
    </xf>
    <xf numFmtId="0" fontId="8" fillId="2" borderId="15" xfId="0" applyFont="1" applyFill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3" fontId="6" fillId="0" borderId="5" xfId="1" applyNumberFormat="1" applyFont="1" applyBorder="1" applyAlignment="1">
      <alignment horizontal="center" vertical="center"/>
    </xf>
    <xf numFmtId="3" fontId="6" fillId="0" borderId="6" xfId="1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 wrapText="1"/>
    </xf>
    <xf numFmtId="2" fontId="5" fillId="0" borderId="4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11" fillId="3" borderId="5" xfId="0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horizontal="right" vertical="center"/>
    </xf>
    <xf numFmtId="3" fontId="2" fillId="3" borderId="26" xfId="0" applyNumberFormat="1" applyFont="1" applyFill="1" applyBorder="1" applyAlignment="1">
      <alignment horizontal="right" vertical="center"/>
    </xf>
    <xf numFmtId="3" fontId="5" fillId="3" borderId="4" xfId="0" applyNumberFormat="1" applyFont="1" applyFill="1" applyBorder="1" applyAlignment="1">
      <alignment horizontal="right" vertical="center"/>
    </xf>
    <xf numFmtId="3" fontId="5" fillId="3" borderId="5" xfId="0" applyNumberFormat="1" applyFont="1" applyFill="1" applyBorder="1" applyAlignment="1">
      <alignment horizontal="right" vertical="center"/>
    </xf>
    <xf numFmtId="3" fontId="5" fillId="3" borderId="15" xfId="0" applyNumberFormat="1" applyFont="1" applyFill="1" applyBorder="1" applyAlignment="1">
      <alignment horizontal="right" vertical="center"/>
    </xf>
    <xf numFmtId="3" fontId="5" fillId="3" borderId="16" xfId="0" applyNumberFormat="1" applyFont="1" applyFill="1" applyBorder="1" applyAlignment="1">
      <alignment horizontal="right" vertical="center"/>
    </xf>
    <xf numFmtId="3" fontId="5" fillId="3" borderId="6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vertical="center"/>
    </xf>
    <xf numFmtId="2" fontId="5" fillId="3" borderId="4" xfId="0" applyNumberFormat="1" applyFont="1" applyFill="1" applyBorder="1" applyAlignment="1">
      <alignment horizontal="right" vertical="center"/>
    </xf>
    <xf numFmtId="3" fontId="5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 wrapText="1"/>
    </xf>
    <xf numFmtId="2" fontId="5" fillId="3" borderId="4" xfId="0" applyNumberFormat="1" applyFont="1" applyFill="1" applyBorder="1" applyAlignment="1">
      <alignment horizontal="center" vertical="center"/>
    </xf>
    <xf numFmtId="3" fontId="5" fillId="3" borderId="29" xfId="0" applyNumberFormat="1" applyFont="1" applyFill="1" applyBorder="1" applyAlignment="1">
      <alignment vertical="center"/>
    </xf>
    <xf numFmtId="0" fontId="5" fillId="3" borderId="4" xfId="0" applyFont="1" applyFill="1" applyBorder="1" applyAlignment="1">
      <alignment vertical="center" wrapText="1"/>
    </xf>
    <xf numFmtId="0" fontId="5" fillId="3" borderId="30" xfId="0" applyFont="1" applyFill="1" applyBorder="1" applyAlignment="1">
      <alignment horizontal="center" vertical="center" wrapText="1"/>
    </xf>
    <xf numFmtId="3" fontId="5" fillId="3" borderId="29" xfId="0" applyNumberFormat="1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/>
    </xf>
    <xf numFmtId="0" fontId="5" fillId="3" borderId="30" xfId="0" applyFont="1" applyFill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26" xfId="0" applyNumberFormat="1" applyFont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3" fontId="5" fillId="2" borderId="15" xfId="0" applyNumberFormat="1" applyFont="1" applyFill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9" fontId="5" fillId="4" borderId="5" xfId="1" applyNumberFormat="1" applyFont="1" applyFill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left" vertical="center" wrapText="1"/>
    </xf>
    <xf numFmtId="3" fontId="5" fillId="0" borderId="29" xfId="0" applyNumberFormat="1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30" xfId="0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164" fontId="5" fillId="3" borderId="6" xfId="0" applyNumberFormat="1" applyFont="1" applyFill="1" applyBorder="1" applyAlignment="1">
      <alignment horizontal="center" vertical="center"/>
    </xf>
    <xf numFmtId="3" fontId="5" fillId="3" borderId="29" xfId="0" applyNumberFormat="1" applyFont="1" applyFill="1" applyBorder="1" applyAlignment="1">
      <alignment horizontal="right" vertical="center"/>
    </xf>
    <xf numFmtId="0" fontId="5" fillId="0" borderId="5" xfId="2" applyFont="1" applyBorder="1" applyAlignment="1" applyProtection="1">
      <alignment vertical="center" wrapText="1"/>
    </xf>
    <xf numFmtId="0" fontId="11" fillId="3" borderId="5" xfId="0" applyFont="1" applyFill="1" applyBorder="1" applyAlignment="1">
      <alignment horizontal="left" vertical="center" indent="2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29" xfId="2" applyNumberFormat="1" applyFont="1" applyFill="1" applyBorder="1" applyAlignment="1" applyProtection="1">
      <alignment vertical="center"/>
    </xf>
    <xf numFmtId="0" fontId="5" fillId="0" borderId="10" xfId="0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5" fillId="3" borderId="5" xfId="0" applyFont="1" applyFill="1" applyBorder="1" applyAlignment="1">
      <alignment vertical="center" wrapText="1"/>
    </xf>
    <xf numFmtId="3" fontId="5" fillId="0" borderId="29" xfId="1" applyNumberFormat="1" applyFont="1" applyBorder="1" applyAlignment="1">
      <alignment vertical="center"/>
    </xf>
    <xf numFmtId="0" fontId="5" fillId="0" borderId="4" xfId="1" applyFont="1" applyBorder="1" applyAlignment="1">
      <alignment vertical="center" wrapText="1"/>
    </xf>
    <xf numFmtId="0" fontId="5" fillId="0" borderId="30" xfId="1" applyFont="1" applyBorder="1" applyAlignment="1">
      <alignment horizontal="center" vertical="center" wrapText="1"/>
    </xf>
    <xf numFmtId="3" fontId="5" fillId="0" borderId="29" xfId="1" applyNumberFormat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14" fillId="0" borderId="6" xfId="1" applyFont="1" applyBorder="1" applyAlignment="1">
      <alignment vertical="center"/>
    </xf>
    <xf numFmtId="0" fontId="5" fillId="0" borderId="4" xfId="2" applyFont="1" applyFill="1" applyBorder="1" applyAlignment="1" applyProtection="1">
      <alignment vertical="center" wrapText="1"/>
    </xf>
    <xf numFmtId="0" fontId="5" fillId="0" borderId="30" xfId="2" applyFont="1" applyFill="1" applyBorder="1" applyAlignment="1" applyProtection="1">
      <alignment horizontal="center" vertical="center" wrapText="1"/>
    </xf>
    <xf numFmtId="3" fontId="5" fillId="0" borderId="29" xfId="2" applyNumberFormat="1" applyFont="1" applyFill="1" applyBorder="1" applyAlignment="1" applyProtection="1">
      <alignment vertical="center" wrapText="1"/>
    </xf>
    <xf numFmtId="0" fontId="15" fillId="0" borderId="4" xfId="2" applyFont="1" applyFill="1" applyBorder="1" applyAlignment="1" applyProtection="1">
      <alignment vertical="center"/>
    </xf>
    <xf numFmtId="0" fontId="15" fillId="4" borderId="20" xfId="2" applyFont="1" applyFill="1" applyBorder="1" applyAlignment="1" applyProtection="1">
      <alignment vertical="center"/>
    </xf>
    <xf numFmtId="0" fontId="6" fillId="0" borderId="16" xfId="0" quotePrefix="1" applyFont="1" applyBorder="1" applyAlignment="1">
      <alignment horizontal="center" vertical="center"/>
    </xf>
    <xf numFmtId="0" fontId="15" fillId="0" borderId="6" xfId="2" applyFont="1" applyFill="1" applyBorder="1" applyAlignment="1" applyProtection="1">
      <alignment vertical="center"/>
    </xf>
    <xf numFmtId="0" fontId="5" fillId="0" borderId="5" xfId="2" applyFont="1" applyBorder="1" applyAlignment="1" applyProtection="1">
      <alignment horizontal="center" vertical="center" wrapText="1"/>
    </xf>
    <xf numFmtId="0" fontId="5" fillId="0" borderId="5" xfId="2" applyFont="1" applyBorder="1" applyAlignment="1" applyProtection="1">
      <alignment horizontal="left" vertical="center" wrapText="1"/>
    </xf>
    <xf numFmtId="0" fontId="15" fillId="0" borderId="4" xfId="3" applyFont="1" applyFill="1" applyBorder="1" applyAlignment="1" applyProtection="1">
      <alignment vertical="center"/>
    </xf>
    <xf numFmtId="3" fontId="5" fillId="0" borderId="7" xfId="2" applyNumberFormat="1" applyFont="1" applyFill="1" applyBorder="1" applyAlignment="1" applyProtection="1">
      <alignment vertical="center"/>
    </xf>
    <xf numFmtId="0" fontId="5" fillId="0" borderId="10" xfId="2" applyFont="1" applyFill="1" applyBorder="1" applyAlignment="1" applyProtection="1">
      <alignment vertical="center" wrapText="1"/>
    </xf>
    <xf numFmtId="0" fontId="5" fillId="0" borderId="8" xfId="2" applyFont="1" applyFill="1" applyBorder="1" applyAlignment="1" applyProtection="1">
      <alignment horizontal="center" vertical="center" wrapText="1"/>
    </xf>
    <xf numFmtId="3" fontId="5" fillId="0" borderId="7" xfId="2" applyNumberFormat="1" applyFont="1" applyFill="1" applyBorder="1" applyAlignment="1" applyProtection="1">
      <alignment vertical="center" wrapText="1"/>
    </xf>
    <xf numFmtId="3" fontId="5" fillId="0" borderId="7" xfId="1" applyNumberFormat="1" applyFont="1" applyBorder="1" applyAlignment="1">
      <alignment vertical="center"/>
    </xf>
    <xf numFmtId="0" fontId="5" fillId="0" borderId="10" xfId="1" applyFont="1" applyBorder="1" applyAlignment="1">
      <alignment vertical="center" wrapText="1"/>
    </xf>
    <xf numFmtId="0" fontId="5" fillId="0" borderId="8" xfId="1" applyFont="1" applyBorder="1" applyAlignment="1">
      <alignment horizontal="center" vertical="center" wrapText="1"/>
    </xf>
    <xf numFmtId="3" fontId="5" fillId="0" borderId="7" xfId="1" applyNumberFormat="1" applyFont="1" applyBorder="1" applyAlignment="1">
      <alignment vertical="center" wrapText="1"/>
    </xf>
    <xf numFmtId="0" fontId="14" fillId="0" borderId="6" xfId="1" applyFont="1" applyBorder="1" applyAlignment="1">
      <alignment vertical="top"/>
    </xf>
    <xf numFmtId="0" fontId="15" fillId="0" borderId="20" xfId="2" applyFont="1" applyFill="1" applyBorder="1" applyAlignment="1" applyProtection="1">
      <alignment vertical="center"/>
    </xf>
    <xf numFmtId="0" fontId="15" fillId="4" borderId="4" xfId="2" applyFont="1" applyFill="1" applyBorder="1" applyAlignment="1" applyProtection="1">
      <alignment vertical="center"/>
    </xf>
    <xf numFmtId="9" fontId="5" fillId="0" borderId="5" xfId="1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1" fillId="3" borderId="5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/>
    </xf>
    <xf numFmtId="0" fontId="11" fillId="3" borderId="5" xfId="2" quotePrefix="1" applyFont="1" applyFill="1" applyBorder="1" applyAlignment="1" applyProtection="1">
      <alignment horizontal="left" vertical="center"/>
    </xf>
    <xf numFmtId="0" fontId="15" fillId="0" borderId="30" xfId="2" applyFont="1" applyFill="1" applyBorder="1" applyAlignment="1" applyProtection="1">
      <alignment vertical="center"/>
    </xf>
    <xf numFmtId="0" fontId="11" fillId="3" borderId="5" xfId="0" quotePrefix="1" applyFont="1" applyFill="1" applyBorder="1" applyAlignment="1">
      <alignment horizontal="left" vertical="center" indent="2"/>
    </xf>
    <xf numFmtId="0" fontId="5" fillId="0" borderId="30" xfId="0" applyFont="1" applyBorder="1" applyAlignment="1">
      <alignment horizontal="center" vertical="center"/>
    </xf>
    <xf numFmtId="0" fontId="11" fillId="3" borderId="5" xfId="0" quotePrefix="1" applyFont="1" applyFill="1" applyBorder="1" applyAlignment="1">
      <alignment horizontal="left" vertical="center"/>
    </xf>
    <xf numFmtId="0" fontId="5" fillId="4" borderId="4" xfId="2" applyFont="1" applyFill="1" applyBorder="1" applyAlignment="1" applyProtection="1">
      <alignment vertical="center" wrapText="1"/>
    </xf>
    <xf numFmtId="0" fontId="5" fillId="4" borderId="30" xfId="2" applyFont="1" applyFill="1" applyBorder="1" applyAlignment="1" applyProtection="1">
      <alignment horizontal="center" vertical="center" wrapText="1"/>
    </xf>
    <xf numFmtId="3" fontId="5" fillId="4" borderId="29" xfId="2" applyNumberFormat="1" applyFont="1" applyFill="1" applyBorder="1" applyAlignment="1" applyProtection="1">
      <alignment vertical="center" wrapText="1"/>
    </xf>
    <xf numFmtId="0" fontId="5" fillId="4" borderId="10" xfId="2" applyFont="1" applyFill="1" applyBorder="1" applyAlignment="1" applyProtection="1">
      <alignment vertical="center" wrapText="1"/>
    </xf>
    <xf numFmtId="0" fontId="5" fillId="4" borderId="8" xfId="2" applyFont="1" applyFill="1" applyBorder="1" applyAlignment="1" applyProtection="1">
      <alignment horizontal="center" vertical="center" wrapText="1"/>
    </xf>
    <xf numFmtId="3" fontId="5" fillId="4" borderId="7" xfId="2" applyNumberFormat="1" applyFont="1" applyFill="1" applyBorder="1" applyAlignment="1" applyProtection="1">
      <alignment vertical="center" wrapText="1"/>
    </xf>
    <xf numFmtId="3" fontId="5" fillId="4" borderId="29" xfId="2" applyNumberFormat="1" applyFont="1" applyFill="1" applyBorder="1" applyAlignment="1" applyProtection="1">
      <alignment vertical="center"/>
    </xf>
    <xf numFmtId="3" fontId="2" fillId="2" borderId="5" xfId="0" applyNumberFormat="1" applyFont="1" applyFill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26" xfId="0" applyNumberFormat="1" applyFont="1" applyBorder="1" applyAlignment="1">
      <alignment horizontal="right" vertical="center"/>
    </xf>
    <xf numFmtId="3" fontId="2" fillId="2" borderId="32" xfId="0" applyNumberFormat="1" applyFont="1" applyFill="1" applyBorder="1" applyAlignment="1">
      <alignment vertical="center"/>
    </xf>
    <xf numFmtId="3" fontId="2" fillId="6" borderId="32" xfId="0" applyNumberFormat="1" applyFont="1" applyFill="1" applyBorder="1" applyAlignment="1">
      <alignment vertical="center"/>
    </xf>
    <xf numFmtId="3" fontId="2" fillId="6" borderId="33" xfId="0" applyNumberFormat="1" applyFont="1" applyFill="1" applyBorder="1" applyAlignment="1">
      <alignment vertical="center"/>
    </xf>
    <xf numFmtId="3" fontId="5" fillId="2" borderId="36" xfId="0" applyNumberFormat="1" applyFont="1" applyFill="1" applyBorder="1" applyAlignment="1">
      <alignment vertical="center"/>
    </xf>
    <xf numFmtId="3" fontId="5" fillId="2" borderId="32" xfId="0" applyNumberFormat="1" applyFont="1" applyFill="1" applyBorder="1" applyAlignment="1">
      <alignment vertical="center"/>
    </xf>
    <xf numFmtId="3" fontId="5" fillId="2" borderId="37" xfId="0" applyNumberFormat="1" applyFont="1" applyFill="1" applyBorder="1" applyAlignment="1">
      <alignment vertical="center"/>
    </xf>
    <xf numFmtId="3" fontId="5" fillId="6" borderId="35" xfId="0" applyNumberFormat="1" applyFont="1" applyFill="1" applyBorder="1" applyAlignment="1">
      <alignment vertical="center"/>
    </xf>
    <xf numFmtId="3" fontId="5" fillId="6" borderId="32" xfId="0" applyNumberFormat="1" applyFont="1" applyFill="1" applyBorder="1" applyAlignment="1">
      <alignment vertical="center"/>
    </xf>
    <xf numFmtId="3" fontId="5" fillId="6" borderId="38" xfId="0" applyNumberFormat="1" applyFont="1" applyFill="1" applyBorder="1" applyAlignment="1">
      <alignment vertical="center"/>
    </xf>
    <xf numFmtId="3" fontId="5" fillId="6" borderId="36" xfId="0" applyNumberFormat="1" applyFont="1" applyFill="1" applyBorder="1" applyAlignment="1">
      <alignment vertical="center"/>
    </xf>
    <xf numFmtId="164" fontId="5" fillId="6" borderId="38" xfId="0" applyNumberFormat="1" applyFont="1" applyFill="1" applyBorder="1" applyAlignment="1">
      <alignment horizontal="center" vertical="center"/>
    </xf>
    <xf numFmtId="2" fontId="5" fillId="6" borderId="36" xfId="0" applyNumberFormat="1" applyFont="1" applyFill="1" applyBorder="1" applyAlignment="1">
      <alignment vertical="center"/>
    </xf>
    <xf numFmtId="3" fontId="5" fillId="6" borderId="38" xfId="0" applyNumberFormat="1" applyFont="1" applyFill="1" applyBorder="1" applyAlignment="1">
      <alignment vertical="center" wrapText="1"/>
    </xf>
    <xf numFmtId="2" fontId="5" fillId="6" borderId="36" xfId="0" applyNumberFormat="1" applyFont="1" applyFill="1" applyBorder="1" applyAlignment="1">
      <alignment horizontal="center" vertical="center"/>
    </xf>
    <xf numFmtId="3" fontId="5" fillId="6" borderId="38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>
      <alignment vertical="center"/>
    </xf>
    <xf numFmtId="3" fontId="5" fillId="6" borderId="36" xfId="0" applyNumberFormat="1" applyFont="1" applyFill="1" applyBorder="1" applyAlignment="1">
      <alignment vertical="center" wrapText="1"/>
    </xf>
    <xf numFmtId="3" fontId="5" fillId="6" borderId="39" xfId="0" applyNumberFormat="1" applyFont="1" applyFill="1" applyBorder="1" applyAlignment="1">
      <alignment horizontal="center" vertical="center" wrapText="1"/>
    </xf>
    <xf numFmtId="3" fontId="5" fillId="2" borderId="34" xfId="0" applyNumberFormat="1" applyFont="1" applyFill="1" applyBorder="1" applyAlignment="1">
      <alignment vertical="center"/>
    </xf>
    <xf numFmtId="3" fontId="5" fillId="6" borderId="39" xfId="0" applyNumberFormat="1" applyFont="1" applyFill="1" applyBorder="1" applyAlignment="1">
      <alignment vertical="center"/>
    </xf>
    <xf numFmtId="3" fontId="2" fillId="6" borderId="32" xfId="0" applyNumberFormat="1" applyFont="1" applyFill="1" applyBorder="1" applyAlignment="1">
      <alignment horizontal="left" vertical="center"/>
    </xf>
    <xf numFmtId="3" fontId="5" fillId="6" borderId="33" xfId="0" applyNumberFormat="1" applyFont="1" applyFill="1" applyBorder="1" applyAlignment="1">
      <alignment vertical="center"/>
    </xf>
    <xf numFmtId="3" fontId="5" fillId="6" borderId="38" xfId="0" applyNumberFormat="1" applyFont="1" applyFill="1" applyBorder="1" applyAlignment="1">
      <alignment horizontal="center" vertical="center" wrapText="1"/>
    </xf>
    <xf numFmtId="3" fontId="5" fillId="6" borderId="34" xfId="0" applyNumberFormat="1" applyFont="1" applyFill="1" applyBorder="1" applyAlignment="1">
      <alignment vertical="center" wrapText="1"/>
    </xf>
    <xf numFmtId="3" fontId="6" fillId="6" borderId="3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2" fontId="17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2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7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5" xfId="1" applyBorder="1" applyAlignment="1">
      <alignment horizontal="center" vertical="center" textRotation="90" wrapText="1"/>
    </xf>
    <xf numFmtId="0" fontId="2" fillId="0" borderId="6" xfId="1" applyBorder="1" applyAlignment="1">
      <alignment horizontal="center" vertical="center" textRotation="90" wrapText="1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/>
    </xf>
    <xf numFmtId="0" fontId="5" fillId="0" borderId="13" xfId="0" applyFont="1" applyBorder="1" applyAlignment="1">
      <alignment horizontal="center" vertical="center" textRotation="90"/>
    </xf>
    <xf numFmtId="0" fontId="5" fillId="0" borderId="22" xfId="0" applyFont="1" applyBorder="1" applyAlignment="1">
      <alignment horizontal="center" vertical="center" textRotation="90"/>
    </xf>
    <xf numFmtId="0" fontId="2" fillId="0" borderId="4" xfId="1" applyBorder="1" applyAlignment="1">
      <alignment horizontal="center" vertical="center" textRotation="90" wrapText="1"/>
    </xf>
    <xf numFmtId="0" fontId="2" fillId="0" borderId="15" xfId="1" applyBorder="1" applyAlignment="1">
      <alignment horizontal="center" vertical="center" textRotation="90" wrapText="1"/>
    </xf>
    <xf numFmtId="0" fontId="2" fillId="0" borderId="16" xfId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textRotation="90" wrapText="1"/>
    </xf>
    <xf numFmtId="3" fontId="9" fillId="0" borderId="14" xfId="0" applyNumberFormat="1" applyFont="1" applyBorder="1" applyAlignment="1">
      <alignment horizontal="center" vertical="center" textRotation="90" wrapText="1"/>
    </xf>
    <xf numFmtId="3" fontId="9" fillId="0" borderId="17" xfId="0" applyNumberFormat="1" applyFont="1" applyBorder="1" applyAlignment="1">
      <alignment horizontal="center" vertical="center" textRotation="90" wrapText="1"/>
    </xf>
    <xf numFmtId="3" fontId="9" fillId="0" borderId="7" xfId="0" applyNumberFormat="1" applyFont="1" applyBorder="1" applyAlignment="1">
      <alignment horizontal="center" vertical="center" textRotation="90" wrapText="1"/>
    </xf>
    <xf numFmtId="3" fontId="9" fillId="0" borderId="0" xfId="0" applyNumberFormat="1" applyFont="1" applyAlignment="1">
      <alignment horizontal="center" vertical="center" textRotation="90" wrapText="1"/>
    </xf>
    <xf numFmtId="3" fontId="9" fillId="0" borderId="11" xfId="0" applyNumberFormat="1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22" xfId="0" applyFont="1" applyBorder="1" applyAlignment="1">
      <alignment horizontal="center" vertical="center" textRotation="90" wrapText="1"/>
    </xf>
    <xf numFmtId="0" fontId="9" fillId="0" borderId="2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textRotation="90" wrapText="1"/>
    </xf>
    <xf numFmtId="0" fontId="9" fillId="0" borderId="27" xfId="0" applyFont="1" applyBorder="1" applyAlignment="1">
      <alignment horizontal="center" vertical="center" textRotation="90" wrapText="1"/>
    </xf>
    <xf numFmtId="0" fontId="9" fillId="0" borderId="2" xfId="1" applyFont="1" applyBorder="1" applyAlignment="1">
      <alignment horizontal="center" vertical="center" textRotation="90" wrapText="1"/>
    </xf>
    <xf numFmtId="0" fontId="9" fillId="0" borderId="22" xfId="1" applyFont="1" applyBorder="1" applyAlignment="1">
      <alignment horizontal="center" vertical="center" textRotation="90" wrapText="1"/>
    </xf>
    <xf numFmtId="0" fontId="9" fillId="0" borderId="23" xfId="1" applyFont="1" applyBorder="1" applyAlignment="1">
      <alignment horizontal="center" vertical="center" textRotation="90" wrapText="1"/>
    </xf>
    <xf numFmtId="0" fontId="9" fillId="0" borderId="27" xfId="1" applyFont="1" applyBorder="1" applyAlignment="1">
      <alignment horizontal="center" vertical="center" textRotation="90" wrapText="1"/>
    </xf>
    <xf numFmtId="2" fontId="9" fillId="0" borderId="10" xfId="1" applyNumberFormat="1" applyFont="1" applyBorder="1" applyAlignment="1">
      <alignment horizontal="center" vertical="center" wrapText="1"/>
    </xf>
    <xf numFmtId="2" fontId="9" fillId="0" borderId="28" xfId="1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2" fontId="9" fillId="0" borderId="10" xfId="1" applyNumberFormat="1" applyFont="1" applyBorder="1" applyAlignment="1">
      <alignment horizontal="center" vertical="center" textRotation="90" wrapText="1"/>
    </xf>
    <xf numFmtId="2" fontId="9" fillId="0" borderId="28" xfId="1" applyNumberFormat="1" applyFont="1" applyBorder="1" applyAlignment="1">
      <alignment horizontal="center" vertical="center" textRotation="90" wrapText="1"/>
    </xf>
    <xf numFmtId="0" fontId="10" fillId="5" borderId="33" xfId="0" applyFont="1" applyFill="1" applyBorder="1" applyAlignment="1">
      <alignment horizontal="left" vertical="center"/>
    </xf>
    <xf numFmtId="0" fontId="10" fillId="5" borderId="34" xfId="0" applyFont="1" applyFill="1" applyBorder="1" applyAlignment="1">
      <alignment horizontal="left" vertical="center"/>
    </xf>
    <xf numFmtId="0" fontId="10" fillId="5" borderId="35" xfId="0" applyFont="1" applyFill="1" applyBorder="1" applyAlignment="1">
      <alignment horizontal="left" vertical="center"/>
    </xf>
    <xf numFmtId="0" fontId="9" fillId="0" borderId="20" xfId="0" applyFont="1" applyBorder="1" applyAlignment="1">
      <alignment horizontal="center" vertical="center" textRotation="90" wrapText="1"/>
    </xf>
    <xf numFmtId="0" fontId="9" fillId="0" borderId="28" xfId="0" applyFont="1" applyBorder="1" applyAlignment="1">
      <alignment horizontal="center" vertical="center" textRotation="90" wrapText="1"/>
    </xf>
  </cellXfs>
  <cellStyles count="4">
    <cellStyle name="Hyperlänk 2" xfId="2" xr:uid="{3EDE62EF-AC00-404F-B953-EC549DCA948D}"/>
    <cellStyle name="Hyperlänk 3" xfId="3" xr:uid="{A3CB59E5-D04C-4E61-BF18-A57A7B9E83DB}"/>
    <cellStyle name="Normal" xfId="0" builtinId="0"/>
    <cellStyle name="Normal 2 2" xfId="1" xr:uid="{D4EC5CF9-5CF7-423B-9402-0AEE53AB3B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afikverket.local\users\webbplatser\ws21\systemstod_plan\Bakrgmtrl\underh&#229;llsplan\UHplan%202014-2016\Arbetsdokument%20Reinvesteringar%20i%20Agresso%20inf&#246;r%20VP2014-2016%202014-01-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betsrum.sp.trafikverket.se/webbplatser/ws21/systemstod_plan/Bakrgmtrl/underh&#229;llsplan/UHplan%202014-2016/Arbetsdokument%20Reinvesteringar%20i%20Agresso%20inf&#246;r%20VP2014-2016%202014-01-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v12049\agresso$\H&#197;KAN\NY984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afikverket.local\Users\E\D5\LogMod\INPUT\COST\CostsBase2006and2030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afikverket.local\users\webbplatser\ws21\systemstod_plan\Bakrgmtrl\underh&#229;llsplan\UHplan%202014-2016\arkiv\hj&#228;lpmedel\j&#228;mf&#246;relse%20nytt%20gammalt%20Agresso%20gamm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afikverket.local\users\01\azardokht.zojaji\Dok\_Az-m\0-Backup\PlanUppf\Planer_2026-2037\arbmtrl\_az_Plan_2022-2033_arbmtrl-2309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afikverket.local\users\webbplatser\ws20\exteffekt\Mtning\arkiv%20delprojekt%20m&#228;tning%20-%20v&#229;ren%202011\3%20Arbetsmaterial\1.%20Gemensamt\MSS_V288_J&#228;lla_Hov_Uttag%2014_Mars_201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afikverket.local\users\webbplatser\ws21\systemstod_plan\Bakrgmtrl\underh&#229;llsplan\UHplan%202014-2016\arkiv\j&#228;mf&#246;relse%20nytt%20gammalt%20Agress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v12049\agresso$\Dok\Budget%201999\ANSLAGSPROGNOS_99_-_01\Macintosh%20HDDokument\Budget%201999\Objektslistor\TOTINV981.980427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afikverket.local\users\Users\forela01\AppData\Roaming\Microsoft\Excel\j&#228;mf&#246;relse%20nytt%20gammalt%20Agress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afikverket.local\users\Users\zojajia\Desktop\tillf\_az_Plan_2018-2029_arbmtrl-18053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afikverket.local\users\Users\zojajia\AppData\Roaming\Microsoft\Excel\Bilaga6_tabellbilaga-121129-Aza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afikverket.local\Users\Ulla-Stina\201309\Motala\Kassafl&#246;de\Motala\Kassafl&#246;de\TrafikMotalabron-Ver4%20revider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ata"/>
      <sheetName val="mer data"/>
      <sheetName val="sortering"/>
      <sheetName val="Styrramverk"/>
      <sheetName val="list prio"/>
      <sheetName val="analys behov"/>
      <sheetName val="list beställd"/>
      <sheetName val="analys styrramverk"/>
      <sheetName val="utrymme nystarter"/>
      <sheetName val="list region Uho"/>
      <sheetName val="list Bantyp"/>
      <sheetName val="list plan enhet"/>
      <sheetName val="levkval"/>
      <sheetName val="sum levkval"/>
      <sheetName val="natonella planer 10 maj"/>
      <sheetName val="jmf nat planer m Agresso"/>
      <sheetName val="jmf mer data m nat planer"/>
      <sheetName val="mall auto gen"/>
    </sheetNames>
    <sheetDataSet>
      <sheetData sheetId="0"/>
      <sheetData sheetId="1">
        <row r="2">
          <cell r="A2">
            <v>1581</v>
          </cell>
          <cell r="B2" t="str">
            <v>UH Reglering DRIF åtgryp 021 (väg)</v>
          </cell>
          <cell r="C2" t="str">
            <v>DRIF</v>
          </cell>
          <cell r="D2" t="str">
            <v>Pågående</v>
          </cell>
          <cell r="E2" t="str">
            <v>UH - Budget/Prognos (VO)</v>
          </cell>
          <cell r="H2" t="str">
            <v>UH - Budget/Prognos (VO)</v>
          </cell>
          <cell r="I2" t="str">
            <v/>
          </cell>
          <cell r="M2" t="str">
            <v/>
          </cell>
          <cell r="N2" t="str">
            <v/>
          </cell>
          <cell r="O2">
            <v>106542000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65532000</v>
          </cell>
          <cell r="U2">
            <v>47790000</v>
          </cell>
          <cell r="V2">
            <v>-6780000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</row>
        <row r="3">
          <cell r="A3">
            <v>1690</v>
          </cell>
          <cell r="B3" t="str">
            <v>747 Tuvesviksvägen, Orust kn</v>
          </cell>
          <cell r="C3" t="str">
            <v>DRIF</v>
          </cell>
          <cell r="D3" t="str">
            <v>Pågående</v>
          </cell>
          <cell r="E3" t="str">
            <v>SVÄp - Planering (ENH)</v>
          </cell>
          <cell r="H3" t="str">
            <v>IVväp3 - Projektenhet 3 (ENH)</v>
          </cell>
          <cell r="I3" t="str">
            <v>IVväp3 - Projektenhet 3 (ENH)</v>
          </cell>
          <cell r="M3" t="str">
            <v/>
          </cell>
          <cell r="N3" t="str">
            <v/>
          </cell>
          <cell r="O3">
            <v>2300000</v>
          </cell>
          <cell r="P3">
            <v>0</v>
          </cell>
          <cell r="Q3">
            <v>0</v>
          </cell>
          <cell r="R3">
            <v>0</v>
          </cell>
          <cell r="S3">
            <v>2300000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</row>
        <row r="4">
          <cell r="A4">
            <v>1839</v>
          </cell>
          <cell r="B4" t="str">
            <v>Rälsbyte bandel 829</v>
          </cell>
          <cell r="C4" t="str">
            <v>B43</v>
          </cell>
          <cell r="D4" t="str">
            <v>Pågående</v>
          </cell>
          <cell r="E4" t="str">
            <v>Underhåll planering Reg Syd</v>
          </cell>
          <cell r="H4" t="str">
            <v>UHosj - Jönköping o Kalmar (SEK)</v>
          </cell>
          <cell r="I4" t="str">
            <v>UHosö - Öresund (SEK)</v>
          </cell>
          <cell r="M4" t="str">
            <v>B829</v>
          </cell>
          <cell r="N4" t="str">
            <v>81</v>
          </cell>
          <cell r="O4">
            <v>9000000</v>
          </cell>
          <cell r="P4">
            <v>0</v>
          </cell>
          <cell r="Q4">
            <v>0</v>
          </cell>
          <cell r="R4">
            <v>0</v>
          </cell>
          <cell r="S4">
            <v>2000000</v>
          </cell>
          <cell r="T4">
            <v>7000000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</row>
        <row r="5">
          <cell r="A5">
            <v>1846</v>
          </cell>
          <cell r="B5" t="str">
            <v>1846  Torup-Furet yttersträngsbyte</v>
          </cell>
          <cell r="C5" t="str">
            <v>B43</v>
          </cell>
          <cell r="D5" t="str">
            <v>Pågående</v>
          </cell>
          <cell r="E5" t="str">
            <v>Underhåll planering Reg Väst</v>
          </cell>
          <cell r="H5" t="str">
            <v>UHovg - Göteborg (SEK)</v>
          </cell>
          <cell r="I5" t="str">
            <v>IVväp4 - Projektenhet 4 (ENH)</v>
          </cell>
          <cell r="M5" t="str">
            <v>B733</v>
          </cell>
          <cell r="N5" t="str">
            <v>84</v>
          </cell>
          <cell r="O5">
            <v>6400000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3200000</v>
          </cell>
          <cell r="U5">
            <v>3200000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</row>
        <row r="6">
          <cell r="A6">
            <v>1846</v>
          </cell>
          <cell r="B6" t="str">
            <v>1846  Torup-Furet yttersträngsbyte</v>
          </cell>
          <cell r="C6" t="str">
            <v>B43</v>
          </cell>
          <cell r="D6" t="str">
            <v>Pågående</v>
          </cell>
          <cell r="E6" t="str">
            <v>Underhåll planering Reg Väst</v>
          </cell>
          <cell r="H6" t="str">
            <v>IVväp2 - Projektenhet 2 (ENH)</v>
          </cell>
          <cell r="I6" t="str">
            <v>IVväp4 - Projektenhet 4 (ENH)</v>
          </cell>
          <cell r="M6" t="str">
            <v>B733</v>
          </cell>
          <cell r="N6" t="str">
            <v>84</v>
          </cell>
          <cell r="O6">
            <v>200000</v>
          </cell>
          <cell r="P6">
            <v>0</v>
          </cell>
          <cell r="Q6">
            <v>0</v>
          </cell>
          <cell r="R6">
            <v>0</v>
          </cell>
          <cell r="S6">
            <v>50000</v>
          </cell>
          <cell r="T6">
            <v>150000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</row>
        <row r="7">
          <cell r="A7">
            <v>1847</v>
          </cell>
          <cell r="B7" t="str">
            <v>Kust till kust plankorsningsöverbyggnad</v>
          </cell>
          <cell r="C7" t="str">
            <v>B43</v>
          </cell>
          <cell r="D7" t="str">
            <v>Planlagd</v>
          </cell>
          <cell r="E7" t="str">
            <v>Underhåll planering Reg Syd</v>
          </cell>
          <cell r="H7" t="str">
            <v>UHplsr - Plan.samord.reinv. (ENH)</v>
          </cell>
          <cell r="I7" t="str">
            <v>UHosö - Öresund (SEK)</v>
          </cell>
          <cell r="M7" t="str">
            <v>B720</v>
          </cell>
          <cell r="N7" t="str">
            <v>04</v>
          </cell>
          <cell r="O7">
            <v>50000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50000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</row>
        <row r="8">
          <cell r="A8">
            <v>1847</v>
          </cell>
          <cell r="B8" t="str">
            <v>Kust till kust plankorsningsöverbyggnad</v>
          </cell>
          <cell r="C8" t="str">
            <v>B43</v>
          </cell>
          <cell r="D8" t="str">
            <v>Planlagd</v>
          </cell>
          <cell r="E8" t="str">
            <v>Underhåll planering Reg Syd</v>
          </cell>
          <cell r="H8" t="str">
            <v>UHplsr - Plan.samord.reinv. (ENH)</v>
          </cell>
          <cell r="I8" t="str">
            <v>UHosö - Öresund (SEK)</v>
          </cell>
          <cell r="M8" t="str">
            <v>B720</v>
          </cell>
          <cell r="N8" t="str">
            <v>04</v>
          </cell>
          <cell r="O8">
            <v>1550000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1550000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A9">
            <v>1848</v>
          </cell>
          <cell r="B9" t="str">
            <v>Alvesta-Kalmar Hässleholm-Kristianstad Åskskydd</v>
          </cell>
          <cell r="C9" t="str">
            <v>B43</v>
          </cell>
          <cell r="D9" t="str">
            <v>Pågående</v>
          </cell>
          <cell r="E9" t="str">
            <v>Underhåll planering Reg Syd</v>
          </cell>
          <cell r="H9" t="str">
            <v>UHosk - Kronoberg, Blekinge o Skåne (SEK)</v>
          </cell>
          <cell r="I9" t="str">
            <v>UHosö - Öresund (SEK)</v>
          </cell>
          <cell r="M9" t="str">
            <v>B821</v>
          </cell>
          <cell r="N9" t="str">
            <v>04</v>
          </cell>
          <cell r="O9">
            <v>1800000</v>
          </cell>
          <cell r="P9">
            <v>0</v>
          </cell>
          <cell r="Q9">
            <v>0</v>
          </cell>
          <cell r="R9">
            <v>0</v>
          </cell>
          <cell r="S9">
            <v>300000</v>
          </cell>
          <cell r="T9">
            <v>1500000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A10">
            <v>1849</v>
          </cell>
          <cell r="B10" t="str">
            <v>Byte av plankorsningsöverbyggnad bandel 822 o 827</v>
          </cell>
          <cell r="C10" t="str">
            <v>B43</v>
          </cell>
          <cell r="D10" t="str">
            <v>Planlagd</v>
          </cell>
          <cell r="E10" t="str">
            <v>Underhåll planering Reg Syd</v>
          </cell>
          <cell r="H10" t="str">
            <v>UHplsr - Plan.samord.reinv. (ENH)</v>
          </cell>
          <cell r="I10" t="str">
            <v>UHosö - Öresund (SEK)</v>
          </cell>
          <cell r="M10" t="str">
            <v>B822</v>
          </cell>
          <cell r="N10" t="str">
            <v>04</v>
          </cell>
          <cell r="O10">
            <v>2831329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2831329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</row>
        <row r="11">
          <cell r="A11">
            <v>1852</v>
          </cell>
          <cell r="B11" t="str">
            <v>Spårbyte vid bangårdombyggnad Emmaboda</v>
          </cell>
          <cell r="C11" t="str">
            <v>B43</v>
          </cell>
          <cell r="D11" t="str">
            <v>Planlagd</v>
          </cell>
          <cell r="E11" t="str">
            <v>Underhåll planering Reg Syd</v>
          </cell>
          <cell r="H11" t="str">
            <v>UHplsr - Plan.samord.reinv. (ENH)</v>
          </cell>
          <cell r="I11" t="str">
            <v>IVsy - Syd (AVD)</v>
          </cell>
          <cell r="M11" t="str">
            <v>B822</v>
          </cell>
          <cell r="N11" t="str">
            <v>04</v>
          </cell>
          <cell r="O11">
            <v>2800000</v>
          </cell>
          <cell r="P11">
            <v>0</v>
          </cell>
          <cell r="Q11">
            <v>0</v>
          </cell>
          <cell r="R11">
            <v>0</v>
          </cell>
          <cell r="S11">
            <v>2800000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</row>
        <row r="12">
          <cell r="A12">
            <v>1853</v>
          </cell>
          <cell r="B12" t="str">
            <v>Åstorp bangårdsupprustning</v>
          </cell>
          <cell r="C12" t="str">
            <v>B43</v>
          </cell>
          <cell r="D12" t="str">
            <v>Nystart</v>
          </cell>
          <cell r="E12" t="str">
            <v>Underhåll planering Reg Syd</v>
          </cell>
          <cell r="H12" t="str">
            <v>UHauf - Utformning  (SEK)</v>
          </cell>
          <cell r="I12" t="str">
            <v>IVsy - Syd (AVD)</v>
          </cell>
          <cell r="M12" t="str">
            <v>B933</v>
          </cell>
          <cell r="N12" t="str">
            <v>13</v>
          </cell>
          <cell r="O12">
            <v>150000</v>
          </cell>
          <cell r="P12">
            <v>0</v>
          </cell>
          <cell r="Q12">
            <v>0</v>
          </cell>
          <cell r="R12">
            <v>0</v>
          </cell>
          <cell r="S12">
            <v>150000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</row>
        <row r="13">
          <cell r="A13">
            <v>1853</v>
          </cell>
          <cell r="B13" t="str">
            <v>Åstorp bangårdsupprustning</v>
          </cell>
          <cell r="C13" t="str">
            <v>B43</v>
          </cell>
          <cell r="D13" t="str">
            <v>Nystart</v>
          </cell>
          <cell r="E13" t="str">
            <v>Underhåll planering Reg Syd</v>
          </cell>
          <cell r="H13" t="str">
            <v>IVsy3 - Projektenhet 3 (ENH)</v>
          </cell>
          <cell r="I13" t="str">
            <v>IVsy - Syd (AVD)</v>
          </cell>
          <cell r="M13" t="str">
            <v>B933</v>
          </cell>
          <cell r="N13" t="str">
            <v>13</v>
          </cell>
          <cell r="O13">
            <v>9300000</v>
          </cell>
          <cell r="P13">
            <v>0</v>
          </cell>
          <cell r="Q13">
            <v>0</v>
          </cell>
          <cell r="R13">
            <v>0</v>
          </cell>
          <cell r="S13">
            <v>800000</v>
          </cell>
          <cell r="T13">
            <v>8500000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</row>
        <row r="14">
          <cell r="A14">
            <v>1853</v>
          </cell>
          <cell r="B14" t="str">
            <v>Åstorp bangårdsupprustning</v>
          </cell>
          <cell r="C14" t="str">
            <v>B43</v>
          </cell>
          <cell r="D14" t="str">
            <v>Nystart</v>
          </cell>
          <cell r="E14" t="str">
            <v>Underhåll planering Reg Syd</v>
          </cell>
          <cell r="H14" t="str">
            <v>IVsy3 - Projektenhet 3 (ENH)</v>
          </cell>
          <cell r="I14" t="str">
            <v>IVsy - Syd (AVD)</v>
          </cell>
          <cell r="M14" t="str">
            <v>B933</v>
          </cell>
          <cell r="N14" t="str">
            <v>13</v>
          </cell>
          <cell r="O14">
            <v>98000000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98000000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</row>
        <row r="15">
          <cell r="A15">
            <v>1853</v>
          </cell>
          <cell r="B15" t="str">
            <v>Åstorp bangårdsupprustning</v>
          </cell>
          <cell r="C15" t="str">
            <v>B43</v>
          </cell>
          <cell r="D15" t="str">
            <v>Pågående</v>
          </cell>
          <cell r="E15" t="str">
            <v>Underhåll planering Reg Syd</v>
          </cell>
          <cell r="H15" t="str">
            <v>IVsy3 - Projektenhet 3 (ENH)</v>
          </cell>
          <cell r="I15" t="str">
            <v>IVsy - Syd (AVD)</v>
          </cell>
          <cell r="M15" t="str">
            <v>B933</v>
          </cell>
          <cell r="N15" t="str">
            <v>13</v>
          </cell>
          <cell r="O15">
            <v>-836529</v>
          </cell>
          <cell r="P15">
            <v>0</v>
          </cell>
          <cell r="Q15">
            <v>0</v>
          </cell>
          <cell r="R15">
            <v>0</v>
          </cell>
          <cell r="S15">
            <v>-836529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</row>
        <row r="16">
          <cell r="A16">
            <v>1872</v>
          </cell>
          <cell r="B16" t="str">
            <v>Kust till kust- och Blekinge kustbana, Underhållsåtgäder</v>
          </cell>
          <cell r="C16" t="str">
            <v>B43</v>
          </cell>
          <cell r="D16" t="str">
            <v>Nystart</v>
          </cell>
          <cell r="E16" t="str">
            <v>Underhåll planering Reg Syd</v>
          </cell>
          <cell r="H16" t="str">
            <v>UHos - Syd (ENH)</v>
          </cell>
          <cell r="I16" t="str">
            <v>UHos - Syd (ENH)</v>
          </cell>
          <cell r="M16" t="str">
            <v>B943</v>
          </cell>
          <cell r="N16" t="str">
            <v>88</v>
          </cell>
          <cell r="O16">
            <v>2160000</v>
          </cell>
          <cell r="P16">
            <v>0</v>
          </cell>
          <cell r="Q16">
            <v>0</v>
          </cell>
          <cell r="R16">
            <v>0</v>
          </cell>
          <cell r="S16">
            <v>1080000</v>
          </cell>
          <cell r="T16">
            <v>1080000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</row>
        <row r="17">
          <cell r="A17">
            <v>1873</v>
          </cell>
          <cell r="B17" t="str">
            <v>Nässundet Plankorsning</v>
          </cell>
          <cell r="C17" t="str">
            <v>B43</v>
          </cell>
          <cell r="D17" t="str">
            <v>Planlagd</v>
          </cell>
          <cell r="E17" t="str">
            <v>Underhåll planering Reg Väst</v>
          </cell>
          <cell r="H17" t="str">
            <v>IVvä - Väst (AVD)</v>
          </cell>
          <cell r="I17" t="str">
            <v>TLv - TLO Väst (AVD)</v>
          </cell>
          <cell r="M17" t="str">
            <v>B364</v>
          </cell>
          <cell r="N17" t="str">
            <v>69</v>
          </cell>
          <cell r="O17">
            <v>9975000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9975000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A18">
            <v>1877</v>
          </cell>
          <cell r="B18" t="str">
            <v>Murjek kontaktledning anslutning</v>
          </cell>
          <cell r="C18" t="str">
            <v>B43</v>
          </cell>
          <cell r="D18" t="str">
            <v>Planlagd</v>
          </cell>
          <cell r="E18" t="str">
            <v>Underhåll planering Reg Nord</v>
          </cell>
          <cell r="H18" t="str">
            <v>IVn - Nord (AVD)</v>
          </cell>
          <cell r="I18" t="str">
            <v/>
          </cell>
          <cell r="M18" t="str">
            <v>B118</v>
          </cell>
          <cell r="N18" t="str">
            <v>21</v>
          </cell>
          <cell r="O18">
            <v>360000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360000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A19">
            <v>1878</v>
          </cell>
          <cell r="B19" t="str">
            <v>Skattkärr Teknikhus, utbyte elcentral och omkopplingsautomatik</v>
          </cell>
          <cell r="C19" t="str">
            <v>B43</v>
          </cell>
          <cell r="D19" t="str">
            <v>Nystart</v>
          </cell>
          <cell r="E19" t="str">
            <v>Underhåll planering Reg Väst</v>
          </cell>
          <cell r="H19" t="str">
            <v>UHovv - Värmland/Fyrbodal (SEK)</v>
          </cell>
          <cell r="I19" t="str">
            <v>IVvä - Väst (AVD)</v>
          </cell>
          <cell r="M19" t="str">
            <v>B383</v>
          </cell>
          <cell r="N19" t="str">
            <v>12</v>
          </cell>
          <cell r="O19">
            <v>200000</v>
          </cell>
          <cell r="P19">
            <v>0</v>
          </cell>
          <cell r="Q19">
            <v>0</v>
          </cell>
          <cell r="R19">
            <v>0</v>
          </cell>
          <cell r="S19">
            <v>200000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A20">
            <v>1879</v>
          </cell>
          <cell r="B20" t="str">
            <v>Inlandsbanan bandel 364, Plankorsningsåtgärder</v>
          </cell>
          <cell r="C20" t="str">
            <v>B43</v>
          </cell>
          <cell r="D20" t="str">
            <v>Planlagd</v>
          </cell>
          <cell r="E20" t="str">
            <v>Underhåll planering Reg Väst</v>
          </cell>
          <cell r="H20" t="str">
            <v>IVvä - Väst (AVD)</v>
          </cell>
          <cell r="I20" t="str">
            <v>IVvä - Väst (AVD)</v>
          </cell>
          <cell r="M20" t="str">
            <v>B364</v>
          </cell>
          <cell r="N20" t="str">
            <v>69</v>
          </cell>
          <cell r="O20">
            <v>9975000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9975000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A21">
            <v>1881</v>
          </cell>
          <cell r="B21" t="str">
            <v>Simonstorp-Gistad, omnumrering av kontaktledningsstolpar</v>
          </cell>
          <cell r="C21" t="str">
            <v>B43</v>
          </cell>
          <cell r="D21" t="str">
            <v>Planlagd</v>
          </cell>
          <cell r="E21" t="str">
            <v>Underhåll planering Reg Öst</v>
          </cell>
          <cell r="H21" t="str">
            <v>UHplsr - Plan.samord.reinv. (ENH)</v>
          </cell>
          <cell r="I21" t="str">
            <v>UHoösc - Stockholm Cst (SEK)</v>
          </cell>
          <cell r="M21" t="str">
            <v>B422</v>
          </cell>
          <cell r="N21" t="str">
            <v>02</v>
          </cell>
          <cell r="O21">
            <v>1200000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1200000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A22">
            <v>1884</v>
          </cell>
          <cell r="B22" t="str">
            <v>Linköping C, repeterförsignalbaliser spår 4 och 5</v>
          </cell>
          <cell r="C22" t="str">
            <v>B43</v>
          </cell>
          <cell r="D22" t="str">
            <v>Planlagd</v>
          </cell>
          <cell r="E22" t="str">
            <v>Underhåll planering Reg Öst</v>
          </cell>
          <cell r="H22" t="str">
            <v>UHplsr - Plan.samord.reinv. (ENH)</v>
          </cell>
          <cell r="I22" t="str">
            <v>IVösöö - Örebro / Östergötland (ENH)</v>
          </cell>
          <cell r="M22" t="str">
            <v>B502</v>
          </cell>
          <cell r="N22" t="str">
            <v>02</v>
          </cell>
          <cell r="O22">
            <v>700000</v>
          </cell>
          <cell r="P22">
            <v>0</v>
          </cell>
          <cell r="Q22">
            <v>0</v>
          </cell>
          <cell r="R22">
            <v>0</v>
          </cell>
          <cell r="S22">
            <v>300000</v>
          </cell>
          <cell r="T22">
            <v>400000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23">
            <v>1885</v>
          </cell>
          <cell r="B23" t="str">
            <v>Gistad-Mjölby, åtgärder  efter felprojekterat litsbyte</v>
          </cell>
          <cell r="C23" t="str">
            <v>B43</v>
          </cell>
          <cell r="D23" t="str">
            <v>Planlagd</v>
          </cell>
          <cell r="E23" t="str">
            <v>Underhåll planering Reg Öst</v>
          </cell>
          <cell r="H23" t="str">
            <v>IVös - Öst/Stockholm (AVD)</v>
          </cell>
          <cell r="I23" t="str">
            <v>UHoösc - Stockholm Cst (SEK)</v>
          </cell>
          <cell r="M23" t="str">
            <v>B505</v>
          </cell>
          <cell r="N23" t="str">
            <v>02</v>
          </cell>
          <cell r="O23">
            <v>4000000</v>
          </cell>
          <cell r="P23">
            <v>0</v>
          </cell>
          <cell r="Q23">
            <v>0</v>
          </cell>
          <cell r="R23">
            <v>0</v>
          </cell>
          <cell r="S23">
            <v>4000000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A24">
            <v>1886</v>
          </cell>
          <cell r="B24" t="str">
            <v>Kimstad-Linköping, överlämnanade av ersättningsvägarna Eggeby och Linghemsbäcken</v>
          </cell>
          <cell r="C24" t="str">
            <v>B43</v>
          </cell>
          <cell r="D24" t="str">
            <v>Planlagd</v>
          </cell>
          <cell r="E24" t="str">
            <v>Underhåll planering Reg Öst</v>
          </cell>
          <cell r="H24" t="str">
            <v>UHplsr - Plan.samord.reinv. (ENH)</v>
          </cell>
          <cell r="I24" t="str">
            <v>IVös - Öst/Stockholm (AVD)</v>
          </cell>
          <cell r="M24" t="str">
            <v>B505</v>
          </cell>
          <cell r="N24" t="str">
            <v>02</v>
          </cell>
          <cell r="O24">
            <v>500000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500000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>
            <v>1887</v>
          </cell>
          <cell r="B25" t="str">
            <v>Kimstad, slopning av växel 108 och 109</v>
          </cell>
          <cell r="C25" t="str">
            <v>B43</v>
          </cell>
          <cell r="D25" t="str">
            <v>Planlagd</v>
          </cell>
          <cell r="E25" t="str">
            <v>Underhåll planering Reg Öst</v>
          </cell>
          <cell r="H25" t="str">
            <v>UHplsr - Plan.samord.reinv. (ENH)</v>
          </cell>
          <cell r="I25" t="str">
            <v>IVös - Öst/Stockholm (AVD)</v>
          </cell>
          <cell r="M25" t="str">
            <v>B505</v>
          </cell>
          <cell r="N25" t="str">
            <v>02</v>
          </cell>
          <cell r="O25">
            <v>300000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300000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A26">
            <v>1888</v>
          </cell>
          <cell r="B26" t="str">
            <v>Kisa, ändrad huvudtågväg för genomgående tåg</v>
          </cell>
          <cell r="C26" t="str">
            <v>B43</v>
          </cell>
          <cell r="D26" t="str">
            <v>Planlagd</v>
          </cell>
          <cell r="E26" t="str">
            <v>Underhåll planering Reg Öst</v>
          </cell>
          <cell r="H26" t="str">
            <v>UHplsr - Plan.samord.reinv. (ENH)</v>
          </cell>
          <cell r="I26" t="str">
            <v>IVös - Öst/Stockholm (AVD)</v>
          </cell>
          <cell r="M26" t="str">
            <v>B841</v>
          </cell>
          <cell r="N26" t="str">
            <v>65</v>
          </cell>
          <cell r="O26">
            <v>1000000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1000000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A27">
            <v>1892</v>
          </cell>
          <cell r="B27" t="str">
            <v>Hagalund, igenfyllning av kulvert km 5+450</v>
          </cell>
          <cell r="C27" t="str">
            <v>B43</v>
          </cell>
          <cell r="D27" t="str">
            <v>Pågående</v>
          </cell>
          <cell r="E27" t="str">
            <v>Underhåll planering Reg Stockholm</v>
          </cell>
          <cell r="H27" t="str">
            <v>IVössn - Stockholm Nord (ENH)</v>
          </cell>
          <cell r="I27" t="str">
            <v>IVössn - Stockholm Nord (ENH)</v>
          </cell>
          <cell r="M27" t="str">
            <v>B402</v>
          </cell>
          <cell r="N27" t="str">
            <v>22</v>
          </cell>
          <cell r="O27">
            <v>1000000</v>
          </cell>
          <cell r="P27">
            <v>0</v>
          </cell>
          <cell r="Q27">
            <v>0</v>
          </cell>
          <cell r="R27">
            <v>0</v>
          </cell>
          <cell r="S27">
            <v>20000</v>
          </cell>
          <cell r="T27">
            <v>980000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</row>
        <row r="28">
          <cell r="A28">
            <v>1893</v>
          </cell>
          <cell r="B28" t="str">
            <v>Stäketbron, reparation av plexiglasskivor</v>
          </cell>
          <cell r="C28" t="str">
            <v>B43</v>
          </cell>
          <cell r="D28" t="str">
            <v>Planlagd</v>
          </cell>
          <cell r="E28" t="str">
            <v>Underhåll planering Reg Stockholm</v>
          </cell>
          <cell r="H28" t="str">
            <v>UHplsr - Plan.samord.reinv. (ENH)</v>
          </cell>
          <cell r="I28" t="str">
            <v>TLö - TLO Öst o Stockholm (AVD)</v>
          </cell>
          <cell r="M28" t="str">
            <v>B445</v>
          </cell>
          <cell r="N28" t="str">
            <v>16</v>
          </cell>
          <cell r="O28">
            <v>5300000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5300000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</row>
        <row r="29">
          <cell r="A29">
            <v>1895</v>
          </cell>
          <cell r="B29" t="str">
            <v>Svinkärsvägen, urgrävning av lera</v>
          </cell>
          <cell r="C29" t="str">
            <v>B43</v>
          </cell>
          <cell r="D29" t="str">
            <v>Planlagd</v>
          </cell>
          <cell r="E29" t="str">
            <v>Underhåll planering Reg Öst</v>
          </cell>
          <cell r="H29" t="str">
            <v>UHplsr - Plan.samord.reinv. (ENH)</v>
          </cell>
          <cell r="I29" t="str">
            <v>IVös - Öst/Stockholm (AVD)</v>
          </cell>
          <cell r="M29" t="str">
            <v>B493</v>
          </cell>
          <cell r="N29" t="str">
            <v>18</v>
          </cell>
          <cell r="O29">
            <v>1200000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1200000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30">
            <v>1896</v>
          </cell>
          <cell r="B30" t="str">
            <v>Strängnäskurva, yttersträngsbyte</v>
          </cell>
          <cell r="C30" t="str">
            <v>B43</v>
          </cell>
          <cell r="D30" t="str">
            <v>Pågående</v>
          </cell>
          <cell r="E30" t="str">
            <v>Underhåll planering Reg Öst</v>
          </cell>
          <cell r="H30" t="str">
            <v>UHoöö - Östergötland o Södermanland (SEK)</v>
          </cell>
          <cell r="I30" t="str">
            <v>UHoö - Öst/Stockholm (ENH)</v>
          </cell>
          <cell r="M30" t="str">
            <v>B451</v>
          </cell>
          <cell r="N30" t="str">
            <v>17</v>
          </cell>
          <cell r="O30">
            <v>1100000</v>
          </cell>
          <cell r="P30">
            <v>0</v>
          </cell>
          <cell r="Q30">
            <v>0</v>
          </cell>
          <cell r="R30">
            <v>0</v>
          </cell>
          <cell r="S30">
            <v>1100000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</row>
        <row r="31">
          <cell r="A31">
            <v>1898</v>
          </cell>
          <cell r="B31" t="str">
            <v>Skebokvarn, spårupprustning</v>
          </cell>
          <cell r="C31" t="str">
            <v>B43</v>
          </cell>
          <cell r="D31" t="str">
            <v>Planlagd</v>
          </cell>
          <cell r="E31" t="str">
            <v>Underhåll planering Reg Öst</v>
          </cell>
          <cell r="H31" t="str">
            <v>UHplsr - Plan.samord.reinv. (ENH)</v>
          </cell>
          <cell r="I31" t="str">
            <v>IVös - Öst/Stockholm (AVD)</v>
          </cell>
          <cell r="M31" t="str">
            <v>B414</v>
          </cell>
          <cell r="N31" t="str">
            <v>01</v>
          </cell>
          <cell r="O31">
            <v>35000000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2000000</v>
          </cell>
          <cell r="U31">
            <v>33000000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2">
          <cell r="A32">
            <v>1899</v>
          </cell>
          <cell r="B32" t="str">
            <v>Urgrävning plankorsningar, bandel 414</v>
          </cell>
          <cell r="C32" t="str">
            <v>B43</v>
          </cell>
          <cell r="D32" t="str">
            <v>Planlagd</v>
          </cell>
          <cell r="E32" t="str">
            <v>Underhåll planering Reg Öst</v>
          </cell>
          <cell r="H32" t="str">
            <v>UHplsr - Plan.samord.reinv. (ENH)</v>
          </cell>
          <cell r="I32" t="str">
            <v>IV - Investering  (VO)</v>
          </cell>
          <cell r="M32" t="str">
            <v>B414</v>
          </cell>
          <cell r="N32" t="str">
            <v>01</v>
          </cell>
          <cell r="O32">
            <v>2100000</v>
          </cell>
          <cell r="P32">
            <v>0</v>
          </cell>
          <cell r="Q32">
            <v>0</v>
          </cell>
          <cell r="R32">
            <v>0</v>
          </cell>
          <cell r="S32">
            <v>1000000</v>
          </cell>
          <cell r="T32">
            <v>1100000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A33">
            <v>1902</v>
          </cell>
          <cell r="B33" t="str">
            <v>Yttersträngsbyte bandel 421, 492</v>
          </cell>
          <cell r="C33" t="str">
            <v>B43</v>
          </cell>
          <cell r="D33" t="str">
            <v>Planlagd</v>
          </cell>
          <cell r="E33" t="str">
            <v>Underhåll planering Reg Öst</v>
          </cell>
          <cell r="H33" t="str">
            <v>UHplsr - Plan.samord.reinv. (ENH)</v>
          </cell>
          <cell r="I33" t="str">
            <v>TLö - TLO Öst o Stockholm (AVD)</v>
          </cell>
          <cell r="M33" t="str">
            <v>B421</v>
          </cell>
          <cell r="N33" t="str">
            <v>02</v>
          </cell>
          <cell r="O33">
            <v>9600000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9600000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A34">
            <v>1904</v>
          </cell>
          <cell r="B34" t="str">
            <v>Gnesta-Katrineholm, utbyte, tillsatser linjeblock bandel 414</v>
          </cell>
          <cell r="C34" t="str">
            <v>B43</v>
          </cell>
          <cell r="D34" t="str">
            <v>Planlagd</v>
          </cell>
          <cell r="E34" t="str">
            <v>Underhåll planering Reg Öst</v>
          </cell>
          <cell r="H34" t="str">
            <v>UHplsr - Plan.samord.reinv. (ENH)</v>
          </cell>
          <cell r="I34" t="str">
            <v>IVös - Öst/Stockholm (AVD)</v>
          </cell>
          <cell r="M34" t="str">
            <v>B414</v>
          </cell>
          <cell r="N34" t="str">
            <v>01</v>
          </cell>
          <cell r="O34">
            <v>900000</v>
          </cell>
          <cell r="P34">
            <v>0</v>
          </cell>
          <cell r="Q34">
            <v>0</v>
          </cell>
          <cell r="R34">
            <v>0</v>
          </cell>
          <cell r="S34">
            <v>900000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5">
          <cell r="A35">
            <v>1905</v>
          </cell>
          <cell r="B35" t="str">
            <v>Ombyggnad indikeringar o larm bandel 493, 494</v>
          </cell>
          <cell r="C35" t="str">
            <v>B43</v>
          </cell>
          <cell r="D35" t="str">
            <v>Planlagd</v>
          </cell>
          <cell r="E35" t="str">
            <v>Underhåll planering Reg Öst</v>
          </cell>
          <cell r="H35" t="str">
            <v>UHplsr - Plan.samord.reinv. (ENH)</v>
          </cell>
          <cell r="I35" t="str">
            <v>IVös - Öst/Stockholm (AVD)</v>
          </cell>
          <cell r="M35" t="str">
            <v>B493</v>
          </cell>
          <cell r="N35" t="str">
            <v>17</v>
          </cell>
          <cell r="O35">
            <v>450000</v>
          </cell>
          <cell r="P35">
            <v>0</v>
          </cell>
          <cell r="Q35">
            <v>0</v>
          </cell>
          <cell r="R35">
            <v>0</v>
          </cell>
          <cell r="S35">
            <v>450000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A36">
            <v>1906</v>
          </cell>
          <cell r="B36" t="str">
            <v>Utbyte av transformatorer för signalmatning bandel 414, 416</v>
          </cell>
          <cell r="C36" t="str">
            <v>B43</v>
          </cell>
          <cell r="D36" t="str">
            <v>Planlagd</v>
          </cell>
          <cell r="E36" t="str">
            <v>Underhåll planering Reg Öst</v>
          </cell>
          <cell r="H36" t="str">
            <v>UHae - Elkraftsystem (ENH)</v>
          </cell>
          <cell r="I36" t="str">
            <v>IVös - Öst/Stockholm (AVD)</v>
          </cell>
          <cell r="M36" t="str">
            <v>B414</v>
          </cell>
          <cell r="N36" t="str">
            <v>01</v>
          </cell>
          <cell r="O36">
            <v>14800000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1000000</v>
          </cell>
          <cell r="U36">
            <v>7000000</v>
          </cell>
          <cell r="V36">
            <v>6800000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>
            <v>1907</v>
          </cell>
          <cell r="B37" t="str">
            <v>Utbyte oljepapperskablar bandel 492</v>
          </cell>
          <cell r="C37" t="str">
            <v>B43</v>
          </cell>
          <cell r="D37" t="str">
            <v>Planlagd</v>
          </cell>
          <cell r="E37" t="str">
            <v>Underhåll planering Reg Öst</v>
          </cell>
          <cell r="H37" t="str">
            <v>UHplsr - Plan.samord.reinv. (ENH)</v>
          </cell>
          <cell r="I37" t="str">
            <v>UHoösc - Stockholm Cst (SEK)</v>
          </cell>
          <cell r="M37" t="str">
            <v>B492</v>
          </cell>
          <cell r="N37" t="str">
            <v>18</v>
          </cell>
          <cell r="O37">
            <v>7000000</v>
          </cell>
          <cell r="P37">
            <v>0</v>
          </cell>
          <cell r="Q37">
            <v>0</v>
          </cell>
          <cell r="R37">
            <v>0</v>
          </cell>
          <cell r="S37">
            <v>600000</v>
          </cell>
          <cell r="T37">
            <v>6400000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</row>
        <row r="38">
          <cell r="A38">
            <v>1908</v>
          </cell>
          <cell r="B38" t="str">
            <v>Montage av fågelavisare och bärlineisolering bandel 414</v>
          </cell>
          <cell r="C38" t="str">
            <v>B43</v>
          </cell>
          <cell r="D38" t="str">
            <v>Planlagd</v>
          </cell>
          <cell r="E38" t="str">
            <v>Underhåll planering Reg Öst</v>
          </cell>
          <cell r="H38" t="str">
            <v>UHplsr - Plan.samord.reinv. (ENH)</v>
          </cell>
          <cell r="I38" t="str">
            <v>TLö - TLO Öst o Stockholm (AVD)</v>
          </cell>
          <cell r="M38" t="str">
            <v>B414</v>
          </cell>
          <cell r="N38" t="str">
            <v>01</v>
          </cell>
          <cell r="O38">
            <v>760000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760000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</row>
        <row r="39">
          <cell r="A39">
            <v>1909</v>
          </cell>
          <cell r="B39" t="str">
            <v>Bärtrådsbyte på fyra bangårdar bandel 414</v>
          </cell>
          <cell r="C39" t="str">
            <v>B43</v>
          </cell>
          <cell r="D39" t="str">
            <v>Planlagd</v>
          </cell>
          <cell r="E39" t="str">
            <v>Underhåll planering Reg Öst</v>
          </cell>
          <cell r="H39" t="str">
            <v>UHplsr - Plan.samord.reinv. (ENH)</v>
          </cell>
          <cell r="I39" t="str">
            <v>UHoösc - Stockholm Cst (SEK)</v>
          </cell>
          <cell r="M39" t="str">
            <v>B414</v>
          </cell>
          <cell r="N39" t="str">
            <v>01</v>
          </cell>
          <cell r="O39">
            <v>2600000</v>
          </cell>
          <cell r="P39">
            <v>0</v>
          </cell>
          <cell r="Q39">
            <v>0</v>
          </cell>
          <cell r="R39">
            <v>0</v>
          </cell>
          <cell r="S39">
            <v>300000</v>
          </cell>
          <cell r="T39">
            <v>2300000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</row>
        <row r="40">
          <cell r="A40">
            <v>1910</v>
          </cell>
          <cell r="B40" t="str">
            <v>Slipersbyte efter urspårning bandel 450, 493</v>
          </cell>
          <cell r="C40" t="str">
            <v>B43</v>
          </cell>
          <cell r="D40" t="str">
            <v>Planlagd</v>
          </cell>
          <cell r="E40" t="str">
            <v>Underhåll planering Reg Öst</v>
          </cell>
          <cell r="H40" t="str">
            <v>UHplsr - Plan.samord.reinv. (ENH)</v>
          </cell>
          <cell r="I40" t="str">
            <v>TLö - TLO Öst o Stockholm (AVD)</v>
          </cell>
          <cell r="M40" t="str">
            <v>B450</v>
          </cell>
          <cell r="N40" t="str">
            <v>17</v>
          </cell>
          <cell r="O40">
            <v>1100000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1100000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A41">
            <v>1918</v>
          </cell>
          <cell r="B41" t="str">
            <v>Anläggningar för kraft- växelvärme o belysning, upprustning, bandel 413</v>
          </cell>
          <cell r="C41" t="str">
            <v>B43</v>
          </cell>
          <cell r="D41" t="str">
            <v>Planlagd</v>
          </cell>
          <cell r="E41" t="str">
            <v>Underhåll planering Reg Stockholm</v>
          </cell>
          <cell r="H41" t="str">
            <v>UHplsr - Plan.samord.reinv. (ENH)</v>
          </cell>
          <cell r="I41" t="str">
            <v>IVös - Öst/Stockholm (AVD)</v>
          </cell>
          <cell r="M41" t="str">
            <v>B413</v>
          </cell>
          <cell r="N41" t="str">
            <v>02</v>
          </cell>
          <cell r="O41">
            <v>2000000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2000000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A42">
            <v>1924</v>
          </cell>
          <cell r="B42" t="str">
            <v>Uttjänt tunnelbelysning okt 2008</v>
          </cell>
          <cell r="C42" t="str">
            <v>B43</v>
          </cell>
          <cell r="D42" t="str">
            <v>Planlagd</v>
          </cell>
          <cell r="E42" t="str">
            <v>Underhåll planering Reg Stockholm</v>
          </cell>
          <cell r="H42" t="str">
            <v>UHplsr - Plan.samord.reinv. (ENH)</v>
          </cell>
          <cell r="I42" t="str">
            <v>IVös - Öst/Stockholm (AVD)</v>
          </cell>
          <cell r="M42" t="str">
            <v>B401</v>
          </cell>
          <cell r="N42" t="str">
            <v>22</v>
          </cell>
          <cell r="O42">
            <v>15000000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15000000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</row>
        <row r="43">
          <cell r="A43">
            <v>1927</v>
          </cell>
          <cell r="B43" t="str">
            <v>Urgrävning plankorsningar bandel 341, 344, 345</v>
          </cell>
          <cell r="C43" t="str">
            <v>B43</v>
          </cell>
          <cell r="D43" t="str">
            <v>Planlagd</v>
          </cell>
          <cell r="E43" t="str">
            <v>Underhåll planering Reg Öst</v>
          </cell>
          <cell r="H43" t="str">
            <v>UHplsr - Plan.samord.reinv. (ENH)</v>
          </cell>
          <cell r="I43" t="str">
            <v>UHoö - Öst/Stockholm (ENH)</v>
          </cell>
          <cell r="M43" t="str">
            <v>B341</v>
          </cell>
          <cell r="N43" t="str">
            <v>63</v>
          </cell>
          <cell r="O43">
            <v>3000000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1000000</v>
          </cell>
          <cell r="U43">
            <v>1000000</v>
          </cell>
          <cell r="V43">
            <v>1000000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A44">
            <v>1928</v>
          </cell>
          <cell r="B44" t="str">
            <v>Spårupprustning etapp 3A och 4 bandel 344</v>
          </cell>
          <cell r="C44" t="str">
            <v>B43</v>
          </cell>
          <cell r="D44" t="str">
            <v>Planlagd</v>
          </cell>
          <cell r="E44" t="str">
            <v>Underhåll planering Reg Öst</v>
          </cell>
          <cell r="H44" t="str">
            <v>UHplsr - Plan.samord.reinv. (ENH)</v>
          </cell>
          <cell r="I44" t="str">
            <v>IVös - Öst/Stockholm (AVD)</v>
          </cell>
          <cell r="M44" t="str">
            <v>B344</v>
          </cell>
          <cell r="N44" t="str">
            <v>61</v>
          </cell>
          <cell r="O44">
            <v>47000000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300000</v>
          </cell>
          <cell r="U44">
            <v>46700000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A45">
            <v>1929</v>
          </cell>
          <cell r="B45" t="str">
            <v>Tillberga bangårdsombyggnad bandel 348</v>
          </cell>
          <cell r="C45" t="str">
            <v>B43</v>
          </cell>
          <cell r="D45" t="str">
            <v>Planlagd</v>
          </cell>
          <cell r="E45" t="str">
            <v>Underhåll planering Reg Öst</v>
          </cell>
          <cell r="H45" t="str">
            <v>UHplsr - Plan.samord.reinv. (ENH)</v>
          </cell>
          <cell r="I45" t="str">
            <v>IVös - Öst/Stockholm (AVD)</v>
          </cell>
          <cell r="M45" t="str">
            <v>B348</v>
          </cell>
          <cell r="N45" t="str">
            <v>18</v>
          </cell>
          <cell r="O45">
            <v>67000000</v>
          </cell>
          <cell r="P45">
            <v>0</v>
          </cell>
          <cell r="Q45">
            <v>0</v>
          </cell>
          <cell r="R45">
            <v>0</v>
          </cell>
          <cell r="S45">
            <v>10000000</v>
          </cell>
          <cell r="T45">
            <v>56600000</v>
          </cell>
          <cell r="U45">
            <v>400000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A46">
            <v>1930</v>
          </cell>
          <cell r="B46" t="str">
            <v>Plankorsningsåtgärder bandel 350</v>
          </cell>
          <cell r="C46" t="str">
            <v>B43</v>
          </cell>
          <cell r="D46" t="str">
            <v>Planlagd</v>
          </cell>
          <cell r="E46" t="str">
            <v>Underhåll planering Reg Öst</v>
          </cell>
          <cell r="H46" t="str">
            <v>UHplsr - Plan.samord.reinv. (ENH)</v>
          </cell>
          <cell r="I46" t="str">
            <v>IVös - Öst/Stockholm (AVD)</v>
          </cell>
          <cell r="M46" t="str">
            <v>B350</v>
          </cell>
          <cell r="N46" t="str">
            <v>16</v>
          </cell>
          <cell r="O46">
            <v>1000000</v>
          </cell>
          <cell r="P46">
            <v>0</v>
          </cell>
          <cell r="Q46">
            <v>0</v>
          </cell>
          <cell r="R46">
            <v>0</v>
          </cell>
          <cell r="S46">
            <v>1000000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A47">
            <v>1931</v>
          </cell>
          <cell r="B47" t="str">
            <v>Urgrävning plankorsningar bandel 431, 441, 443</v>
          </cell>
          <cell r="C47" t="str">
            <v>B43</v>
          </cell>
          <cell r="D47" t="str">
            <v>Planlagd</v>
          </cell>
          <cell r="E47" t="str">
            <v>Underhåll planering Reg Öst</v>
          </cell>
          <cell r="H47" t="str">
            <v>UHplsr - Plan.samord.reinv. (ENH)</v>
          </cell>
          <cell r="I47" t="str">
            <v>IV - Investering  (VO)</v>
          </cell>
          <cell r="M47" t="str">
            <v>B431</v>
          </cell>
          <cell r="N47" t="str">
            <v>06</v>
          </cell>
          <cell r="O47">
            <v>4500000</v>
          </cell>
          <cell r="P47">
            <v>0</v>
          </cell>
          <cell r="Q47">
            <v>0</v>
          </cell>
          <cell r="R47">
            <v>0</v>
          </cell>
          <cell r="S47">
            <v>1500000</v>
          </cell>
          <cell r="T47">
            <v>1500000</v>
          </cell>
          <cell r="U47">
            <v>1500000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A48">
            <v>1932</v>
          </cell>
          <cell r="B48" t="str">
            <v>Brunna, slipersbyte växel 101, 131, bandel 431</v>
          </cell>
          <cell r="C48" t="str">
            <v>B43</v>
          </cell>
          <cell r="D48" t="str">
            <v>Planlagd</v>
          </cell>
          <cell r="E48" t="str">
            <v>Underhåll planering Reg Öst</v>
          </cell>
          <cell r="H48" t="str">
            <v>UHplsr - Plan.samord.reinv. (ENH)</v>
          </cell>
          <cell r="I48" t="str">
            <v>UHoö - Öst/Stockholm (ENH)</v>
          </cell>
          <cell r="M48" t="str">
            <v>B431</v>
          </cell>
          <cell r="N48" t="str">
            <v>06</v>
          </cell>
          <cell r="O48">
            <v>600000</v>
          </cell>
          <cell r="P48">
            <v>0</v>
          </cell>
          <cell r="Q48">
            <v>0</v>
          </cell>
          <cell r="R48">
            <v>0</v>
          </cell>
          <cell r="S48">
            <v>600000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A49">
            <v>1933</v>
          </cell>
          <cell r="B49" t="str">
            <v>Sala, utbyte av plattformskanter, bandel 431</v>
          </cell>
          <cell r="C49" t="str">
            <v>B43</v>
          </cell>
          <cell r="D49" t="str">
            <v>Planlagd</v>
          </cell>
          <cell r="E49" t="str">
            <v>Underhåll planering Reg Öst</v>
          </cell>
          <cell r="H49" t="str">
            <v>UHplsr - Plan.samord.reinv. (ENH)</v>
          </cell>
          <cell r="I49" t="str">
            <v>IVös - Öst/Stockholm (AVD)</v>
          </cell>
          <cell r="M49" t="str">
            <v>B431</v>
          </cell>
          <cell r="N49" t="str">
            <v>06</v>
          </cell>
          <cell r="O49">
            <v>5200000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5200000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A50">
            <v>1938</v>
          </cell>
          <cell r="B50" t="str">
            <v>Plankorsningsåtgärder bandel 611</v>
          </cell>
          <cell r="C50" t="str">
            <v>B43</v>
          </cell>
          <cell r="D50" t="str">
            <v>Planlagd</v>
          </cell>
          <cell r="E50" t="str">
            <v>Underhåll planering Reg Väst</v>
          </cell>
          <cell r="H50" t="str">
            <v>IVvä - Väst (AVD)</v>
          </cell>
          <cell r="I50" t="str">
            <v>IVvä - Väst (AVD)</v>
          </cell>
          <cell r="M50" t="str">
            <v>B611</v>
          </cell>
          <cell r="N50" t="str">
            <v>01</v>
          </cell>
          <cell r="O50">
            <v>8000000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1000000</v>
          </cell>
          <cell r="U50">
            <v>1000000</v>
          </cell>
          <cell r="V50">
            <v>1000000</v>
          </cell>
          <cell r="W50">
            <v>1000000</v>
          </cell>
          <cell r="X50">
            <v>1000000</v>
          </cell>
          <cell r="Y50">
            <v>1000000</v>
          </cell>
          <cell r="Z50">
            <v>1000000</v>
          </cell>
          <cell r="AA50">
            <v>1000000</v>
          </cell>
        </row>
        <row r="51">
          <cell r="A51">
            <v>1939</v>
          </cell>
          <cell r="B51" t="str">
            <v>Tunnel ÖD 2 och 4 Förstärkning</v>
          </cell>
          <cell r="C51" t="str">
            <v>B43</v>
          </cell>
          <cell r="D51" t="str">
            <v>Planlagd</v>
          </cell>
          <cell r="E51" t="str">
            <v>Underhåll planering Reg Nord</v>
          </cell>
          <cell r="H51" t="str">
            <v>IVm - Mitt (AVD)</v>
          </cell>
          <cell r="I51" t="str">
            <v>IVm - Mitt (AVD)</v>
          </cell>
          <cell r="M51" t="str">
            <v>B232</v>
          </cell>
          <cell r="N51" t="str">
            <v>31</v>
          </cell>
          <cell r="O51">
            <v>6000000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6000000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A52">
            <v>1940</v>
          </cell>
          <cell r="B52" t="str">
            <v>Ragundatunneln åtgärder lastprofil</v>
          </cell>
          <cell r="C52" t="str">
            <v>B43</v>
          </cell>
          <cell r="D52" t="str">
            <v>Planlagd</v>
          </cell>
          <cell r="E52" t="str">
            <v>Underhåll planering Reg Mitt</v>
          </cell>
          <cell r="H52" t="str">
            <v>IVm - Mitt (AVD)</v>
          </cell>
          <cell r="I52" t="str">
            <v>IVm - Mitt (AVD)</v>
          </cell>
          <cell r="M52" t="str">
            <v>B211</v>
          </cell>
          <cell r="N52" t="str">
            <v>07</v>
          </cell>
          <cell r="O52">
            <v>130000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130000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A53">
            <v>1975</v>
          </cell>
          <cell r="B53" t="str">
            <v>Nationell upprustning bangårdsbelysning</v>
          </cell>
          <cell r="C53" t="str">
            <v>B43</v>
          </cell>
          <cell r="D53" t="str">
            <v>Planlagd</v>
          </cell>
          <cell r="E53" t="str">
            <v>Underhåll planering Reg Nationell</v>
          </cell>
          <cell r="H53" t="str">
            <v>UHauf - Utformning  (SEK)</v>
          </cell>
          <cell r="I53" t="str">
            <v>IVpr - Nationella projekt (AVD)</v>
          </cell>
          <cell r="M53" t="str">
            <v>B099</v>
          </cell>
          <cell r="N53" t="str">
            <v>98</v>
          </cell>
          <cell r="O53">
            <v>200000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200000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</row>
        <row r="54">
          <cell r="A54">
            <v>1975</v>
          </cell>
          <cell r="B54" t="str">
            <v>Nationell upprustning bangårdsbelysning</v>
          </cell>
          <cell r="C54" t="str">
            <v>B43</v>
          </cell>
          <cell r="D54" t="str">
            <v>Planlagd</v>
          </cell>
          <cell r="E54" t="str">
            <v>Underhåll planering Reg Nationell</v>
          </cell>
          <cell r="H54" t="str">
            <v>IVpru - Projekt och utveckling  (ENH)</v>
          </cell>
          <cell r="I54" t="str">
            <v>IVpr - Nationella projekt (AVD)</v>
          </cell>
          <cell r="M54" t="str">
            <v>B099</v>
          </cell>
          <cell r="N54" t="str">
            <v>98</v>
          </cell>
          <cell r="O54">
            <v>29800000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800000</v>
          </cell>
          <cell r="U54">
            <v>14000000</v>
          </cell>
          <cell r="V54">
            <v>15000000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</row>
        <row r="55">
          <cell r="A55">
            <v>2218</v>
          </cell>
          <cell r="B55" t="str">
            <v>Fiskeby-Kimstad, spårbyte, uppspår</v>
          </cell>
          <cell r="C55" t="str">
            <v>B43</v>
          </cell>
          <cell r="D55" t="str">
            <v>Nystart</v>
          </cell>
          <cell r="E55" t="str">
            <v>Underhåll planering Reg Öst</v>
          </cell>
          <cell r="H55" t="str">
            <v>UHauf - Utformning  (SEK)</v>
          </cell>
          <cell r="I55" t="str">
            <v>IVösbö - Enhet Bana Örebro (ENH)</v>
          </cell>
          <cell r="M55" t="str">
            <v>B505</v>
          </cell>
          <cell r="N55" t="str">
            <v>02</v>
          </cell>
          <cell r="O55">
            <v>100000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100000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</row>
        <row r="56">
          <cell r="A56">
            <v>2218</v>
          </cell>
          <cell r="B56" t="str">
            <v>Fiskeby-Kimstad, spårbyte, uppspår</v>
          </cell>
          <cell r="C56" t="str">
            <v>B43</v>
          </cell>
          <cell r="D56" t="str">
            <v>Nystart</v>
          </cell>
          <cell r="E56" t="str">
            <v>Underhåll planering Reg Öst</v>
          </cell>
          <cell r="H56" t="str">
            <v>IVösöö - Örebro / Östergötland (ENH)</v>
          </cell>
          <cell r="I56" t="str">
            <v>IVösbö - Enhet Bana Örebro (ENH)</v>
          </cell>
          <cell r="M56" t="str">
            <v>B505</v>
          </cell>
          <cell r="N56" t="str">
            <v>02</v>
          </cell>
          <cell r="O56">
            <v>1500000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500000</v>
          </cell>
          <cell r="V56">
            <v>1000000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A57">
            <v>2218</v>
          </cell>
          <cell r="B57" t="str">
            <v>Fiskeby-Kimstad, spårbyte, uppspår</v>
          </cell>
          <cell r="C57" t="str">
            <v>B43</v>
          </cell>
          <cell r="D57" t="str">
            <v>Nystart</v>
          </cell>
          <cell r="E57" t="str">
            <v>Underhåll planering Reg Öst</v>
          </cell>
          <cell r="H57" t="str">
            <v>IVösöö - Örebro / Östergötland (ENH)</v>
          </cell>
          <cell r="I57" t="str">
            <v>IVösbö - Enhet Bana Örebro (ENH)</v>
          </cell>
          <cell r="M57" t="str">
            <v>B505</v>
          </cell>
          <cell r="N57" t="str">
            <v>02</v>
          </cell>
          <cell r="O57">
            <v>22150000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50000</v>
          </cell>
          <cell r="W57">
            <v>2200000</v>
          </cell>
          <cell r="X57">
            <v>19500000</v>
          </cell>
          <cell r="Y57">
            <v>400000</v>
          </cell>
          <cell r="Z57">
            <v>0</v>
          </cell>
          <cell r="AA57">
            <v>0</v>
          </cell>
        </row>
        <row r="58">
          <cell r="A58">
            <v>2219</v>
          </cell>
          <cell r="B58" t="str">
            <v>Kimstad-Gistad, spårbyte</v>
          </cell>
          <cell r="C58" t="str">
            <v>B43</v>
          </cell>
          <cell r="D58" t="str">
            <v>Nystart</v>
          </cell>
          <cell r="E58" t="str">
            <v>Underhåll planering Reg Öst</v>
          </cell>
          <cell r="H58" t="str">
            <v>UHauf - Utformning  (SEK)</v>
          </cell>
          <cell r="I58" t="str">
            <v/>
          </cell>
          <cell r="M58" t="str">
            <v>B505</v>
          </cell>
          <cell r="N58" t="str">
            <v>02</v>
          </cell>
          <cell r="O58">
            <v>100000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100000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A59">
            <v>2219</v>
          </cell>
          <cell r="B59" t="str">
            <v>Kimstad-Gistad, spårbyte</v>
          </cell>
          <cell r="C59" t="str">
            <v>B43</v>
          </cell>
          <cell r="D59" t="str">
            <v>Nystart</v>
          </cell>
          <cell r="E59" t="str">
            <v>Underhåll planering Reg Öst</v>
          </cell>
          <cell r="H59" t="str">
            <v>IVösöö - Örebro / Östergötland (ENH)</v>
          </cell>
          <cell r="I59" t="str">
            <v/>
          </cell>
          <cell r="M59" t="str">
            <v>B505</v>
          </cell>
          <cell r="N59" t="str">
            <v>02</v>
          </cell>
          <cell r="O59">
            <v>2000000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1000000</v>
          </cell>
          <cell r="V59">
            <v>1000000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A60">
            <v>2219</v>
          </cell>
          <cell r="B60" t="str">
            <v>Kimstad-Gistad, spårbyte</v>
          </cell>
          <cell r="C60" t="str">
            <v>B43</v>
          </cell>
          <cell r="D60" t="str">
            <v>Nystart</v>
          </cell>
          <cell r="E60" t="str">
            <v>Underhåll planering Reg Öst</v>
          </cell>
          <cell r="H60" t="str">
            <v>IVösöö - Örebro / Östergötland (ENH)</v>
          </cell>
          <cell r="I60" t="str">
            <v/>
          </cell>
          <cell r="M60" t="str">
            <v>B505</v>
          </cell>
          <cell r="N60" t="str">
            <v>02</v>
          </cell>
          <cell r="O60">
            <v>55750000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150000</v>
          </cell>
          <cell r="W60">
            <v>5600000</v>
          </cell>
          <cell r="X60">
            <v>48900000</v>
          </cell>
          <cell r="Y60">
            <v>1100000</v>
          </cell>
          <cell r="Z60">
            <v>0</v>
          </cell>
          <cell r="AA60">
            <v>0</v>
          </cell>
        </row>
        <row r="61">
          <cell r="A61">
            <v>2229</v>
          </cell>
          <cell r="B61" t="str">
            <v>Helsingborg-Teckomatorp, spårbyte</v>
          </cell>
          <cell r="C61" t="str">
            <v>B43</v>
          </cell>
          <cell r="D61" t="str">
            <v>Planlagd</v>
          </cell>
          <cell r="E61" t="str">
            <v>Underhåll planering Reg Syd</v>
          </cell>
          <cell r="H61" t="str">
            <v>UHauf - Utformning  (SEK)</v>
          </cell>
          <cell r="I61" t="str">
            <v>IVsy - Syd (AVD)</v>
          </cell>
          <cell r="M61" t="str">
            <v>B926</v>
          </cell>
          <cell r="N61" t="str">
            <v>32</v>
          </cell>
          <cell r="O61">
            <v>100000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100000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A62">
            <v>2229</v>
          </cell>
          <cell r="B62" t="str">
            <v>Helsingborg-Teckomatorp, spårbyte</v>
          </cell>
          <cell r="C62" t="str">
            <v>B43</v>
          </cell>
          <cell r="D62" t="str">
            <v>Planlagd</v>
          </cell>
          <cell r="E62" t="str">
            <v>Underhåll planering Reg Syd</v>
          </cell>
          <cell r="H62" t="str">
            <v>IVtsy - Syd (ENH)</v>
          </cell>
          <cell r="I62" t="str">
            <v>IVsy - Syd (AVD)</v>
          </cell>
          <cell r="M62" t="str">
            <v>B926</v>
          </cell>
          <cell r="N62" t="str">
            <v>32</v>
          </cell>
          <cell r="O62">
            <v>128800000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500000</v>
          </cell>
          <cell r="Z62">
            <v>13100000</v>
          </cell>
          <cell r="AA62">
            <v>115200000</v>
          </cell>
        </row>
        <row r="63">
          <cell r="A63">
            <v>2230</v>
          </cell>
          <cell r="B63" t="str">
            <v>Stockholm C-Solna N1-U1, spårbyte</v>
          </cell>
          <cell r="C63" t="str">
            <v>B43</v>
          </cell>
          <cell r="D63" t="str">
            <v>Nystart</v>
          </cell>
          <cell r="E63" t="str">
            <v>Underhåll planering Reg Stockholm</v>
          </cell>
          <cell r="H63" t="str">
            <v>IVössn - Stockholm Nord (ENH)</v>
          </cell>
          <cell r="I63" t="str">
            <v>IVössn - Stockholm Nord (ENH)</v>
          </cell>
          <cell r="M63" t="str">
            <v>B401</v>
          </cell>
          <cell r="N63" t="str">
            <v>22</v>
          </cell>
          <cell r="O63">
            <v>100000000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5000000</v>
          </cell>
          <cell r="U63">
            <v>15000000</v>
          </cell>
          <cell r="V63">
            <v>78000000</v>
          </cell>
          <cell r="W63">
            <v>2000000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</row>
        <row r="64">
          <cell r="A64">
            <v>2230</v>
          </cell>
          <cell r="B64" t="str">
            <v>Stockholm C-Solna N1-U1, spårbyte</v>
          </cell>
          <cell r="C64" t="str">
            <v>B43</v>
          </cell>
          <cell r="D64" t="str">
            <v>Pågående</v>
          </cell>
          <cell r="E64" t="str">
            <v>Underhåll planering Reg Stockholm</v>
          </cell>
          <cell r="H64" t="str">
            <v>UHauf - Utformning  (SEK)</v>
          </cell>
          <cell r="I64" t="str">
            <v>IVössn - Stockholm Nord (ENH)</v>
          </cell>
          <cell r="M64" t="str">
            <v>B401</v>
          </cell>
          <cell r="N64" t="str">
            <v>22</v>
          </cell>
          <cell r="O64">
            <v>68699</v>
          </cell>
          <cell r="P64">
            <v>0</v>
          </cell>
          <cell r="Q64">
            <v>0</v>
          </cell>
          <cell r="R64">
            <v>0</v>
          </cell>
          <cell r="S64">
            <v>68699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</row>
        <row r="65">
          <cell r="A65">
            <v>2230</v>
          </cell>
          <cell r="B65" t="str">
            <v>Stockholm C-Solna N1-U1, spårbyte</v>
          </cell>
          <cell r="C65" t="str">
            <v>B43</v>
          </cell>
          <cell r="D65" t="str">
            <v>Pågående</v>
          </cell>
          <cell r="E65" t="str">
            <v>Underhåll planering Reg Stockholm</v>
          </cell>
          <cell r="H65" t="str">
            <v>IVössn - Stockholm Nord (ENH)</v>
          </cell>
          <cell r="I65" t="str">
            <v>IVössn - Stockholm Nord (ENH)</v>
          </cell>
          <cell r="M65" t="str">
            <v>B401</v>
          </cell>
          <cell r="N65" t="str">
            <v>22</v>
          </cell>
          <cell r="O65">
            <v>1000000</v>
          </cell>
          <cell r="P65">
            <v>0</v>
          </cell>
          <cell r="Q65">
            <v>0</v>
          </cell>
          <cell r="R65">
            <v>0</v>
          </cell>
          <cell r="S65">
            <v>1000000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</row>
        <row r="66">
          <cell r="A66">
            <v>2231</v>
          </cell>
          <cell r="B66" t="str">
            <v>Kolmården-Åby, rälsbyte</v>
          </cell>
          <cell r="C66" t="str">
            <v>B43</v>
          </cell>
          <cell r="D66" t="str">
            <v>Planlagd</v>
          </cell>
          <cell r="E66" t="str">
            <v>Underhåll planering Reg Öst</v>
          </cell>
          <cell r="H66" t="str">
            <v>UHauf - Utformning  (SEK)</v>
          </cell>
          <cell r="I66" t="str">
            <v>IVösbö - Enhet Bana Örebro (ENH)</v>
          </cell>
          <cell r="M66" t="str">
            <v>B421</v>
          </cell>
          <cell r="N66" t="str">
            <v>02</v>
          </cell>
          <cell r="O66">
            <v>100000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100000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</row>
        <row r="67">
          <cell r="A67">
            <v>2231</v>
          </cell>
          <cell r="B67" t="str">
            <v>Kolmården-Åby, rälsbyte</v>
          </cell>
          <cell r="C67" t="str">
            <v>B43</v>
          </cell>
          <cell r="D67" t="str">
            <v>Planlagd</v>
          </cell>
          <cell r="E67" t="str">
            <v>Underhåll planering Reg Öst</v>
          </cell>
          <cell r="H67" t="str">
            <v>IVös - Öst/Stockholm (AVD)</v>
          </cell>
          <cell r="I67" t="str">
            <v>IVösbö - Enhet Bana Örebro (ENH)</v>
          </cell>
          <cell r="M67" t="str">
            <v>B421</v>
          </cell>
          <cell r="N67" t="str">
            <v>02</v>
          </cell>
          <cell r="O67">
            <v>39350000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150000</v>
          </cell>
          <cell r="X67">
            <v>3900000</v>
          </cell>
          <cell r="Y67">
            <v>34500000</v>
          </cell>
          <cell r="Z67">
            <v>800000</v>
          </cell>
          <cell r="AA67">
            <v>0</v>
          </cell>
        </row>
        <row r="68">
          <cell r="A68">
            <v>2233</v>
          </cell>
          <cell r="B68" t="str">
            <v>Gällivare-Koskullskulle, spårbyte</v>
          </cell>
          <cell r="C68" t="str">
            <v>B43</v>
          </cell>
          <cell r="D68" t="str">
            <v>Pågående</v>
          </cell>
          <cell r="E68" t="str">
            <v>Underhåll planering Reg Nord</v>
          </cell>
          <cell r="H68" t="str">
            <v>IVn - Nord (AVD)</v>
          </cell>
          <cell r="I68" t="str">
            <v>IVn - Nord (AVD)</v>
          </cell>
          <cell r="M68" t="str">
            <v>B114</v>
          </cell>
          <cell r="N68" t="str">
            <v>21</v>
          </cell>
          <cell r="O68">
            <v>77079000</v>
          </cell>
          <cell r="P68">
            <v>0</v>
          </cell>
          <cell r="Q68">
            <v>0</v>
          </cell>
          <cell r="R68">
            <v>0</v>
          </cell>
          <cell r="S68">
            <v>4107000</v>
          </cell>
          <cell r="T68">
            <v>71442000</v>
          </cell>
          <cell r="U68">
            <v>1530000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</row>
        <row r="69">
          <cell r="A69">
            <v>2234</v>
          </cell>
          <cell r="B69" t="str">
            <v>Hudiksvall-Sundsvall, spårbyte</v>
          </cell>
          <cell r="C69" t="str">
            <v>B43</v>
          </cell>
          <cell r="D69" t="str">
            <v>Pågående</v>
          </cell>
          <cell r="E69" t="str">
            <v>Underhåll planering Reg Mitt</v>
          </cell>
          <cell r="H69" t="str">
            <v>IVm - Mitt (AVD)</v>
          </cell>
          <cell r="I69" t="str">
            <v>IVm - Mitt (AVD)</v>
          </cell>
          <cell r="M69" t="str">
            <v>B235</v>
          </cell>
          <cell r="N69" t="str">
            <v>05</v>
          </cell>
          <cell r="O69">
            <v>451900000</v>
          </cell>
          <cell r="P69">
            <v>0</v>
          </cell>
          <cell r="Q69">
            <v>0</v>
          </cell>
          <cell r="R69">
            <v>0</v>
          </cell>
          <cell r="S69">
            <v>12000000</v>
          </cell>
          <cell r="T69">
            <v>129000000</v>
          </cell>
          <cell r="U69">
            <v>157000000</v>
          </cell>
          <cell r="V69">
            <v>151000000</v>
          </cell>
          <cell r="W69">
            <v>2900000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</row>
        <row r="70">
          <cell r="A70">
            <v>2234</v>
          </cell>
          <cell r="B70" t="str">
            <v>Hudiksvall-Sundsvall, spårbyte</v>
          </cell>
          <cell r="C70" t="str">
            <v>B43</v>
          </cell>
          <cell r="D70" t="str">
            <v>Pågående</v>
          </cell>
          <cell r="E70" t="str">
            <v>Underhåll planering Reg Mitt</v>
          </cell>
          <cell r="H70" t="str">
            <v>IVmpg - Projektenhet Gävle (ENH)</v>
          </cell>
          <cell r="I70" t="str">
            <v>IVm - Mitt (AVD)</v>
          </cell>
          <cell r="M70" t="str">
            <v>B235</v>
          </cell>
          <cell r="N70" t="str">
            <v>05</v>
          </cell>
          <cell r="O70">
            <v>-13699</v>
          </cell>
          <cell r="P70">
            <v>0</v>
          </cell>
          <cell r="Q70">
            <v>0</v>
          </cell>
          <cell r="R70">
            <v>0</v>
          </cell>
          <cell r="S70">
            <v>-13699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</row>
        <row r="71">
          <cell r="A71">
            <v>2235</v>
          </cell>
          <cell r="B71" t="str">
            <v>Storlien-Gränsen, spårbyte</v>
          </cell>
          <cell r="C71" t="str">
            <v>B43</v>
          </cell>
          <cell r="D71" t="str">
            <v>Nystart</v>
          </cell>
          <cell r="E71" t="str">
            <v>Underhåll planering Reg Mitt</v>
          </cell>
          <cell r="H71" t="str">
            <v>UHauf - Utformning  (SEK)</v>
          </cell>
          <cell r="I71" t="str">
            <v>IVm - Mitt (AVD)</v>
          </cell>
          <cell r="M71" t="str">
            <v>B221</v>
          </cell>
          <cell r="N71" t="str">
            <v>20</v>
          </cell>
          <cell r="O71">
            <v>100000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100000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>
            <v>2235</v>
          </cell>
          <cell r="B72" t="str">
            <v>Storlien-Gränsen, spårbyte</v>
          </cell>
          <cell r="C72" t="str">
            <v>B43</v>
          </cell>
          <cell r="D72" t="str">
            <v>Nystart</v>
          </cell>
          <cell r="E72" t="str">
            <v>Underhåll planering Reg Mitt</v>
          </cell>
          <cell r="H72" t="str">
            <v>IVm - Mitt (AVD)</v>
          </cell>
          <cell r="I72" t="str">
            <v>IVm - Mitt (AVD)</v>
          </cell>
          <cell r="M72" t="str">
            <v>B221</v>
          </cell>
          <cell r="N72" t="str">
            <v>20</v>
          </cell>
          <cell r="O72">
            <v>33100000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3300000</v>
          </cell>
          <cell r="W72">
            <v>29100000</v>
          </cell>
          <cell r="X72">
            <v>700000</v>
          </cell>
          <cell r="Y72">
            <v>0</v>
          </cell>
          <cell r="Z72">
            <v>0</v>
          </cell>
          <cell r="AA72">
            <v>0</v>
          </cell>
        </row>
        <row r="73">
          <cell r="A73">
            <v>2235</v>
          </cell>
          <cell r="B73" t="str">
            <v>Storlien-Gränsen, spårbyte</v>
          </cell>
          <cell r="C73" t="str">
            <v>B43</v>
          </cell>
          <cell r="D73" t="str">
            <v>Nystart</v>
          </cell>
          <cell r="E73" t="str">
            <v>Underhåll planering Reg Mitt</v>
          </cell>
          <cell r="H73" t="str">
            <v>UHomj - Jämtland/Västernorr. (SEK)</v>
          </cell>
          <cell r="I73" t="str">
            <v>IVm - Mitt (AVD)</v>
          </cell>
          <cell r="M73" t="str">
            <v>B221</v>
          </cell>
          <cell r="N73" t="str">
            <v>20</v>
          </cell>
          <cell r="O73">
            <v>2000000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1000000</v>
          </cell>
          <cell r="V73">
            <v>1000000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4">
          <cell r="A74">
            <v>2236</v>
          </cell>
          <cell r="B74" t="str">
            <v>Hallsberg-Tälle U och N, spårbyte</v>
          </cell>
          <cell r="C74" t="str">
            <v>B43</v>
          </cell>
          <cell r="D74" t="str">
            <v>Nystart</v>
          </cell>
          <cell r="E74" t="str">
            <v>Underhåll planering Reg Öst</v>
          </cell>
          <cell r="H74" t="str">
            <v>UHaus - Utformning Syd/Väst (SEK)</v>
          </cell>
          <cell r="I74" t="str">
            <v>IVösöö - Örebro / Östergötland (ENH)</v>
          </cell>
          <cell r="M74" t="str">
            <v>B419</v>
          </cell>
          <cell r="N74" t="str">
            <v>01</v>
          </cell>
          <cell r="O74">
            <v>100000</v>
          </cell>
          <cell r="P74">
            <v>0</v>
          </cell>
          <cell r="Q74">
            <v>0</v>
          </cell>
          <cell r="R74">
            <v>0</v>
          </cell>
          <cell r="S74">
            <v>100000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</row>
        <row r="75">
          <cell r="A75">
            <v>2236</v>
          </cell>
          <cell r="B75" t="str">
            <v>Hallsberg-Tälle U och N, spårbyte</v>
          </cell>
          <cell r="C75" t="str">
            <v>B43</v>
          </cell>
          <cell r="D75" t="str">
            <v>Nystart</v>
          </cell>
          <cell r="E75" t="str">
            <v>Underhåll planering Reg Öst</v>
          </cell>
          <cell r="H75" t="str">
            <v>IVösöö - Örebro / Östergötland (ENH)</v>
          </cell>
          <cell r="I75" t="str">
            <v>IVösöö - Örebro / Östergötland (ENH)</v>
          </cell>
          <cell r="M75" t="str">
            <v>B419</v>
          </cell>
          <cell r="N75" t="str">
            <v>01</v>
          </cell>
          <cell r="O75">
            <v>50200000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4100000</v>
          </cell>
          <cell r="U75">
            <v>45100000</v>
          </cell>
          <cell r="V75">
            <v>1000000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76">
            <v>2237</v>
          </cell>
          <cell r="B76" t="str">
            <v>Borås-Hillared, spårbyte</v>
          </cell>
          <cell r="C76" t="str">
            <v>B43</v>
          </cell>
          <cell r="D76" t="str">
            <v>Planlagd</v>
          </cell>
          <cell r="E76" t="str">
            <v>Underhåll planering Reg Väst</v>
          </cell>
          <cell r="H76" t="str">
            <v>UHauf - Utformning  (SEK)</v>
          </cell>
          <cell r="I76" t="str">
            <v>IVvä - Väst (AVD)</v>
          </cell>
          <cell r="M76" t="str">
            <v>B721</v>
          </cell>
          <cell r="N76" t="str">
            <v>04</v>
          </cell>
          <cell r="O76">
            <v>100000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100000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</row>
        <row r="77">
          <cell r="A77">
            <v>2237</v>
          </cell>
          <cell r="B77" t="str">
            <v>Borås-Hillared, spårbyte</v>
          </cell>
          <cell r="C77" t="str">
            <v>B43</v>
          </cell>
          <cell r="D77" t="str">
            <v>Planlagd</v>
          </cell>
          <cell r="E77" t="str">
            <v>Underhåll planering Reg Väst</v>
          </cell>
          <cell r="H77" t="str">
            <v>IVvä - Väst (AVD)</v>
          </cell>
          <cell r="I77" t="str">
            <v>IVvä - Väst (AVD)</v>
          </cell>
          <cell r="M77" t="str">
            <v>B721</v>
          </cell>
          <cell r="N77" t="str">
            <v>04</v>
          </cell>
          <cell r="O77">
            <v>121900000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400000</v>
          </cell>
          <cell r="X77">
            <v>12200000</v>
          </cell>
          <cell r="Y77">
            <v>106900000</v>
          </cell>
          <cell r="Z77">
            <v>2400000</v>
          </cell>
          <cell r="AA77">
            <v>0</v>
          </cell>
        </row>
        <row r="78">
          <cell r="A78">
            <v>2241</v>
          </cell>
          <cell r="B78" t="str">
            <v>Alingsås, Stlv 95 konv</v>
          </cell>
          <cell r="C78" t="str">
            <v>B43</v>
          </cell>
          <cell r="D78" t="str">
            <v>Pågående</v>
          </cell>
          <cell r="E78" t="str">
            <v>Underhåll planering Reg Väst</v>
          </cell>
          <cell r="H78" t="str">
            <v>IVväp2 - Projektenhet 2 (ENH)</v>
          </cell>
          <cell r="I78" t="str">
            <v>IVvä - Väst (AVD)</v>
          </cell>
          <cell r="M78" t="str">
            <v>B612</v>
          </cell>
          <cell r="N78" t="str">
            <v>01</v>
          </cell>
          <cell r="O78">
            <v>84955856</v>
          </cell>
          <cell r="P78">
            <v>0</v>
          </cell>
          <cell r="Q78">
            <v>0</v>
          </cell>
          <cell r="R78">
            <v>0</v>
          </cell>
          <cell r="S78">
            <v>6957856</v>
          </cell>
          <cell r="T78">
            <v>8868000</v>
          </cell>
          <cell r="U78">
            <v>11410000</v>
          </cell>
          <cell r="V78">
            <v>29608000</v>
          </cell>
          <cell r="W78">
            <v>28112000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A79">
            <v>2367</v>
          </cell>
          <cell r="B79" t="str">
            <v>Ånge Bangård</v>
          </cell>
          <cell r="C79" t="str">
            <v>B43</v>
          </cell>
          <cell r="D79" t="str">
            <v>Pågående</v>
          </cell>
          <cell r="E79" t="str">
            <v>SMp - Planering (ENH)</v>
          </cell>
          <cell r="H79" t="str">
            <v>IVmpg - Projektenhet Gävle (ENH)</v>
          </cell>
          <cell r="I79" t="str">
            <v>IVmbg - Enhet Bana Gävle (ENH)</v>
          </cell>
          <cell r="M79" t="str">
            <v>B213</v>
          </cell>
          <cell r="N79" t="str">
            <v>20</v>
          </cell>
          <cell r="O79">
            <v>48633000</v>
          </cell>
          <cell r="P79">
            <v>0</v>
          </cell>
          <cell r="Q79">
            <v>0</v>
          </cell>
          <cell r="R79">
            <v>0</v>
          </cell>
          <cell r="S79">
            <v>28633000</v>
          </cell>
          <cell r="T79">
            <v>20000000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0">
          <cell r="A80">
            <v>2411</v>
          </cell>
          <cell r="B80" t="str">
            <v>Teckomatorp-Kävlinge, spårbyte</v>
          </cell>
          <cell r="C80" t="str">
            <v>B43</v>
          </cell>
          <cell r="D80" t="str">
            <v>Nystart</v>
          </cell>
          <cell r="E80" t="str">
            <v>Underhåll planering Reg Syd</v>
          </cell>
          <cell r="H80" t="str">
            <v>UHauf - Utformning  (SEK)</v>
          </cell>
          <cell r="I80" t="str">
            <v>IVsy - Syd (AVD)</v>
          </cell>
          <cell r="M80" t="str">
            <v>B927</v>
          </cell>
          <cell r="N80" t="str">
            <v>26</v>
          </cell>
          <cell r="O80">
            <v>50000</v>
          </cell>
          <cell r="P80">
            <v>0</v>
          </cell>
          <cell r="Q80">
            <v>0</v>
          </cell>
          <cell r="R80">
            <v>0</v>
          </cell>
          <cell r="S80">
            <v>50000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</row>
        <row r="81">
          <cell r="A81">
            <v>2411</v>
          </cell>
          <cell r="B81" t="str">
            <v>Teckomatorp-Kävlinge, spårbyte</v>
          </cell>
          <cell r="C81" t="str">
            <v>B43</v>
          </cell>
          <cell r="D81" t="str">
            <v>Nystart</v>
          </cell>
          <cell r="E81" t="str">
            <v>Underhåll planering Reg Syd</v>
          </cell>
          <cell r="H81" t="str">
            <v>IVsy3 - Projektenhet 3 (ENH)</v>
          </cell>
          <cell r="I81" t="str">
            <v>IVsy - Syd (AVD)</v>
          </cell>
          <cell r="M81" t="str">
            <v>B927</v>
          </cell>
          <cell r="N81" t="str">
            <v>26</v>
          </cell>
          <cell r="O81">
            <v>38750000</v>
          </cell>
          <cell r="P81">
            <v>0</v>
          </cell>
          <cell r="Q81">
            <v>0</v>
          </cell>
          <cell r="R81">
            <v>0</v>
          </cell>
          <cell r="S81">
            <v>150000</v>
          </cell>
          <cell r="T81">
            <v>3900000</v>
          </cell>
          <cell r="U81">
            <v>33900000</v>
          </cell>
          <cell r="V81">
            <v>800000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</row>
        <row r="82">
          <cell r="A82">
            <v>2412</v>
          </cell>
          <cell r="B82" t="str">
            <v>Kalmar län, avtal enligt specifikation</v>
          </cell>
          <cell r="C82" t="str">
            <v>B43</v>
          </cell>
          <cell r="D82" t="str">
            <v>Nystart</v>
          </cell>
          <cell r="E82" t="str">
            <v>Underhåll planering Reg Syd</v>
          </cell>
          <cell r="H82" t="str">
            <v>UHauf - Utformning  (SEK)</v>
          </cell>
          <cell r="I82" t="str">
            <v>IVösöö - Örebro / Östergötland (ENH)</v>
          </cell>
          <cell r="M82" t="str">
            <v>B824</v>
          </cell>
          <cell r="N82" t="str">
            <v>04</v>
          </cell>
          <cell r="O82">
            <v>50000</v>
          </cell>
          <cell r="P82">
            <v>0</v>
          </cell>
          <cell r="Q82">
            <v>0</v>
          </cell>
          <cell r="R82">
            <v>0</v>
          </cell>
          <cell r="S82">
            <v>50000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A83">
            <v>2412</v>
          </cell>
          <cell r="B83" t="str">
            <v>Kalmar län, avtal enligt specifikation</v>
          </cell>
          <cell r="C83" t="str">
            <v>B43</v>
          </cell>
          <cell r="D83" t="str">
            <v>Nystart</v>
          </cell>
          <cell r="E83" t="str">
            <v>Underhåll planering Reg Syd</v>
          </cell>
          <cell r="H83" t="str">
            <v>IVsy2 - Projektenhet 2 (ENH)</v>
          </cell>
          <cell r="I83" t="str">
            <v>IVösöö - Örebro / Östergötland (ENH)</v>
          </cell>
          <cell r="M83" t="str">
            <v>B824</v>
          </cell>
          <cell r="N83" t="str">
            <v>04</v>
          </cell>
          <cell r="O83">
            <v>26000000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26000000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>
            <v>2414</v>
          </cell>
          <cell r="B84" t="str">
            <v>Fagersta, byte signalstlvk Pilot</v>
          </cell>
          <cell r="C84" t="str">
            <v>B43</v>
          </cell>
          <cell r="D84" t="str">
            <v>Planlagd</v>
          </cell>
          <cell r="E84" t="str">
            <v>Splk - Kortsiktig planering (ENH)</v>
          </cell>
          <cell r="H84" t="str">
            <v>PRer - ERTMS (AVD)</v>
          </cell>
          <cell r="I84" t="str">
            <v>PRer - ERTMS (AVD)</v>
          </cell>
          <cell r="M84" t="str">
            <v>B313</v>
          </cell>
          <cell r="N84" t="str">
            <v>09</v>
          </cell>
          <cell r="O84">
            <v>110000000</v>
          </cell>
          <cell r="P84">
            <v>0</v>
          </cell>
          <cell r="Q84">
            <v>0</v>
          </cell>
          <cell r="R84">
            <v>0</v>
          </cell>
          <cell r="S84">
            <v>2000000</v>
          </cell>
          <cell r="T84">
            <v>28000000</v>
          </cell>
          <cell r="U84">
            <v>80000000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5">
          <cell r="A85">
            <v>2414</v>
          </cell>
          <cell r="B85" t="str">
            <v>Fagersta, byte signalstlvk Pilot</v>
          </cell>
          <cell r="C85" t="str">
            <v>B43</v>
          </cell>
          <cell r="D85" t="str">
            <v>Pågående</v>
          </cell>
          <cell r="E85" t="str">
            <v>Splk - Kortsiktig planering (ENH)</v>
          </cell>
          <cell r="H85" t="str">
            <v>IVösöö - Örebro / Östergötland (ENH)</v>
          </cell>
          <cell r="I85" t="str">
            <v>PRer - ERTMS (AVD)</v>
          </cell>
          <cell r="M85" t="str">
            <v>B313</v>
          </cell>
          <cell r="N85" t="str">
            <v>09</v>
          </cell>
          <cell r="O85">
            <v>19200</v>
          </cell>
          <cell r="P85">
            <v>0</v>
          </cell>
          <cell r="Q85">
            <v>0</v>
          </cell>
          <cell r="R85">
            <v>0</v>
          </cell>
          <cell r="S85">
            <v>19200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</row>
        <row r="86">
          <cell r="A86">
            <v>2704</v>
          </cell>
          <cell r="B86" t="str">
            <v>Gävle hamn, stax 25 gamla spår</v>
          </cell>
          <cell r="C86" t="str">
            <v>B43</v>
          </cell>
          <cell r="D86" t="str">
            <v>Planlagd</v>
          </cell>
          <cell r="E86" t="str">
            <v>SMp - Planering (ENH)</v>
          </cell>
          <cell r="H86" t="str">
            <v>IVm - Mitt (AVD)</v>
          </cell>
          <cell r="I86" t="str">
            <v>IVmbg - Enhet Bana Gävle (ENH)</v>
          </cell>
          <cell r="M86" t="str">
            <v>B301</v>
          </cell>
          <cell r="N86" t="str">
            <v>05</v>
          </cell>
          <cell r="O86">
            <v>10000000</v>
          </cell>
          <cell r="P86">
            <v>0</v>
          </cell>
          <cell r="Q86">
            <v>0</v>
          </cell>
          <cell r="R86">
            <v>0</v>
          </cell>
          <cell r="S86">
            <v>10000000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</row>
        <row r="87">
          <cell r="A87">
            <v>2711</v>
          </cell>
          <cell r="B87" t="str">
            <v>Eslöv station, byte av kakel i gångtunnel</v>
          </cell>
          <cell r="C87" t="str">
            <v>B43</v>
          </cell>
          <cell r="D87" t="str">
            <v>Pågående</v>
          </cell>
          <cell r="E87" t="str">
            <v>Underhåll planering Reg Syd</v>
          </cell>
          <cell r="H87" t="str">
            <v>IVsy2 - Projektenhet 2 (ENH)</v>
          </cell>
          <cell r="I87" t="str">
            <v>Efasv - Syd o Väst (ENH)</v>
          </cell>
          <cell r="M87" t="str">
            <v>B912</v>
          </cell>
          <cell r="N87" t="str">
            <v>02</v>
          </cell>
          <cell r="O87">
            <v>1788728</v>
          </cell>
          <cell r="P87">
            <v>0</v>
          </cell>
          <cell r="Q87">
            <v>0</v>
          </cell>
          <cell r="R87">
            <v>0</v>
          </cell>
          <cell r="S87">
            <v>1788728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</row>
        <row r="88">
          <cell r="A88">
            <v>2711</v>
          </cell>
          <cell r="B88" t="str">
            <v>Eslöv station, byte av kakel i gångtunnel</v>
          </cell>
          <cell r="C88" t="str">
            <v>B43</v>
          </cell>
          <cell r="D88" t="str">
            <v>Pågående</v>
          </cell>
          <cell r="E88" t="str">
            <v>Underhåll planering Reg Syd</v>
          </cell>
          <cell r="H88" t="str">
            <v>IVsy2 - Projektenhet 2 (ENH)</v>
          </cell>
          <cell r="I88" t="str">
            <v>Efasv - Syd o Väst (ENH)</v>
          </cell>
          <cell r="M88" t="str">
            <v>B912</v>
          </cell>
          <cell r="N88" t="str">
            <v>02</v>
          </cell>
          <cell r="O88">
            <v>-129434</v>
          </cell>
          <cell r="P88">
            <v>0</v>
          </cell>
          <cell r="Q88">
            <v>0</v>
          </cell>
          <cell r="R88">
            <v>0</v>
          </cell>
          <cell r="S88">
            <v>-129434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</row>
        <row r="89">
          <cell r="A89">
            <v>2713</v>
          </cell>
          <cell r="B89" t="str">
            <v>Åstorp station, två nya plattformstak</v>
          </cell>
          <cell r="C89" t="str">
            <v>B43</v>
          </cell>
          <cell r="D89" t="str">
            <v>Nystart</v>
          </cell>
          <cell r="E89" t="str">
            <v>Underhåll planering Reg Syd</v>
          </cell>
          <cell r="H89" t="str">
            <v>IVsy3 - Projektenhet 3 (ENH)</v>
          </cell>
          <cell r="I89" t="str">
            <v>IVsy - Syd (AVD)</v>
          </cell>
          <cell r="M89" t="str">
            <v>B933</v>
          </cell>
          <cell r="N89" t="str">
            <v>13</v>
          </cell>
          <cell r="O89">
            <v>1500000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1500000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</row>
        <row r="90">
          <cell r="A90">
            <v>2759</v>
          </cell>
          <cell r="B90" t="str">
            <v>Smärre kundåtgärder nationella och regionala vägar C-län</v>
          </cell>
          <cell r="C90" t="str">
            <v>DRIF</v>
          </cell>
          <cell r="D90" t="str">
            <v>Äskande</v>
          </cell>
          <cell r="E90" t="str">
            <v>SÖp - Planering (ENH)</v>
          </cell>
          <cell r="H90" t="str">
            <v>UHoö - Öst/Stockholm (ENH)</v>
          </cell>
          <cell r="I90" t="str">
            <v>UHoöm - Mälardalen (SEK)</v>
          </cell>
          <cell r="M90" t="str">
            <v/>
          </cell>
          <cell r="N90" t="str">
            <v/>
          </cell>
          <cell r="O90">
            <v>300000</v>
          </cell>
          <cell r="P90">
            <v>0</v>
          </cell>
          <cell r="Q90">
            <v>0</v>
          </cell>
          <cell r="R90">
            <v>0</v>
          </cell>
          <cell r="S90">
            <v>300000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</row>
        <row r="91">
          <cell r="A91">
            <v>2760</v>
          </cell>
          <cell r="B91" t="str">
            <v>Smärre TS kundåtgärder regionala vägar D-län</v>
          </cell>
          <cell r="C91" t="str">
            <v>DRIF</v>
          </cell>
          <cell r="D91" t="str">
            <v>Äskande</v>
          </cell>
          <cell r="E91" t="str">
            <v>SÖp - Planering (ENH)</v>
          </cell>
          <cell r="H91" t="str">
            <v>UHoöm - Mälardalen (SEK)</v>
          </cell>
          <cell r="I91" t="str">
            <v>UHoöm - Mälardalen (SEK)</v>
          </cell>
          <cell r="M91" t="str">
            <v/>
          </cell>
          <cell r="N91" t="str">
            <v/>
          </cell>
          <cell r="O91">
            <v>300000</v>
          </cell>
          <cell r="P91">
            <v>0</v>
          </cell>
          <cell r="Q91">
            <v>0</v>
          </cell>
          <cell r="R91">
            <v>0</v>
          </cell>
          <cell r="S91">
            <v>300000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2">
          <cell r="A92">
            <v>2761</v>
          </cell>
          <cell r="B92" t="str">
            <v>Smärre kundåtgärder nationella och regionala vägar U-län</v>
          </cell>
          <cell r="C92" t="str">
            <v>DRIF</v>
          </cell>
          <cell r="D92" t="str">
            <v>Äskande</v>
          </cell>
          <cell r="E92" t="str">
            <v>SÖp - Planering (ENH)</v>
          </cell>
          <cell r="H92" t="str">
            <v>UHoöm - Mälardalen (SEK)</v>
          </cell>
          <cell r="I92" t="str">
            <v>UHoöm - Mälardalen (SEK)</v>
          </cell>
          <cell r="M92" t="str">
            <v/>
          </cell>
          <cell r="N92" t="str">
            <v/>
          </cell>
          <cell r="O92">
            <v>300000</v>
          </cell>
          <cell r="P92">
            <v>0</v>
          </cell>
          <cell r="Q92">
            <v>0</v>
          </cell>
          <cell r="R92">
            <v>0</v>
          </cell>
          <cell r="S92">
            <v>300000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</row>
        <row r="93">
          <cell r="A93">
            <v>2762</v>
          </cell>
          <cell r="B93" t="str">
            <v>Smärre kundåtgärder nationella och regionala vägar E-län</v>
          </cell>
          <cell r="C93" t="str">
            <v>DRIF</v>
          </cell>
          <cell r="D93" t="str">
            <v>Äskande</v>
          </cell>
          <cell r="E93" t="str">
            <v>SÖp - Planering (ENH)</v>
          </cell>
          <cell r="H93" t="str">
            <v>UHoöö - Östergötland o Södermanland (SEK)</v>
          </cell>
          <cell r="I93" t="str">
            <v>UHoöö - Östergötland o Södermanland (SEK)</v>
          </cell>
          <cell r="M93" t="str">
            <v/>
          </cell>
          <cell r="N93" t="str">
            <v/>
          </cell>
          <cell r="O93">
            <v>1200000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300000</v>
          </cell>
          <cell r="U93">
            <v>300000</v>
          </cell>
          <cell r="V93">
            <v>300000</v>
          </cell>
          <cell r="W93">
            <v>300000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A94">
            <v>2775</v>
          </cell>
          <cell r="B94" t="str">
            <v>SÖ Anpassning av vägnät för förändrat huvudmannaskap</v>
          </cell>
          <cell r="C94" t="str">
            <v>DRIF</v>
          </cell>
          <cell r="D94" t="str">
            <v>Nystart</v>
          </cell>
          <cell r="E94" t="str">
            <v>SÖp - Planering (ENH)</v>
          </cell>
          <cell r="H94" t="str">
            <v>SÖp - Planering (ENH)</v>
          </cell>
          <cell r="I94" t="str">
            <v>SÖp - Planering (ENH)</v>
          </cell>
          <cell r="M94" t="str">
            <v/>
          </cell>
          <cell r="N94" t="str">
            <v/>
          </cell>
          <cell r="O94">
            <v>42800000</v>
          </cell>
          <cell r="P94">
            <v>0</v>
          </cell>
          <cell r="Q94">
            <v>0</v>
          </cell>
          <cell r="R94">
            <v>0</v>
          </cell>
          <cell r="S94">
            <v>8800000</v>
          </cell>
          <cell r="T94">
            <v>10000000</v>
          </cell>
          <cell r="U94">
            <v>10000000</v>
          </cell>
          <cell r="V94">
            <v>10000000</v>
          </cell>
          <cell r="W94">
            <v>4000000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</row>
        <row r="95">
          <cell r="A95">
            <v>2775</v>
          </cell>
          <cell r="B95" t="str">
            <v>SÖ Anpassning av vägnät för förändrat huvudmannaskap</v>
          </cell>
          <cell r="C95" t="str">
            <v>DRIF</v>
          </cell>
          <cell r="D95" t="str">
            <v>Pågående</v>
          </cell>
          <cell r="E95" t="str">
            <v>SÖp - Planering (ENH)</v>
          </cell>
          <cell r="H95" t="str">
            <v>SÖp - Planering (ENH)</v>
          </cell>
          <cell r="I95" t="str">
            <v>SÖp - Planering (ENH)</v>
          </cell>
          <cell r="M95" t="str">
            <v/>
          </cell>
          <cell r="N95" t="str">
            <v/>
          </cell>
          <cell r="O95">
            <v>1200000</v>
          </cell>
          <cell r="P95">
            <v>0</v>
          </cell>
          <cell r="Q95">
            <v>0</v>
          </cell>
          <cell r="R95">
            <v>0</v>
          </cell>
          <cell r="S95">
            <v>1200000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</row>
        <row r="96">
          <cell r="A96">
            <v>2786</v>
          </cell>
          <cell r="B96" t="str">
            <v>Järnvägsbroar över Testboån II och III</v>
          </cell>
          <cell r="C96" t="str">
            <v>B43</v>
          </cell>
          <cell r="D96" t="str">
            <v>Pågående</v>
          </cell>
          <cell r="E96" t="str">
            <v>Underhåll planering Reg Mitt</v>
          </cell>
          <cell r="H96" t="str">
            <v>IVm - Mitt (AVD)</v>
          </cell>
          <cell r="I96" t="str">
            <v>IVm - Mitt (AVD)</v>
          </cell>
          <cell r="M96" t="str">
            <v>B243</v>
          </cell>
          <cell r="N96" t="str">
            <v>08</v>
          </cell>
          <cell r="O96">
            <v>32815000</v>
          </cell>
          <cell r="P96">
            <v>0</v>
          </cell>
          <cell r="Q96">
            <v>0</v>
          </cell>
          <cell r="R96">
            <v>0</v>
          </cell>
          <cell r="S96">
            <v>32365000</v>
          </cell>
          <cell r="T96">
            <v>450000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</row>
        <row r="97">
          <cell r="A97">
            <v>2786</v>
          </cell>
          <cell r="B97" t="str">
            <v>Järnvägsbroar över Testboån II och III</v>
          </cell>
          <cell r="C97" t="str">
            <v>B43</v>
          </cell>
          <cell r="D97" t="str">
            <v>Pågående</v>
          </cell>
          <cell r="E97" t="str">
            <v>Underhåll planering Reg Mitt</v>
          </cell>
          <cell r="H97" t="str">
            <v>IVmpg - Projektenhet Gävle (ENH)</v>
          </cell>
          <cell r="I97" t="str">
            <v>IVm - Mitt (AVD)</v>
          </cell>
          <cell r="M97" t="str">
            <v>B243</v>
          </cell>
          <cell r="N97" t="str">
            <v>08</v>
          </cell>
          <cell r="O97">
            <v>294915</v>
          </cell>
          <cell r="P97">
            <v>0</v>
          </cell>
          <cell r="Q97">
            <v>0</v>
          </cell>
          <cell r="R97">
            <v>0</v>
          </cell>
          <cell r="S97">
            <v>294915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</row>
        <row r="98">
          <cell r="A98">
            <v>2789</v>
          </cell>
          <cell r="B98" t="str">
            <v>Järnvägsbro över Gävle Staketgatan</v>
          </cell>
          <cell r="C98" t="str">
            <v>B43</v>
          </cell>
          <cell r="D98" t="str">
            <v>Planlagd</v>
          </cell>
          <cell r="E98" t="str">
            <v>Underhåll planering Reg Mitt</v>
          </cell>
          <cell r="H98" t="str">
            <v>IVm - Mitt (AVD)</v>
          </cell>
          <cell r="I98" t="str">
            <v>IVm - Mitt (AVD)</v>
          </cell>
          <cell r="M98" t="str">
            <v>B303</v>
          </cell>
          <cell r="N98" t="str">
            <v>05</v>
          </cell>
          <cell r="O98">
            <v>140000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140000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</row>
        <row r="99">
          <cell r="A99">
            <v>2868</v>
          </cell>
          <cell r="B99" t="str">
            <v>Gävle-Ockelbo, stax 25</v>
          </cell>
          <cell r="C99" t="str">
            <v>B43</v>
          </cell>
          <cell r="D99" t="str">
            <v>Äskande</v>
          </cell>
          <cell r="E99" t="str">
            <v>SMp - Planering (ENH)</v>
          </cell>
          <cell r="H99" t="str">
            <v>IVm - Mitt (AVD)</v>
          </cell>
          <cell r="I99" t="str">
            <v>IVmbg - Enhet Bana Gävle (ENH)</v>
          </cell>
          <cell r="M99" t="str">
            <v>B243</v>
          </cell>
          <cell r="N99" t="str">
            <v>08</v>
          </cell>
          <cell r="O99">
            <v>93000000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6000000</v>
          </cell>
          <cell r="U99">
            <v>41000000</v>
          </cell>
          <cell r="V99">
            <v>41000000</v>
          </cell>
          <cell r="W99">
            <v>5000000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</row>
        <row r="100">
          <cell r="A100">
            <v>2877</v>
          </cell>
          <cell r="B100" t="str">
            <v>Storvik-Falun-Borlänge</v>
          </cell>
          <cell r="C100" t="str">
            <v>B43</v>
          </cell>
          <cell r="D100" t="str">
            <v>Planlagd</v>
          </cell>
          <cell r="E100" t="str">
            <v>SMp - Planering (ENH)</v>
          </cell>
          <cell r="H100" t="str">
            <v>IVm - Mitt (AVD)</v>
          </cell>
          <cell r="I100" t="str">
            <v>IVmbg - Enhet Bana Gävle (ENH)</v>
          </cell>
          <cell r="M100" t="str">
            <v>B322</v>
          </cell>
          <cell r="N100" t="str">
            <v>10</v>
          </cell>
          <cell r="O100">
            <v>40000000</v>
          </cell>
          <cell r="P100">
            <v>0</v>
          </cell>
          <cell r="Q100">
            <v>0</v>
          </cell>
          <cell r="R100">
            <v>0</v>
          </cell>
          <cell r="S100">
            <v>40000000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</row>
        <row r="101">
          <cell r="A101">
            <v>2936</v>
          </cell>
          <cell r="B101" t="str">
            <v>Graversfors,  Brobyte</v>
          </cell>
          <cell r="C101" t="str">
            <v>B43</v>
          </cell>
          <cell r="D101" t="str">
            <v>Planlagd</v>
          </cell>
          <cell r="E101" t="str">
            <v>Underhåll planering Reg Öst</v>
          </cell>
          <cell r="H101" t="str">
            <v>IVösöm - Mälardalen  (ENH)</v>
          </cell>
          <cell r="I101" t="str">
            <v>IVösöm - Mälardalen  (ENH)</v>
          </cell>
          <cell r="M101" t="str">
            <v>B422</v>
          </cell>
          <cell r="N101" t="str">
            <v>02</v>
          </cell>
          <cell r="O101">
            <v>5000000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5000000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</row>
        <row r="102">
          <cell r="A102">
            <v>2936</v>
          </cell>
          <cell r="B102" t="str">
            <v>Graversfors,  Brobyte</v>
          </cell>
          <cell r="C102" t="str">
            <v>B43</v>
          </cell>
          <cell r="D102" t="str">
            <v>Nystart</v>
          </cell>
          <cell r="E102" t="str">
            <v>Underhåll planering Reg Öst</v>
          </cell>
          <cell r="H102" t="str">
            <v>UHaus - Utformning Syd/Väst (SEK)</v>
          </cell>
          <cell r="I102" t="str">
            <v>IVösöm - Mälardalen  (ENH)</v>
          </cell>
          <cell r="M102" t="str">
            <v>B422</v>
          </cell>
          <cell r="N102" t="str">
            <v>02</v>
          </cell>
          <cell r="O102">
            <v>50000</v>
          </cell>
          <cell r="P102">
            <v>0</v>
          </cell>
          <cell r="Q102">
            <v>0</v>
          </cell>
          <cell r="R102">
            <v>0</v>
          </cell>
          <cell r="S102">
            <v>50000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</row>
        <row r="103">
          <cell r="A103">
            <v>2936</v>
          </cell>
          <cell r="B103" t="str">
            <v>Graversfors,  Brobyte</v>
          </cell>
          <cell r="C103" t="str">
            <v>B43</v>
          </cell>
          <cell r="D103" t="str">
            <v>Äskande</v>
          </cell>
          <cell r="E103" t="str">
            <v>Underhåll planering Reg Öst</v>
          </cell>
          <cell r="H103" t="str">
            <v>IVösöm - Mälardalen  (ENH)</v>
          </cell>
          <cell r="I103" t="str">
            <v>IVösöm - Mälardalen  (ENH)</v>
          </cell>
          <cell r="M103" t="str">
            <v>B422</v>
          </cell>
          <cell r="N103" t="str">
            <v>02</v>
          </cell>
          <cell r="O103">
            <v>500000</v>
          </cell>
          <cell r="P103">
            <v>0</v>
          </cell>
          <cell r="Q103">
            <v>0</v>
          </cell>
          <cell r="R103">
            <v>0</v>
          </cell>
          <cell r="S103">
            <v>500000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</row>
        <row r="104">
          <cell r="A104">
            <v>2943</v>
          </cell>
          <cell r="B104" t="str">
            <v>Tegnergatan, brobyte</v>
          </cell>
          <cell r="C104" t="str">
            <v>B43</v>
          </cell>
          <cell r="D104" t="str">
            <v>Nystart</v>
          </cell>
          <cell r="E104" t="str">
            <v>Underhåll planering Reg Öst</v>
          </cell>
          <cell r="H104" t="str">
            <v>IVösöm - Mälardalen  (ENH)</v>
          </cell>
          <cell r="I104" t="str">
            <v>IVösöm - Mälardalen  (ENH)</v>
          </cell>
          <cell r="M104" t="str">
            <v>B349</v>
          </cell>
          <cell r="N104" t="str">
            <v>16</v>
          </cell>
          <cell r="O104">
            <v>72000000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20000000</v>
          </cell>
          <cell r="U104">
            <v>32000000</v>
          </cell>
          <cell r="V104">
            <v>20000000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</row>
        <row r="105">
          <cell r="A105">
            <v>3021</v>
          </cell>
          <cell r="B105" t="str">
            <v>Omskyltning, samband med hastighetsöversyn</v>
          </cell>
          <cell r="C105" t="str">
            <v>DRIF</v>
          </cell>
          <cell r="D105" t="str">
            <v>Pågående</v>
          </cell>
          <cell r="E105" t="str">
            <v>SVÄp - Planering (ENH)</v>
          </cell>
          <cell r="H105" t="str">
            <v>SVÄp - Planering (ENH)</v>
          </cell>
          <cell r="I105" t="str">
            <v>SVÄp - Planering (ENH)</v>
          </cell>
          <cell r="M105" t="str">
            <v/>
          </cell>
          <cell r="N105" t="str">
            <v/>
          </cell>
          <cell r="O105">
            <v>13200000</v>
          </cell>
          <cell r="P105">
            <v>0</v>
          </cell>
          <cell r="Q105">
            <v>0</v>
          </cell>
          <cell r="R105">
            <v>0</v>
          </cell>
          <cell r="S105">
            <v>1000000</v>
          </cell>
          <cell r="T105">
            <v>8200000</v>
          </cell>
          <cell r="U105">
            <v>2000000</v>
          </cell>
          <cell r="V105">
            <v>2000000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</row>
        <row r="106">
          <cell r="A106">
            <v>3022</v>
          </cell>
          <cell r="B106" t="str">
            <v>Underhåll Vägräcken, rastplatser, osv</v>
          </cell>
          <cell r="C106" t="str">
            <v>DRIF</v>
          </cell>
          <cell r="D106" t="str">
            <v>Äskande</v>
          </cell>
          <cell r="E106" t="str">
            <v>SVÄp - Planering (ENH)</v>
          </cell>
          <cell r="H106" t="str">
            <v>UHov - Väst (ENH)</v>
          </cell>
          <cell r="I106" t="str">
            <v>UHov - Väst (ENH)</v>
          </cell>
          <cell r="M106" t="str">
            <v/>
          </cell>
          <cell r="N106" t="str">
            <v/>
          </cell>
          <cell r="O106">
            <v>45000000</v>
          </cell>
          <cell r="P106">
            <v>0</v>
          </cell>
          <cell r="Q106">
            <v>0</v>
          </cell>
          <cell r="R106">
            <v>0</v>
          </cell>
          <cell r="S106">
            <v>15000000</v>
          </cell>
          <cell r="T106">
            <v>15000000</v>
          </cell>
          <cell r="U106">
            <v>15000000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</row>
        <row r="107">
          <cell r="A107">
            <v>3022</v>
          </cell>
          <cell r="B107" t="str">
            <v>Underhåll Vägräcken, rastplatser, osv</v>
          </cell>
          <cell r="C107" t="str">
            <v>DRIF</v>
          </cell>
          <cell r="D107" t="str">
            <v>Pågående</v>
          </cell>
          <cell r="E107" t="str">
            <v>SVÄp - Planering (ENH)</v>
          </cell>
          <cell r="H107" t="str">
            <v>UHovs- Skaraborg/Halland (SEK)</v>
          </cell>
          <cell r="I107" t="str">
            <v>UHov - Väst (ENH)</v>
          </cell>
          <cell r="M107" t="str">
            <v/>
          </cell>
          <cell r="N107" t="str">
            <v/>
          </cell>
          <cell r="O107">
            <v>781739</v>
          </cell>
          <cell r="P107">
            <v>0</v>
          </cell>
          <cell r="Q107">
            <v>0</v>
          </cell>
          <cell r="R107">
            <v>0</v>
          </cell>
          <cell r="S107">
            <v>781739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</row>
        <row r="108">
          <cell r="A108">
            <v>3107</v>
          </cell>
          <cell r="B108" t="str">
            <v>Bärighetshöjning järnväg Jönköping-Vaggeryd</v>
          </cell>
          <cell r="C108" t="str">
            <v>B43</v>
          </cell>
          <cell r="D108" t="str">
            <v>Äskande</v>
          </cell>
          <cell r="E108" t="str">
            <v>SSYpk - Kortsiktig planering (SEK)</v>
          </cell>
          <cell r="H108" t="str">
            <v>IVsy1 - Projektenhet 1 (ENH)</v>
          </cell>
          <cell r="I108" t="str">
            <v>IVsy1 - Projektenhet 1 (ENH)</v>
          </cell>
          <cell r="M108" t="str">
            <v>B731</v>
          </cell>
          <cell r="N108" t="str">
            <v>83</v>
          </cell>
          <cell r="O108">
            <v>9800000</v>
          </cell>
          <cell r="P108">
            <v>0</v>
          </cell>
          <cell r="Q108">
            <v>0</v>
          </cell>
          <cell r="R108">
            <v>0</v>
          </cell>
          <cell r="S108">
            <v>9800000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A109">
            <v>3217</v>
          </cell>
          <cell r="B109" t="str">
            <v>Öst Def.slipers</v>
          </cell>
          <cell r="C109" t="str">
            <v>B43</v>
          </cell>
          <cell r="D109" t="str">
            <v>Pågående</v>
          </cell>
          <cell r="E109" t="str">
            <v>Underhåll planering Reg Öst</v>
          </cell>
          <cell r="H109" t="str">
            <v>IVösöö - Örebro / Östergötland (ENH)</v>
          </cell>
          <cell r="I109" t="str">
            <v>IVösöö - Örebro / Östergötland (ENH)</v>
          </cell>
          <cell r="M109" t="str">
            <v>B099</v>
          </cell>
          <cell r="N109" t="str">
            <v>00</v>
          </cell>
          <cell r="O109">
            <v>30000000</v>
          </cell>
          <cell r="P109">
            <v>0</v>
          </cell>
          <cell r="Q109">
            <v>0</v>
          </cell>
          <cell r="R109">
            <v>0</v>
          </cell>
          <cell r="S109">
            <v>30000000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</row>
        <row r="110">
          <cell r="A110">
            <v>3375</v>
          </cell>
          <cell r="B110" t="str">
            <v>Gällö, förbättring växling till sidospår</v>
          </cell>
          <cell r="C110" t="str">
            <v>B43</v>
          </cell>
          <cell r="D110" t="str">
            <v>Planlagd</v>
          </cell>
          <cell r="E110" t="str">
            <v>Underhåll planering Reg Mitt</v>
          </cell>
          <cell r="H110" t="str">
            <v>IVm - Mitt (AVD)</v>
          </cell>
          <cell r="I110" t="str">
            <v>IVm - Mitt (AVD)</v>
          </cell>
          <cell r="M110" t="str">
            <v>B223</v>
          </cell>
          <cell r="N110" t="str">
            <v>20</v>
          </cell>
          <cell r="O110">
            <v>3540000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100000</v>
          </cell>
          <cell r="U110">
            <v>3440000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</row>
        <row r="111">
          <cell r="A111">
            <v>3380</v>
          </cell>
          <cell r="B111" t="str">
            <v>Kopparåsen-Låktatjåkka, nermontering av skredvarningssystem</v>
          </cell>
          <cell r="C111" t="str">
            <v>B43</v>
          </cell>
          <cell r="D111" t="str">
            <v>Planlagd</v>
          </cell>
          <cell r="E111" t="str">
            <v>Underhåll planering Reg Nord</v>
          </cell>
          <cell r="H111" t="str">
            <v>IVn - Nord (AVD)</v>
          </cell>
          <cell r="I111" t="str">
            <v>IVn - Nord (AVD)</v>
          </cell>
          <cell r="M111" t="str">
            <v>B111</v>
          </cell>
          <cell r="N111" t="str">
            <v>21</v>
          </cell>
          <cell r="O111">
            <v>220000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220000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</row>
        <row r="112">
          <cell r="A112">
            <v>3381</v>
          </cell>
          <cell r="B112" t="str">
            <v>Gävle rbg, åtgärder i signalställverk</v>
          </cell>
          <cell r="C112" t="str">
            <v>B43</v>
          </cell>
          <cell r="D112" t="str">
            <v>Nystart</v>
          </cell>
          <cell r="E112" t="str">
            <v>Underhåll planering Reg Mitt</v>
          </cell>
          <cell r="H112" t="str">
            <v>UHauf - Utformning  (SEK)</v>
          </cell>
          <cell r="I112" t="str">
            <v>IVm - Mitt (AVD)</v>
          </cell>
          <cell r="M112" t="str">
            <v>B301</v>
          </cell>
          <cell r="N112" t="str">
            <v>05</v>
          </cell>
          <cell r="O112">
            <v>100000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100000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</row>
        <row r="113">
          <cell r="A113">
            <v>3381</v>
          </cell>
          <cell r="B113" t="str">
            <v>Gävle rbg, åtgärder i signalställverk</v>
          </cell>
          <cell r="C113" t="str">
            <v>B43</v>
          </cell>
          <cell r="D113" t="str">
            <v>Nystart</v>
          </cell>
          <cell r="E113" t="str">
            <v>Underhåll planering Reg Mitt</v>
          </cell>
          <cell r="H113" t="str">
            <v>IVm - Mitt (AVD)</v>
          </cell>
          <cell r="I113" t="str">
            <v>IVm - Mitt (AVD)</v>
          </cell>
          <cell r="M113" t="str">
            <v>B301</v>
          </cell>
          <cell r="N113" t="str">
            <v>05</v>
          </cell>
          <cell r="O113">
            <v>20250000</v>
          </cell>
          <cell r="P113">
            <v>0</v>
          </cell>
          <cell r="Q113">
            <v>0</v>
          </cell>
          <cell r="R113">
            <v>0</v>
          </cell>
          <cell r="S113">
            <v>250000</v>
          </cell>
          <cell r="T113">
            <v>0</v>
          </cell>
          <cell r="U113">
            <v>6000000</v>
          </cell>
          <cell r="V113">
            <v>7000000</v>
          </cell>
          <cell r="W113">
            <v>7000000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</row>
        <row r="114">
          <cell r="A114">
            <v>3381</v>
          </cell>
          <cell r="B114" t="str">
            <v>Gävle rbg, åtgärder i signalställverk</v>
          </cell>
          <cell r="C114" t="str">
            <v>B43</v>
          </cell>
          <cell r="D114" t="str">
            <v>Pågående</v>
          </cell>
          <cell r="E114" t="str">
            <v>Underhåll planering Reg Mitt</v>
          </cell>
          <cell r="H114" t="str">
            <v>IVmpg - Projektenhet Gävle (ENH)</v>
          </cell>
          <cell r="I114" t="str">
            <v>IVm - Mitt (AVD)</v>
          </cell>
          <cell r="M114" t="str">
            <v>B301</v>
          </cell>
          <cell r="N114" t="str">
            <v>05</v>
          </cell>
          <cell r="O114">
            <v>-1390480</v>
          </cell>
          <cell r="P114">
            <v>0</v>
          </cell>
          <cell r="Q114">
            <v>0</v>
          </cell>
          <cell r="R114">
            <v>0</v>
          </cell>
          <cell r="S114">
            <v>-1390480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</row>
        <row r="115">
          <cell r="A115">
            <v>3381</v>
          </cell>
          <cell r="B115" t="str">
            <v>Gävle rbg, åtgärder i signalställverk</v>
          </cell>
          <cell r="C115" t="str">
            <v>B43</v>
          </cell>
          <cell r="D115" t="str">
            <v>Pågående</v>
          </cell>
          <cell r="E115" t="str">
            <v>Underhåll planering Reg Mitt</v>
          </cell>
          <cell r="H115" t="str">
            <v>IVmpg - Projektenhet Gävle (ENH)</v>
          </cell>
          <cell r="I115" t="str">
            <v>IVm - Mitt (AVD)</v>
          </cell>
          <cell r="M115" t="str">
            <v>B301</v>
          </cell>
          <cell r="N115" t="str">
            <v>05</v>
          </cell>
          <cell r="O115">
            <v>1477255</v>
          </cell>
          <cell r="P115">
            <v>0</v>
          </cell>
          <cell r="Q115">
            <v>0</v>
          </cell>
          <cell r="R115">
            <v>0</v>
          </cell>
          <cell r="S115">
            <v>1477255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</row>
        <row r="116">
          <cell r="A116">
            <v>3381</v>
          </cell>
          <cell r="B116" t="str">
            <v>Gävle rbg, åtgärder i signalställverk</v>
          </cell>
          <cell r="C116" t="str">
            <v>B43</v>
          </cell>
          <cell r="D116" t="str">
            <v>Pågående</v>
          </cell>
          <cell r="E116" t="str">
            <v>Underhåll planering Reg Mitt</v>
          </cell>
          <cell r="H116" t="str">
            <v>IVmpg - Projektenhet Gävle (ENH)</v>
          </cell>
          <cell r="I116" t="str">
            <v>IVm - Mitt (AVD)</v>
          </cell>
          <cell r="M116" t="str">
            <v>B301</v>
          </cell>
          <cell r="N116" t="str">
            <v>05</v>
          </cell>
          <cell r="O116">
            <v>8761</v>
          </cell>
          <cell r="P116">
            <v>0</v>
          </cell>
          <cell r="Q116">
            <v>0</v>
          </cell>
          <cell r="R116">
            <v>0</v>
          </cell>
          <cell r="S116">
            <v>8761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</row>
        <row r="117">
          <cell r="A117">
            <v>3402</v>
          </cell>
          <cell r="B117" t="str">
            <v>SVÄpl Ändrad väghållning</v>
          </cell>
          <cell r="C117" t="str">
            <v>DRIF</v>
          </cell>
          <cell r="D117" t="str">
            <v>Pågående</v>
          </cell>
          <cell r="E117" t="str">
            <v>SVÄp - Planering (ENH)</v>
          </cell>
          <cell r="H117" t="str">
            <v>SVÄpl - Långsiktig Planering (SEK)</v>
          </cell>
          <cell r="I117" t="str">
            <v>SVÄp - Planering (ENH)</v>
          </cell>
          <cell r="M117" t="str">
            <v/>
          </cell>
          <cell r="N117" t="str">
            <v/>
          </cell>
          <cell r="O117">
            <v>11500000</v>
          </cell>
          <cell r="P117">
            <v>0</v>
          </cell>
          <cell r="Q117">
            <v>0</v>
          </cell>
          <cell r="R117">
            <v>0</v>
          </cell>
          <cell r="S117">
            <v>2500000</v>
          </cell>
          <cell r="T117">
            <v>2500000</v>
          </cell>
          <cell r="U117">
            <v>2500000</v>
          </cell>
          <cell r="V117">
            <v>4000000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</row>
        <row r="118">
          <cell r="A118">
            <v>3439</v>
          </cell>
          <cell r="B118" t="str">
            <v>Bdl B731, montering av skredvarning</v>
          </cell>
          <cell r="C118" t="str">
            <v>B43</v>
          </cell>
          <cell r="D118" t="str">
            <v>Planlagd</v>
          </cell>
          <cell r="E118" t="str">
            <v>Underhåll planering Reg Syd</v>
          </cell>
          <cell r="H118" t="str">
            <v>UHplsr - Plan.samord.reinv. (ENH)</v>
          </cell>
          <cell r="I118" t="str">
            <v>UHosö - Öresund (SEK)</v>
          </cell>
          <cell r="M118" t="str">
            <v>B731</v>
          </cell>
          <cell r="N118" t="str">
            <v>83</v>
          </cell>
          <cell r="O118">
            <v>1100000</v>
          </cell>
          <cell r="P118">
            <v>0</v>
          </cell>
          <cell r="Q118">
            <v>0</v>
          </cell>
          <cell r="R118">
            <v>0</v>
          </cell>
          <cell r="S118">
            <v>1100000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</row>
        <row r="119">
          <cell r="A119">
            <v>3444</v>
          </cell>
          <cell r="B119" t="str">
            <v>Kust till kust o Blekinge kustbana, elsäkerhetshöjande åtgärder samt yttersträngsbyte</v>
          </cell>
          <cell r="C119" t="str">
            <v>B43</v>
          </cell>
          <cell r="D119" t="str">
            <v>Nystart</v>
          </cell>
          <cell r="E119" t="str">
            <v>Underhåll planering Reg Syd</v>
          </cell>
          <cell r="H119" t="str">
            <v>UHos - Syd (ENH)</v>
          </cell>
          <cell r="I119" t="str">
            <v>UHosö - Öresund (SEK)</v>
          </cell>
          <cell r="M119" t="str">
            <v>B821</v>
          </cell>
          <cell r="N119" t="str">
            <v>04</v>
          </cell>
          <cell r="O119">
            <v>2162000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1477000</v>
          </cell>
          <cell r="U119">
            <v>685000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</row>
        <row r="120">
          <cell r="A120">
            <v>3462</v>
          </cell>
          <cell r="B120" t="str">
            <v>Ballastrening Bdl B715, B720, B731, B732, B831, B832, B833, B877</v>
          </cell>
          <cell r="C120" t="str">
            <v>B43</v>
          </cell>
          <cell r="D120" t="str">
            <v>Planlagd</v>
          </cell>
          <cell r="E120" t="str">
            <v>Underhåll planering Reg Syd</v>
          </cell>
          <cell r="H120" t="str">
            <v>IVsy - Syd (AVD)</v>
          </cell>
          <cell r="I120" t="str">
            <v>IVsy - Syd (AVD)</v>
          </cell>
          <cell r="M120" t="str">
            <v>B732</v>
          </cell>
          <cell r="N120" t="str">
            <v>84</v>
          </cell>
          <cell r="O120">
            <v>13700000</v>
          </cell>
          <cell r="P120">
            <v>0</v>
          </cell>
          <cell r="Q120">
            <v>0</v>
          </cell>
          <cell r="R120">
            <v>0</v>
          </cell>
          <cell r="S120">
            <v>13700000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</row>
        <row r="121">
          <cell r="A121">
            <v>3471</v>
          </cell>
          <cell r="B121" t="str">
            <v>Rosersberg Brista stlv byte</v>
          </cell>
          <cell r="C121" t="str">
            <v>B43</v>
          </cell>
          <cell r="D121" t="str">
            <v>Pågående</v>
          </cell>
          <cell r="E121" t="str">
            <v>Underhåll planering Reg Stockholm</v>
          </cell>
          <cell r="H121" t="str">
            <v>IVössn - Stockholm Nord (ENH)</v>
          </cell>
          <cell r="I121" t="str">
            <v>IVössn - Stockholm Nord (ENH)</v>
          </cell>
          <cell r="M121" t="str">
            <v>B433</v>
          </cell>
          <cell r="N121" t="str">
            <v>05</v>
          </cell>
          <cell r="O121">
            <v>50000000</v>
          </cell>
          <cell r="P121">
            <v>0</v>
          </cell>
          <cell r="Q121">
            <v>0</v>
          </cell>
          <cell r="R121">
            <v>0</v>
          </cell>
          <cell r="S121">
            <v>18500000</v>
          </cell>
          <cell r="T121">
            <v>31500000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</row>
        <row r="122">
          <cell r="A122">
            <v>3477</v>
          </cell>
          <cell r="B122" t="str">
            <v>Söderströms bro, besiktning</v>
          </cell>
          <cell r="C122" t="str">
            <v>B43</v>
          </cell>
          <cell r="D122" t="str">
            <v>Pågående</v>
          </cell>
          <cell r="E122" t="str">
            <v>Underhåll planering Reg Stockholm</v>
          </cell>
          <cell r="H122" t="str">
            <v>UHab - Ban- och Vägsystem (ENH)</v>
          </cell>
          <cell r="I122" t="str">
            <v>UHabb2 - Bro, Tunnel o Berg 2 (SEK)</v>
          </cell>
          <cell r="M122" t="str">
            <v>B410</v>
          </cell>
          <cell r="N122" t="str">
            <v>22</v>
          </cell>
          <cell r="O122">
            <v>3720000</v>
          </cell>
          <cell r="P122">
            <v>0</v>
          </cell>
          <cell r="Q122">
            <v>0</v>
          </cell>
          <cell r="R122">
            <v>0</v>
          </cell>
          <cell r="S122">
            <v>930000</v>
          </cell>
          <cell r="T122">
            <v>930000</v>
          </cell>
          <cell r="U122">
            <v>930000</v>
          </cell>
          <cell r="V122">
            <v>930000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</row>
        <row r="123">
          <cell r="A123">
            <v>3525</v>
          </cell>
          <cell r="B123" t="str">
            <v>Varberg-Veddinge Slipersbyte</v>
          </cell>
          <cell r="C123" t="str">
            <v>B43</v>
          </cell>
          <cell r="D123" t="str">
            <v>Pågående</v>
          </cell>
          <cell r="E123" t="str">
            <v>Underhåll planering Reg Väst</v>
          </cell>
          <cell r="H123" t="str">
            <v>UHovg - Göteborg (SEK)</v>
          </cell>
          <cell r="I123" t="str">
            <v>UHov - Väst (ENH)</v>
          </cell>
          <cell r="M123" t="str">
            <v>B656</v>
          </cell>
          <cell r="N123" t="str">
            <v>77</v>
          </cell>
          <cell r="O123">
            <v>24000000</v>
          </cell>
          <cell r="P123">
            <v>0</v>
          </cell>
          <cell r="Q123">
            <v>0</v>
          </cell>
          <cell r="R123">
            <v>0</v>
          </cell>
          <cell r="S123">
            <v>8000000</v>
          </cell>
          <cell r="T123">
            <v>8000000</v>
          </cell>
          <cell r="U123">
            <v>8000000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</row>
        <row r="124">
          <cell r="A124">
            <v>3527</v>
          </cell>
          <cell r="B124" t="str">
            <v>Brännögård Bangårdsbelysning</v>
          </cell>
          <cell r="C124" t="str">
            <v>B43</v>
          </cell>
          <cell r="D124" t="str">
            <v>Pågående</v>
          </cell>
          <cell r="E124" t="str">
            <v>Underhåll planering Reg Väst</v>
          </cell>
          <cell r="H124" t="str">
            <v>UHovg - Göteborg (SEK)</v>
          </cell>
          <cell r="I124" t="str">
            <v>UHov - Väst (ENH)</v>
          </cell>
          <cell r="M124" t="str">
            <v>B733</v>
          </cell>
          <cell r="N124" t="str">
            <v>84</v>
          </cell>
          <cell r="O124">
            <v>443000</v>
          </cell>
          <cell r="P124">
            <v>0</v>
          </cell>
          <cell r="Q124">
            <v>0</v>
          </cell>
          <cell r="R124">
            <v>0</v>
          </cell>
          <cell r="S124">
            <v>443000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</row>
        <row r="125">
          <cell r="A125">
            <v>3528</v>
          </cell>
          <cell r="B125" t="str">
            <v>Hyltebruk Bangårdbelysning</v>
          </cell>
          <cell r="C125" t="str">
            <v>B43</v>
          </cell>
          <cell r="D125" t="str">
            <v>Pågående</v>
          </cell>
          <cell r="E125" t="str">
            <v>Underhåll planering Reg Väst</v>
          </cell>
          <cell r="H125" t="str">
            <v>UHovg - Göteborg (SEK)</v>
          </cell>
          <cell r="I125" t="str">
            <v>UHov - Väst (ENH)</v>
          </cell>
          <cell r="M125" t="str">
            <v>B735</v>
          </cell>
          <cell r="N125" t="str">
            <v>84</v>
          </cell>
          <cell r="O125">
            <v>1377000</v>
          </cell>
          <cell r="P125">
            <v>0</v>
          </cell>
          <cell r="Q125">
            <v>0</v>
          </cell>
          <cell r="R125">
            <v>0</v>
          </cell>
          <cell r="S125">
            <v>1377000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</row>
        <row r="126">
          <cell r="A126">
            <v>3529</v>
          </cell>
          <cell r="B126" t="str">
            <v>Moholm Slipersbyte spår 1</v>
          </cell>
          <cell r="C126" t="str">
            <v>B43</v>
          </cell>
          <cell r="D126" t="str">
            <v>Planlagd</v>
          </cell>
          <cell r="E126" t="str">
            <v>Underhåll planering Reg Väst</v>
          </cell>
          <cell r="H126" t="str">
            <v>IVvä - Väst (AVD)</v>
          </cell>
          <cell r="I126" t="str">
            <v>IVvä - Väst (AVD)</v>
          </cell>
          <cell r="M126" t="str">
            <v>B512</v>
          </cell>
          <cell r="N126" t="str">
            <v>01</v>
          </cell>
          <cell r="O126">
            <v>1588000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1588000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</row>
        <row r="127">
          <cell r="A127">
            <v>3530</v>
          </cell>
          <cell r="B127" t="str">
            <v>3530  Stenstorp Skarvfritt spår 1</v>
          </cell>
          <cell r="C127" t="str">
            <v>B43</v>
          </cell>
          <cell r="D127" t="str">
            <v>Nystart</v>
          </cell>
          <cell r="E127" t="str">
            <v>Underhåll planering Reg Väst</v>
          </cell>
          <cell r="H127" t="str">
            <v>UHovs- Skaraborg/Halland (SEK)</v>
          </cell>
          <cell r="I127" t="str">
            <v>UHovs- Skaraborg/Halland (SEK)</v>
          </cell>
          <cell r="M127" t="str">
            <v>B512</v>
          </cell>
          <cell r="N127" t="str">
            <v>01</v>
          </cell>
          <cell r="O127">
            <v>1000000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1000000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</row>
        <row r="128">
          <cell r="A128">
            <v>3534</v>
          </cell>
          <cell r="B128" t="str">
            <v>F-län Kund- och TS-åtgärder</v>
          </cell>
          <cell r="C128" t="str">
            <v>DRIF</v>
          </cell>
          <cell r="D128" t="str">
            <v>Planlagd</v>
          </cell>
          <cell r="E128" t="str">
            <v>SSYpk - Kortsiktig planering (SEK)</v>
          </cell>
          <cell r="H128" t="str">
            <v>UHosj - Jönköping o Kalmar (SEK)</v>
          </cell>
          <cell r="I128" t="str">
            <v>UHosj - Jönköping o Kalmar (SEK)</v>
          </cell>
          <cell r="M128" t="str">
            <v/>
          </cell>
          <cell r="N128" t="str">
            <v/>
          </cell>
          <cell r="O128">
            <v>308028</v>
          </cell>
          <cell r="P128">
            <v>0</v>
          </cell>
          <cell r="Q128">
            <v>0</v>
          </cell>
          <cell r="R128">
            <v>0</v>
          </cell>
          <cell r="S128">
            <v>308028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</row>
        <row r="129">
          <cell r="A129">
            <v>3534</v>
          </cell>
          <cell r="B129" t="str">
            <v>F-län Kund- och TS-åtgärder</v>
          </cell>
          <cell r="C129" t="str">
            <v>DRIF</v>
          </cell>
          <cell r="D129" t="str">
            <v>Äskande</v>
          </cell>
          <cell r="E129" t="str">
            <v>SSYpk - Kortsiktig planering (SEK)</v>
          </cell>
          <cell r="H129" t="str">
            <v>SSYpk - Kortsiktig planering (SEK)</v>
          </cell>
          <cell r="I129" t="str">
            <v>UHosj - Jönköping o Kalmar (SEK)</v>
          </cell>
          <cell r="M129" t="str">
            <v/>
          </cell>
          <cell r="N129" t="str">
            <v/>
          </cell>
          <cell r="O129">
            <v>1200000</v>
          </cell>
          <cell r="P129">
            <v>0</v>
          </cell>
          <cell r="Q129">
            <v>0</v>
          </cell>
          <cell r="R129">
            <v>0</v>
          </cell>
          <cell r="S129">
            <v>1200000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</row>
        <row r="130">
          <cell r="A130">
            <v>3535</v>
          </cell>
          <cell r="B130" t="str">
            <v>G-län Kund- och TS-åtgärder</v>
          </cell>
          <cell r="C130" t="str">
            <v>DRIF</v>
          </cell>
          <cell r="D130" t="str">
            <v>Äskande</v>
          </cell>
          <cell r="E130" t="str">
            <v>SSYpk - Kortsiktig planering (SEK)</v>
          </cell>
          <cell r="H130" t="str">
            <v>SSYpk - Kortsiktig planering (SEK)</v>
          </cell>
          <cell r="I130" t="str">
            <v>UHosj - Jönköping o Kalmar (SEK)</v>
          </cell>
          <cell r="M130" t="str">
            <v/>
          </cell>
          <cell r="N130" t="str">
            <v/>
          </cell>
          <cell r="O130">
            <v>1200000</v>
          </cell>
          <cell r="P130">
            <v>0</v>
          </cell>
          <cell r="Q130">
            <v>0</v>
          </cell>
          <cell r="R130">
            <v>0</v>
          </cell>
          <cell r="S130">
            <v>1200000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</row>
        <row r="131">
          <cell r="A131">
            <v>3536</v>
          </cell>
          <cell r="B131" t="str">
            <v>H-län Kund- och TS-åtgärder</v>
          </cell>
          <cell r="C131" t="str">
            <v>DRIF</v>
          </cell>
          <cell r="D131" t="str">
            <v>Äskande</v>
          </cell>
          <cell r="E131" t="str">
            <v>SSYpk - Kortsiktig planering (SEK)</v>
          </cell>
          <cell r="H131" t="str">
            <v>SSYpk - Kortsiktig planering (SEK)</v>
          </cell>
          <cell r="I131" t="str">
            <v>UHosj - Jönköping o Kalmar (SEK)</v>
          </cell>
          <cell r="M131" t="str">
            <v/>
          </cell>
          <cell r="N131" t="str">
            <v/>
          </cell>
          <cell r="O131">
            <v>1200000</v>
          </cell>
          <cell r="P131">
            <v>0</v>
          </cell>
          <cell r="Q131">
            <v>0</v>
          </cell>
          <cell r="R131">
            <v>0</v>
          </cell>
          <cell r="S131">
            <v>1200000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2">
          <cell r="A132">
            <v>3537</v>
          </cell>
          <cell r="B132" t="str">
            <v>K-län Kund- och TS-åtgärder</v>
          </cell>
          <cell r="C132" t="str">
            <v>DRIF</v>
          </cell>
          <cell r="D132" t="str">
            <v>Äskande</v>
          </cell>
          <cell r="E132" t="str">
            <v>SSYpk - Kortsiktig planering (SEK)</v>
          </cell>
          <cell r="H132" t="str">
            <v>SSYpk - Kortsiktig planering (SEK)</v>
          </cell>
          <cell r="I132" t="str">
            <v>UHosj - Jönköping o Kalmar (SEK)</v>
          </cell>
          <cell r="M132" t="str">
            <v/>
          </cell>
          <cell r="N132" t="str">
            <v/>
          </cell>
          <cell r="O132">
            <v>900000</v>
          </cell>
          <cell r="P132">
            <v>0</v>
          </cell>
          <cell r="Q132">
            <v>0</v>
          </cell>
          <cell r="R132">
            <v>0</v>
          </cell>
          <cell r="S132">
            <v>900000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</row>
        <row r="133">
          <cell r="A133">
            <v>3538</v>
          </cell>
          <cell r="B133" t="str">
            <v>M-län Kund- och TS-åtgärder</v>
          </cell>
          <cell r="C133" t="str">
            <v>DRIF</v>
          </cell>
          <cell r="D133" t="str">
            <v>Äskande</v>
          </cell>
          <cell r="E133" t="str">
            <v>SSYpk - Kortsiktig planering (SEK)</v>
          </cell>
          <cell r="H133" t="str">
            <v>SSYpk - Kortsiktig planering (SEK)</v>
          </cell>
          <cell r="I133" t="str">
            <v>UHosk - Kronoberg, Blekinge o Skåne (SEK)</v>
          </cell>
          <cell r="M133" t="str">
            <v/>
          </cell>
          <cell r="N133" t="str">
            <v/>
          </cell>
          <cell r="O133">
            <v>3700000</v>
          </cell>
          <cell r="P133">
            <v>0</v>
          </cell>
          <cell r="Q133">
            <v>0</v>
          </cell>
          <cell r="R133">
            <v>0</v>
          </cell>
          <cell r="S133">
            <v>3700000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</row>
        <row r="134">
          <cell r="A134">
            <v>3545</v>
          </cell>
          <cell r="B134" t="str">
            <v>3545 Töreboda slipersbyte spår 3</v>
          </cell>
          <cell r="C134" t="str">
            <v>B43</v>
          </cell>
          <cell r="D134" t="str">
            <v>Pågående</v>
          </cell>
          <cell r="E134" t="str">
            <v>Underhåll planering Reg Väst</v>
          </cell>
          <cell r="H134" t="str">
            <v>IVväp4 - Projektenhet 4 (ENH)</v>
          </cell>
          <cell r="I134" t="str">
            <v>IVvä - Väst (AVD)</v>
          </cell>
          <cell r="M134" t="str">
            <v>B512</v>
          </cell>
          <cell r="N134" t="str">
            <v>01</v>
          </cell>
          <cell r="O134">
            <v>200000</v>
          </cell>
          <cell r="P134">
            <v>0</v>
          </cell>
          <cell r="Q134">
            <v>0</v>
          </cell>
          <cell r="R134">
            <v>0</v>
          </cell>
          <cell r="S134">
            <v>200000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</row>
        <row r="135">
          <cell r="A135">
            <v>3545</v>
          </cell>
          <cell r="B135" t="str">
            <v>3545 Töreboda slipersbyte spår 3</v>
          </cell>
          <cell r="C135" t="str">
            <v>B43</v>
          </cell>
          <cell r="D135" t="str">
            <v>Pågående</v>
          </cell>
          <cell r="E135" t="str">
            <v>Underhåll planering Reg Väst</v>
          </cell>
          <cell r="H135" t="str">
            <v>IVväp2 - Projektenhet 2 (ENH)</v>
          </cell>
          <cell r="I135" t="str">
            <v>IVvä - Väst (AVD)</v>
          </cell>
          <cell r="M135" t="str">
            <v>B512</v>
          </cell>
          <cell r="N135" t="str">
            <v>01</v>
          </cell>
          <cell r="O135">
            <v>4500000</v>
          </cell>
          <cell r="P135">
            <v>0</v>
          </cell>
          <cell r="Q135">
            <v>0</v>
          </cell>
          <cell r="R135">
            <v>0</v>
          </cell>
          <cell r="S135">
            <v>4385000</v>
          </cell>
          <cell r="T135">
            <v>115000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</row>
        <row r="136">
          <cell r="A136">
            <v>3546</v>
          </cell>
          <cell r="B136" t="str">
            <v>Skövde slipersbyte spår 3</v>
          </cell>
          <cell r="C136" t="str">
            <v>B43</v>
          </cell>
          <cell r="D136" t="str">
            <v>Planlagd</v>
          </cell>
          <cell r="E136" t="str">
            <v>Underhåll planering Reg Väst</v>
          </cell>
          <cell r="H136" t="str">
            <v>IVvä - Väst (AVD)</v>
          </cell>
          <cell r="I136" t="str">
            <v>IVvä - Väst (AVD)</v>
          </cell>
          <cell r="M136" t="str">
            <v>B512</v>
          </cell>
          <cell r="N136" t="str">
            <v>01</v>
          </cell>
          <cell r="O136">
            <v>3600000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3600000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</row>
        <row r="137">
          <cell r="A137">
            <v>3547</v>
          </cell>
          <cell r="B137" t="str">
            <v>Väring slipersbyte spår 2</v>
          </cell>
          <cell r="C137" t="str">
            <v>B43</v>
          </cell>
          <cell r="D137" t="str">
            <v>Planlagd</v>
          </cell>
          <cell r="E137" t="str">
            <v>Underhåll planering Reg Väst</v>
          </cell>
          <cell r="H137" t="str">
            <v>IVvä - Väst (AVD)</v>
          </cell>
          <cell r="I137" t="str">
            <v>IVvä - Väst (AVD)</v>
          </cell>
          <cell r="M137" t="str">
            <v>B512</v>
          </cell>
          <cell r="N137" t="str">
            <v>01</v>
          </cell>
          <cell r="O137">
            <v>3300000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3300000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</row>
        <row r="138">
          <cell r="A138">
            <v>3548</v>
          </cell>
          <cell r="B138" t="str">
            <v>Skövde slipersbyte spår 8</v>
          </cell>
          <cell r="C138" t="str">
            <v>B43</v>
          </cell>
          <cell r="D138" t="str">
            <v>Planlagd</v>
          </cell>
          <cell r="E138" t="str">
            <v>Underhåll planering Reg Väst</v>
          </cell>
          <cell r="H138" t="str">
            <v>IVvä - Väst (AVD)</v>
          </cell>
          <cell r="I138" t="str">
            <v>IVvä - Väst (AVD)</v>
          </cell>
          <cell r="M138" t="str">
            <v>B512</v>
          </cell>
          <cell r="N138" t="str">
            <v>01</v>
          </cell>
          <cell r="O138">
            <v>1749000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1749000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</row>
        <row r="139">
          <cell r="A139">
            <v>3549</v>
          </cell>
          <cell r="B139" t="str">
            <v>3549  Stenungssund bandel 625 Spår och slipersunderhåll</v>
          </cell>
          <cell r="C139" t="str">
            <v>B43</v>
          </cell>
          <cell r="D139" t="str">
            <v>Pågående</v>
          </cell>
          <cell r="E139" t="str">
            <v>Underhåll planering Reg Väst</v>
          </cell>
          <cell r="H139" t="str">
            <v>IVväp2 - Projektenhet 2 (ENH)</v>
          </cell>
          <cell r="I139" t="str">
            <v>IVvä - Väst (AVD)</v>
          </cell>
          <cell r="M139" t="str">
            <v>B625</v>
          </cell>
          <cell r="N139" t="str">
            <v>73</v>
          </cell>
          <cell r="O139">
            <v>200000</v>
          </cell>
          <cell r="P139">
            <v>0</v>
          </cell>
          <cell r="Q139">
            <v>0</v>
          </cell>
          <cell r="R139">
            <v>0</v>
          </cell>
          <cell r="S139">
            <v>50000</v>
          </cell>
          <cell r="T139">
            <v>150000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</row>
        <row r="140">
          <cell r="A140">
            <v>3549</v>
          </cell>
          <cell r="B140" t="str">
            <v>3549  Stenungssund bandel 625 Spår och slipersunderhåll</v>
          </cell>
          <cell r="C140" t="str">
            <v>B43</v>
          </cell>
          <cell r="D140" t="str">
            <v>Pågående</v>
          </cell>
          <cell r="E140" t="str">
            <v>Underhåll planering Reg Väst</v>
          </cell>
          <cell r="H140" t="str">
            <v>IVväp2 - Projektenhet 2 (ENH)</v>
          </cell>
          <cell r="I140" t="str">
            <v>IVvä - Väst (AVD)</v>
          </cell>
          <cell r="M140" t="str">
            <v>B625</v>
          </cell>
          <cell r="N140" t="str">
            <v>73</v>
          </cell>
          <cell r="O140">
            <v>4650000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4650000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</row>
        <row r="141">
          <cell r="A141">
            <v>3552</v>
          </cell>
          <cell r="B141" t="str">
            <v>3552  Gårdsjö-Håkanstorp bomdrivsbyte</v>
          </cell>
          <cell r="C141" t="str">
            <v>B43</v>
          </cell>
          <cell r="D141" t="str">
            <v>Nystart</v>
          </cell>
          <cell r="E141" t="str">
            <v>Underhåll planering Reg Väst</v>
          </cell>
          <cell r="H141" t="str">
            <v>IVväp2 - Projektenhet 2 (ENH)</v>
          </cell>
          <cell r="I141" t="str">
            <v>IVväp2 - Projektenhet 2 (ENH)</v>
          </cell>
          <cell r="M141" t="str">
            <v>B552</v>
          </cell>
          <cell r="N141" t="str">
            <v>75</v>
          </cell>
          <cell r="O141">
            <v>200</v>
          </cell>
          <cell r="P141">
            <v>0</v>
          </cell>
          <cell r="Q141">
            <v>0</v>
          </cell>
          <cell r="R141">
            <v>0</v>
          </cell>
          <cell r="S141">
            <v>200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</row>
        <row r="142">
          <cell r="A142">
            <v>3552</v>
          </cell>
          <cell r="B142" t="str">
            <v>3552  Gårdsjö-Håkanstorp bomdrivsbyte</v>
          </cell>
          <cell r="C142" t="str">
            <v>B43</v>
          </cell>
          <cell r="D142" t="str">
            <v>Nystart</v>
          </cell>
          <cell r="E142" t="str">
            <v>Underhåll planering Reg Väst</v>
          </cell>
          <cell r="H142" t="str">
            <v>IVväp2 - Projektenhet 2 (ENH)</v>
          </cell>
          <cell r="I142" t="str">
            <v>IVväp2 - Projektenhet 2 (ENH)</v>
          </cell>
          <cell r="M142" t="str">
            <v>B552</v>
          </cell>
          <cell r="N142" t="str">
            <v>75</v>
          </cell>
          <cell r="O142">
            <v>2083750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2083750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</row>
        <row r="143">
          <cell r="A143">
            <v>3553</v>
          </cell>
          <cell r="B143" t="str">
            <v>Forshem-Äskekärr rälsbyte</v>
          </cell>
          <cell r="C143" t="str">
            <v>B43</v>
          </cell>
          <cell r="D143" t="str">
            <v>Pågående</v>
          </cell>
          <cell r="E143" t="str">
            <v>Underhåll planering Reg Väst</v>
          </cell>
          <cell r="H143" t="str">
            <v>UHovs- Skaraborg/Halland (SEK)</v>
          </cell>
          <cell r="I143" t="str">
            <v>UHov - Väst (ENH)</v>
          </cell>
          <cell r="M143" t="str">
            <v>B552</v>
          </cell>
          <cell r="N143" t="str">
            <v>75</v>
          </cell>
          <cell r="O143">
            <v>6102000</v>
          </cell>
          <cell r="P143">
            <v>0</v>
          </cell>
          <cell r="Q143">
            <v>0</v>
          </cell>
          <cell r="R143">
            <v>0</v>
          </cell>
          <cell r="S143">
            <v>6102000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</row>
        <row r="144">
          <cell r="A144">
            <v>3554</v>
          </cell>
          <cell r="B144" t="str">
            <v>Vårgårda och Algustgården frånskiljardon byte</v>
          </cell>
          <cell r="C144" t="str">
            <v>B43</v>
          </cell>
          <cell r="D144" t="str">
            <v>Planlagd</v>
          </cell>
          <cell r="E144" t="str">
            <v>Underhåll planering Reg Väst</v>
          </cell>
          <cell r="H144" t="str">
            <v>IVvä - Väst (AVD)</v>
          </cell>
          <cell r="I144" t="str">
            <v>TLv - TLO Väst (AVD)</v>
          </cell>
          <cell r="M144" t="str">
            <v>B611</v>
          </cell>
          <cell r="N144" t="str">
            <v>01</v>
          </cell>
          <cell r="O144">
            <v>490000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490000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</row>
        <row r="145">
          <cell r="A145">
            <v>3555</v>
          </cell>
          <cell r="B145" t="str">
            <v>Floby-Herrljunga hjälpkraftisolatorer byte</v>
          </cell>
          <cell r="C145" t="str">
            <v>B43</v>
          </cell>
          <cell r="D145" t="str">
            <v>Planlagd</v>
          </cell>
          <cell r="E145" t="str">
            <v>Underhåll planering Reg Väst</v>
          </cell>
          <cell r="H145" t="str">
            <v>IVvä - Väst (AVD)</v>
          </cell>
          <cell r="I145" t="str">
            <v>IVtvä - Väst (ENH)</v>
          </cell>
          <cell r="M145" t="str">
            <v>B611</v>
          </cell>
          <cell r="N145" t="str">
            <v>01</v>
          </cell>
          <cell r="O145">
            <v>2000000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2000000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</row>
        <row r="146">
          <cell r="A146">
            <v>3556</v>
          </cell>
          <cell r="B146" t="str">
            <v>Herrljunga kontaktledning spår 1-3 byte</v>
          </cell>
          <cell r="C146" t="str">
            <v>B43</v>
          </cell>
          <cell r="D146" t="str">
            <v>Planlagd</v>
          </cell>
          <cell r="E146" t="str">
            <v>Underhåll planering Reg Väst</v>
          </cell>
          <cell r="H146" t="str">
            <v>IVvä - Väst (AVD)</v>
          </cell>
          <cell r="I146" t="str">
            <v>TLv - TLO Väst (AVD)</v>
          </cell>
          <cell r="M146" t="str">
            <v>B611</v>
          </cell>
          <cell r="N146" t="str">
            <v>01</v>
          </cell>
          <cell r="O146">
            <v>3000000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3000000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</row>
        <row r="147">
          <cell r="A147">
            <v>3558</v>
          </cell>
          <cell r="B147" t="str">
            <v>3558 Öxnered- Herrljunga åtgärdande av viktstolpar</v>
          </cell>
          <cell r="C147" t="str">
            <v>B43</v>
          </cell>
          <cell r="D147" t="str">
            <v>Nystart</v>
          </cell>
          <cell r="E147" t="str">
            <v>Underhåll planering Reg Väst</v>
          </cell>
          <cell r="H147" t="str">
            <v>IVväp2 - Projektenhet 2 (ENH)</v>
          </cell>
          <cell r="I147" t="str">
            <v/>
          </cell>
          <cell r="M147" t="str">
            <v>B652</v>
          </cell>
          <cell r="N147" t="str">
            <v>15</v>
          </cell>
          <cell r="O147">
            <v>5000000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5000000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</row>
        <row r="148">
          <cell r="A148">
            <v>3560</v>
          </cell>
          <cell r="B148" t="str">
            <v>Lysvik Bro reparation</v>
          </cell>
          <cell r="C148" t="str">
            <v>B43</v>
          </cell>
          <cell r="D148" t="str">
            <v>Planlagd</v>
          </cell>
          <cell r="E148" t="str">
            <v>Underhåll planering Reg Väst</v>
          </cell>
          <cell r="H148" t="str">
            <v>IVvä - Väst (AVD)</v>
          </cell>
          <cell r="I148" t="str">
            <v>TLv - TLO Väst (AVD)</v>
          </cell>
          <cell r="M148" t="str">
            <v>B661</v>
          </cell>
          <cell r="N148" t="str">
            <v>70</v>
          </cell>
          <cell r="O148">
            <v>5500000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5500000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</row>
        <row r="149">
          <cell r="A149">
            <v>3561</v>
          </cell>
          <cell r="B149" t="str">
            <v>Kil-Charlottenberg växel 120B byte</v>
          </cell>
          <cell r="C149" t="str">
            <v>B43</v>
          </cell>
          <cell r="D149" t="str">
            <v>Planlagd</v>
          </cell>
          <cell r="E149" t="str">
            <v>Underhåll planering Reg Väst</v>
          </cell>
          <cell r="H149" t="str">
            <v>IVvä - Väst (AVD)</v>
          </cell>
          <cell r="I149" t="str">
            <v>IVvä - Väst (AVD)</v>
          </cell>
          <cell r="M149" t="str">
            <v>B631</v>
          </cell>
          <cell r="N149" t="str">
            <v>12</v>
          </cell>
          <cell r="O149">
            <v>3800000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3800000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</row>
        <row r="150">
          <cell r="A150">
            <v>3563</v>
          </cell>
          <cell r="B150" t="str">
            <v>Sävenäs Rbg ktl. standardförbättring</v>
          </cell>
          <cell r="C150" t="str">
            <v>B43</v>
          </cell>
          <cell r="D150" t="str">
            <v>Planlagd</v>
          </cell>
          <cell r="E150" t="str">
            <v>Underhåll planering Reg Väst</v>
          </cell>
          <cell r="H150" t="str">
            <v>IVvä - Väst (AVD)</v>
          </cell>
          <cell r="I150" t="str">
            <v>IVtvä - Väst (ENH)</v>
          </cell>
          <cell r="M150" t="str">
            <v>B602</v>
          </cell>
          <cell r="N150" t="str">
            <v>23</v>
          </cell>
          <cell r="O150">
            <v>78000000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78000000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</row>
        <row r="151">
          <cell r="A151">
            <v>3567</v>
          </cell>
          <cell r="B151" t="str">
            <v>3567 Göteborg PLC-system utbyte</v>
          </cell>
          <cell r="C151" t="str">
            <v>B43</v>
          </cell>
          <cell r="D151" t="str">
            <v>Nystart</v>
          </cell>
          <cell r="E151" t="str">
            <v>Underhåll planering Reg Väst</v>
          </cell>
          <cell r="H151" t="str">
            <v>UHauf - Utformning  (SEK)</v>
          </cell>
          <cell r="I151" t="str">
            <v>IVvä - Väst (AVD)</v>
          </cell>
          <cell r="M151" t="str">
            <v>B601</v>
          </cell>
          <cell r="N151" t="str">
            <v>23</v>
          </cell>
          <cell r="O151">
            <v>100000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100000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  <row r="152">
          <cell r="A152">
            <v>3567</v>
          </cell>
          <cell r="B152" t="str">
            <v>3567 Göteborg PLC-system utbyte</v>
          </cell>
          <cell r="C152" t="str">
            <v>B43</v>
          </cell>
          <cell r="D152" t="str">
            <v>Nystart</v>
          </cell>
          <cell r="E152" t="str">
            <v>Underhåll planering Reg Väst</v>
          </cell>
          <cell r="H152" t="str">
            <v>PRmf - Marieholmsförbindelsen (AVD)</v>
          </cell>
          <cell r="I152" t="str">
            <v>IVvä - Väst (AVD)</v>
          </cell>
          <cell r="M152" t="str">
            <v>B601</v>
          </cell>
          <cell r="N152" t="str">
            <v>23</v>
          </cell>
          <cell r="O152">
            <v>5100000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100000</v>
          </cell>
          <cell r="U152">
            <v>5000000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</row>
        <row r="153">
          <cell r="A153">
            <v>3648</v>
          </cell>
          <cell r="B153" t="str">
            <v>Västerasby-Långsele Förstärkt underhåll</v>
          </cell>
          <cell r="C153" t="str">
            <v>B43</v>
          </cell>
          <cell r="D153" t="str">
            <v>Pågående</v>
          </cell>
          <cell r="E153" t="str">
            <v>Underhåll planering Reg Mitt</v>
          </cell>
          <cell r="H153" t="str">
            <v>UHomj - Jämtland/Västernorr. (SEK)</v>
          </cell>
          <cell r="I153" t="str">
            <v>UHomj - Jämtland/Västernorr. (SEK)</v>
          </cell>
          <cell r="M153" t="str">
            <v>B232</v>
          </cell>
          <cell r="N153" t="str">
            <v>31</v>
          </cell>
          <cell r="O153">
            <v>21000000</v>
          </cell>
          <cell r="P153">
            <v>0</v>
          </cell>
          <cell r="Q153">
            <v>0</v>
          </cell>
          <cell r="R153">
            <v>0</v>
          </cell>
          <cell r="S153">
            <v>21000000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</row>
        <row r="154">
          <cell r="A154">
            <v>3678</v>
          </cell>
          <cell r="B154" t="str">
            <v>Skelleftehamn Stängsel</v>
          </cell>
          <cell r="C154" t="str">
            <v>B43</v>
          </cell>
          <cell r="D154" t="str">
            <v>Planlagd</v>
          </cell>
          <cell r="E154" t="str">
            <v>Underhåll planering Reg Nord</v>
          </cell>
          <cell r="H154" t="str">
            <v>IVn - Nord (AVD)</v>
          </cell>
          <cell r="I154" t="str">
            <v>IVn - Nord (AVD)</v>
          </cell>
          <cell r="M154" t="str">
            <v>B143</v>
          </cell>
          <cell r="N154" t="str">
            <v>45</v>
          </cell>
          <cell r="O154">
            <v>1500000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1500000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</row>
        <row r="155">
          <cell r="A155">
            <v>3679</v>
          </cell>
          <cell r="B155" t="str">
            <v>Bdl 143 Fjärrstyrning inför ERTMS</v>
          </cell>
          <cell r="C155" t="str">
            <v>B43</v>
          </cell>
          <cell r="D155" t="str">
            <v>Pågående</v>
          </cell>
          <cell r="E155" t="str">
            <v>Underhåll planering Reg Nord</v>
          </cell>
          <cell r="H155" t="str">
            <v>IVnac -  AC (ENH)</v>
          </cell>
          <cell r="I155" t="str">
            <v>IVn - Nord (AVD)</v>
          </cell>
          <cell r="M155" t="str">
            <v>B143</v>
          </cell>
          <cell r="N155" t="str">
            <v>45</v>
          </cell>
          <cell r="O155">
            <v>158660</v>
          </cell>
          <cell r="P155">
            <v>0</v>
          </cell>
          <cell r="Q155">
            <v>0</v>
          </cell>
          <cell r="R155">
            <v>0</v>
          </cell>
          <cell r="S155">
            <v>158660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</row>
        <row r="156">
          <cell r="A156">
            <v>3679</v>
          </cell>
          <cell r="B156" t="str">
            <v>Bdl 143 Fjärrstyrning inför ERTMS</v>
          </cell>
          <cell r="C156" t="str">
            <v>B43</v>
          </cell>
          <cell r="D156" t="str">
            <v>Pågående</v>
          </cell>
          <cell r="E156" t="str">
            <v>Underhåll planering Reg Nord</v>
          </cell>
          <cell r="H156" t="str">
            <v>IVnac -  AC (ENH)</v>
          </cell>
          <cell r="I156" t="str">
            <v>IVn - Nord (AVD)</v>
          </cell>
          <cell r="M156" t="str">
            <v>B143</v>
          </cell>
          <cell r="N156" t="str">
            <v>45</v>
          </cell>
          <cell r="O156">
            <v>-158660</v>
          </cell>
          <cell r="P156">
            <v>0</v>
          </cell>
          <cell r="Q156">
            <v>0</v>
          </cell>
          <cell r="R156">
            <v>0</v>
          </cell>
          <cell r="S156">
            <v>-158660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</row>
        <row r="157">
          <cell r="A157">
            <v>3680</v>
          </cell>
          <cell r="B157" t="str">
            <v>Umeå-Gimonäs Kompletterande växlingsvägar</v>
          </cell>
          <cell r="C157" t="str">
            <v>B43</v>
          </cell>
          <cell r="D157" t="str">
            <v>Planlagd</v>
          </cell>
          <cell r="E157" t="str">
            <v>Underhåll planering Reg Nord</v>
          </cell>
          <cell r="H157" t="str">
            <v>IVn - Nord (AVD)</v>
          </cell>
          <cell r="I157" t="str">
            <v>IVn - Nord (AVD)</v>
          </cell>
          <cell r="M157" t="str">
            <v>B147</v>
          </cell>
          <cell r="N157" t="str">
            <v>43</v>
          </cell>
          <cell r="O157">
            <v>1300000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1300000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</row>
        <row r="158">
          <cell r="A158">
            <v>3682</v>
          </cell>
          <cell r="B158" t="str">
            <v>Hällnäs Storuman Bergsskärningar</v>
          </cell>
          <cell r="C158" t="str">
            <v>B43</v>
          </cell>
          <cell r="D158" t="str">
            <v>Pågående</v>
          </cell>
          <cell r="E158" t="str">
            <v>Underhåll planering Reg Nord</v>
          </cell>
          <cell r="H158" t="str">
            <v>IVn - Nord (AVD)</v>
          </cell>
          <cell r="I158" t="str">
            <v>IVn - Nord (AVD)</v>
          </cell>
          <cell r="M158" t="str">
            <v>B152</v>
          </cell>
          <cell r="N158" t="str">
            <v>44</v>
          </cell>
          <cell r="O158">
            <v>1185000</v>
          </cell>
          <cell r="P158">
            <v>0</v>
          </cell>
          <cell r="Q158">
            <v>0</v>
          </cell>
          <cell r="R158">
            <v>0</v>
          </cell>
          <cell r="S158">
            <v>1185000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</row>
        <row r="159">
          <cell r="A159">
            <v>3682</v>
          </cell>
          <cell r="B159" t="str">
            <v>Hällnäs Storuman Bergsskärningar</v>
          </cell>
          <cell r="C159" t="str">
            <v>B43</v>
          </cell>
          <cell r="D159" t="str">
            <v>Pågående</v>
          </cell>
          <cell r="E159" t="str">
            <v>Underhåll planering Reg Nord</v>
          </cell>
          <cell r="H159" t="str">
            <v>IVnac -  AC (ENH)</v>
          </cell>
          <cell r="I159" t="str">
            <v>IVn - Nord (AVD)</v>
          </cell>
          <cell r="M159" t="str">
            <v>B152</v>
          </cell>
          <cell r="N159" t="str">
            <v>44</v>
          </cell>
          <cell r="O159">
            <v>-15295</v>
          </cell>
          <cell r="P159">
            <v>0</v>
          </cell>
          <cell r="Q159">
            <v>0</v>
          </cell>
          <cell r="R159">
            <v>0</v>
          </cell>
          <cell r="S159">
            <v>-15295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</row>
        <row r="160">
          <cell r="A160">
            <v>3701</v>
          </cell>
          <cell r="B160" t="str">
            <v>Frykdalsbanan, 3 broreparationer</v>
          </cell>
          <cell r="C160" t="str">
            <v>B43</v>
          </cell>
          <cell r="D160" t="str">
            <v>Pågående</v>
          </cell>
          <cell r="E160" t="str">
            <v>Underhåll planering Reg Väst</v>
          </cell>
          <cell r="H160" t="str">
            <v>UHov - Väst (ENH)</v>
          </cell>
          <cell r="I160" t="str">
            <v>IVvä - Väst (AVD)</v>
          </cell>
          <cell r="M160" t="str">
            <v>B661</v>
          </cell>
          <cell r="N160" t="str">
            <v>70</v>
          </cell>
          <cell r="O160">
            <v>1100000</v>
          </cell>
          <cell r="P160">
            <v>0</v>
          </cell>
          <cell r="Q160">
            <v>0</v>
          </cell>
          <cell r="R160">
            <v>0</v>
          </cell>
          <cell r="S160">
            <v>1100000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</row>
        <row r="161">
          <cell r="A161">
            <v>3706</v>
          </cell>
          <cell r="B161" t="str">
            <v>Avesta Krylbo-Hökmora Skyddssektion</v>
          </cell>
          <cell r="C161" t="str">
            <v>B43</v>
          </cell>
          <cell r="D161" t="str">
            <v>Planlagd</v>
          </cell>
          <cell r="E161" t="str">
            <v>Underhåll planering Reg Öst</v>
          </cell>
          <cell r="H161" t="str">
            <v>TLn - TLO Nationell (AVD)</v>
          </cell>
          <cell r="I161" t="str">
            <v>TLn - TLO Nationell (AVD)</v>
          </cell>
          <cell r="M161" t="str">
            <v>B313</v>
          </cell>
          <cell r="N161" t="str">
            <v>09</v>
          </cell>
          <cell r="O161">
            <v>360000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360000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</row>
        <row r="162">
          <cell r="A162">
            <v>3713</v>
          </cell>
          <cell r="B162" t="str">
            <v>Frövi-Ställdalen bärighetsåtgärder</v>
          </cell>
          <cell r="C162" t="str">
            <v>B43</v>
          </cell>
          <cell r="D162" t="str">
            <v>Planlagd</v>
          </cell>
          <cell r="E162" t="str">
            <v>Underhåll planering Reg Öst</v>
          </cell>
          <cell r="H162" t="str">
            <v>IVm - Mitt (AVD)</v>
          </cell>
          <cell r="I162" t="str">
            <v>IVm - Mitt (AVD)</v>
          </cell>
          <cell r="M162" t="str">
            <v>B391</v>
          </cell>
          <cell r="N162" t="str">
            <v>10</v>
          </cell>
          <cell r="O162">
            <v>195000000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9000000</v>
          </cell>
          <cell r="U162">
            <v>19000000</v>
          </cell>
          <cell r="V162">
            <v>167000000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</row>
        <row r="163">
          <cell r="A163">
            <v>3773</v>
          </cell>
          <cell r="B163" t="str">
            <v>Mälarbanan, byte av Powec-likriktare</v>
          </cell>
          <cell r="C163" t="str">
            <v>B43</v>
          </cell>
          <cell r="D163" t="str">
            <v>Pågående</v>
          </cell>
          <cell r="E163" t="str">
            <v>Underhåll planering Reg Öst</v>
          </cell>
          <cell r="H163" t="str">
            <v>IVösöm - Mälardalen  (ENH)</v>
          </cell>
          <cell r="I163" t="str">
            <v/>
          </cell>
          <cell r="M163" t="str">
            <v>B349</v>
          </cell>
          <cell r="N163" t="str">
            <v>16</v>
          </cell>
          <cell r="O163">
            <v>650000</v>
          </cell>
          <cell r="P163">
            <v>0</v>
          </cell>
          <cell r="Q163">
            <v>0</v>
          </cell>
          <cell r="R163">
            <v>0</v>
          </cell>
          <cell r="S163">
            <v>650000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</row>
        <row r="164">
          <cell r="A164">
            <v>3825</v>
          </cell>
          <cell r="B164" t="str">
            <v>Nationell, Robust IT-miljö</v>
          </cell>
          <cell r="C164" t="str">
            <v>B43</v>
          </cell>
          <cell r="D164" t="str">
            <v>Pågående</v>
          </cell>
          <cell r="E164" t="str">
            <v>Underhåll planering Reg Nationell</v>
          </cell>
          <cell r="H164" t="str">
            <v>ITsts2 - Strategi och sourcing 2 ( fd Itstyrning) (ENH)</v>
          </cell>
          <cell r="I164" t="str">
            <v>UHass - Säkerhetsstöd (SEK)</v>
          </cell>
          <cell r="M164" t="str">
            <v>B099</v>
          </cell>
          <cell r="N164" t="str">
            <v>00</v>
          </cell>
          <cell r="O164">
            <v>1500000</v>
          </cell>
          <cell r="P164">
            <v>0</v>
          </cell>
          <cell r="Q164">
            <v>0</v>
          </cell>
          <cell r="R164">
            <v>0</v>
          </cell>
          <cell r="S164">
            <v>1500000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</row>
        <row r="165">
          <cell r="A165">
            <v>3840</v>
          </cell>
          <cell r="B165" t="str">
            <v>Hagalund, byte av trumma</v>
          </cell>
          <cell r="C165" t="str">
            <v>B43</v>
          </cell>
          <cell r="D165" t="str">
            <v>Pågående</v>
          </cell>
          <cell r="E165" t="str">
            <v>Underhåll planering Reg Stockholm</v>
          </cell>
          <cell r="H165" t="str">
            <v>IVössn - Stockholm Nord (ENH)</v>
          </cell>
          <cell r="I165" t="str">
            <v>IVössn - Stockholm Nord (ENH)</v>
          </cell>
          <cell r="M165" t="str">
            <v>B402</v>
          </cell>
          <cell r="N165" t="str">
            <v>27</v>
          </cell>
          <cell r="O165">
            <v>170052</v>
          </cell>
          <cell r="P165">
            <v>0</v>
          </cell>
          <cell r="Q165">
            <v>0</v>
          </cell>
          <cell r="R165">
            <v>0</v>
          </cell>
          <cell r="S165">
            <v>170052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</row>
        <row r="166">
          <cell r="A166">
            <v>3843</v>
          </cell>
          <cell r="B166" t="str">
            <v>Bergsbrunna, Norrviken, bullerplank</v>
          </cell>
          <cell r="C166" t="str">
            <v>B43</v>
          </cell>
          <cell r="D166" t="str">
            <v>Nystart</v>
          </cell>
          <cell r="E166" t="str">
            <v>Underhåll planering Reg Stockholm</v>
          </cell>
          <cell r="H166" t="str">
            <v>IVpru - Projekt och utveckling  (ENH)</v>
          </cell>
          <cell r="I166" t="str">
            <v>IVpru - Projekt och utveckling  (ENH)</v>
          </cell>
          <cell r="M166" t="str">
            <v>B433</v>
          </cell>
          <cell r="N166" t="str">
            <v>05</v>
          </cell>
          <cell r="O166">
            <v>34300000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4000000</v>
          </cell>
          <cell r="U166">
            <v>0</v>
          </cell>
          <cell r="V166">
            <v>20000000</v>
          </cell>
          <cell r="W166">
            <v>10300000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</row>
        <row r="167">
          <cell r="A167">
            <v>3860</v>
          </cell>
          <cell r="B167" t="str">
            <v>Järna-Åby, Upprustning/utbyte av trumma, Bdl B421</v>
          </cell>
          <cell r="C167" t="str">
            <v>B43</v>
          </cell>
          <cell r="D167" t="str">
            <v>Nystart</v>
          </cell>
          <cell r="E167" t="str">
            <v>Underhåll planering Reg Öst</v>
          </cell>
          <cell r="H167" t="str">
            <v>UHplsr - Plan.samord.reinv. (ENH)</v>
          </cell>
          <cell r="I167" t="str">
            <v>IVösöö - Örebro / Östergötland (ENH)</v>
          </cell>
          <cell r="M167" t="str">
            <v>B421</v>
          </cell>
          <cell r="N167" t="str">
            <v>02</v>
          </cell>
          <cell r="O167">
            <v>70000</v>
          </cell>
          <cell r="P167">
            <v>0</v>
          </cell>
          <cell r="Q167">
            <v>0</v>
          </cell>
          <cell r="R167">
            <v>0</v>
          </cell>
          <cell r="S167">
            <v>70000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</row>
        <row r="168">
          <cell r="A168">
            <v>3862</v>
          </cell>
          <cell r="B168" t="str">
            <v>Linköping Slipersbyte på Tullbron</v>
          </cell>
          <cell r="C168" t="str">
            <v>B43</v>
          </cell>
          <cell r="D168" t="str">
            <v>Pågående</v>
          </cell>
          <cell r="E168" t="str">
            <v>Underhåll planering Reg Öst</v>
          </cell>
          <cell r="H168" t="str">
            <v>IVösöö - Örebro / Östergötland (ENH)</v>
          </cell>
          <cell r="I168" t="str">
            <v>IVösöö - Örebro / Östergötland (ENH)</v>
          </cell>
          <cell r="M168" t="str">
            <v>B502</v>
          </cell>
          <cell r="N168" t="str">
            <v>02</v>
          </cell>
          <cell r="O168">
            <v>10453000</v>
          </cell>
          <cell r="P168">
            <v>0</v>
          </cell>
          <cell r="Q168">
            <v>0</v>
          </cell>
          <cell r="R168">
            <v>0</v>
          </cell>
          <cell r="S168">
            <v>5920000</v>
          </cell>
          <cell r="T168">
            <v>4533000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</row>
        <row r="169">
          <cell r="A169">
            <v>3888</v>
          </cell>
          <cell r="B169" t="str">
            <v>Fysiska åtgärder pga förändringsärenden, iståndsättning, avveckling</v>
          </cell>
          <cell r="C169" t="str">
            <v>DRIF</v>
          </cell>
          <cell r="D169" t="str">
            <v>Pågående</v>
          </cell>
          <cell r="E169" t="str">
            <v>SSYpk - Kortsiktig planering (SEK)</v>
          </cell>
          <cell r="H169" t="str">
            <v>UHos - Syd (ENH)</v>
          </cell>
          <cell r="I169" t="str">
            <v>UHos - Syd (ENH)</v>
          </cell>
          <cell r="M169" t="str">
            <v/>
          </cell>
          <cell r="N169" t="str">
            <v/>
          </cell>
          <cell r="O169">
            <v>15500000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  <cell r="T169">
            <v>4000000</v>
          </cell>
          <cell r="U169">
            <v>4000000</v>
          </cell>
          <cell r="V169">
            <v>3000000</v>
          </cell>
          <cell r="W169">
            <v>3000000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</row>
        <row r="170">
          <cell r="A170">
            <v>3890</v>
          </cell>
          <cell r="B170" t="str">
            <v>Omskyltning pga ändrade hastigheter eller vägnummer</v>
          </cell>
          <cell r="C170" t="str">
            <v>DRIF</v>
          </cell>
          <cell r="D170" t="str">
            <v>Pågående</v>
          </cell>
          <cell r="E170" t="str">
            <v>SSYpk - Kortsiktig planering (SEK)</v>
          </cell>
          <cell r="H170" t="str">
            <v>UHos - Syd (ENH)</v>
          </cell>
          <cell r="I170" t="str">
            <v>UHos - Syd (ENH)</v>
          </cell>
          <cell r="M170" t="str">
            <v/>
          </cell>
          <cell r="N170" t="str">
            <v/>
          </cell>
          <cell r="O170">
            <v>20000000</v>
          </cell>
          <cell r="P170">
            <v>0</v>
          </cell>
          <cell r="Q170">
            <v>0</v>
          </cell>
          <cell r="R170">
            <v>0</v>
          </cell>
          <cell r="S170">
            <v>10000000</v>
          </cell>
          <cell r="T170">
            <v>4000000</v>
          </cell>
          <cell r="U170">
            <v>4000000</v>
          </cell>
          <cell r="V170">
            <v>2000000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</row>
        <row r="171">
          <cell r="A171">
            <v>3890</v>
          </cell>
          <cell r="B171" t="str">
            <v>Omskyltning pga ändrade hastigheter eller vägnummer</v>
          </cell>
          <cell r="C171" t="str">
            <v>DRIF</v>
          </cell>
          <cell r="D171" t="str">
            <v>Pågående</v>
          </cell>
          <cell r="E171" t="str">
            <v>SSYpk - Kortsiktig planering (SEK)</v>
          </cell>
          <cell r="H171" t="str">
            <v>UHos - Syd (ENH)</v>
          </cell>
          <cell r="I171" t="str">
            <v>UHos - Syd (ENH)</v>
          </cell>
          <cell r="M171" t="str">
            <v/>
          </cell>
          <cell r="N171" t="str">
            <v/>
          </cell>
          <cell r="O171">
            <v>1250153</v>
          </cell>
          <cell r="P171">
            <v>0</v>
          </cell>
          <cell r="Q171">
            <v>0</v>
          </cell>
          <cell r="R171">
            <v>0</v>
          </cell>
          <cell r="S171">
            <v>1250153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</row>
        <row r="172">
          <cell r="A172">
            <v>3920</v>
          </cell>
          <cell r="B172" t="str">
            <v>DLC, Cst, ombyggnad</v>
          </cell>
          <cell r="C172" t="str">
            <v>B43</v>
          </cell>
          <cell r="D172" t="str">
            <v>Pågående</v>
          </cell>
          <cell r="E172" t="str">
            <v>Underhåll planering Reg Stockholm</v>
          </cell>
          <cell r="H172" t="str">
            <v>IVössn - Stockholm Nord (ENH)</v>
          </cell>
          <cell r="I172" t="str">
            <v>IVössn - Stockholm Nord (ENH)</v>
          </cell>
          <cell r="M172" t="str">
            <v>B409</v>
          </cell>
          <cell r="N172" t="str">
            <v>22</v>
          </cell>
          <cell r="O172">
            <v>6680000</v>
          </cell>
          <cell r="P172">
            <v>0</v>
          </cell>
          <cell r="Q172">
            <v>0</v>
          </cell>
          <cell r="R172">
            <v>0</v>
          </cell>
          <cell r="S172">
            <v>4980000</v>
          </cell>
          <cell r="T172">
            <v>1700000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</row>
        <row r="173">
          <cell r="A173">
            <v>3936</v>
          </cell>
          <cell r="B173" t="str">
            <v>Järna-Katrineholm, utbyte av optobaliser</v>
          </cell>
          <cell r="C173" t="str">
            <v>B43</v>
          </cell>
          <cell r="D173" t="str">
            <v>Planlagd</v>
          </cell>
          <cell r="E173" t="str">
            <v>Underhåll planering Reg Öst</v>
          </cell>
          <cell r="H173" t="str">
            <v>IVös - Öst/Stockholm (AVD)</v>
          </cell>
          <cell r="I173" t="str">
            <v>IVösöm - Mälardalen  (ENH)</v>
          </cell>
          <cell r="M173" t="str">
            <v>B414</v>
          </cell>
          <cell r="N173" t="str">
            <v>01</v>
          </cell>
          <cell r="O173">
            <v>8000000</v>
          </cell>
          <cell r="P173">
            <v>0</v>
          </cell>
          <cell r="Q173">
            <v>0</v>
          </cell>
          <cell r="R173">
            <v>0</v>
          </cell>
          <cell r="S173">
            <v>4000000</v>
          </cell>
          <cell r="T173">
            <v>4000000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</row>
        <row r="174">
          <cell r="A174">
            <v>3937</v>
          </cell>
          <cell r="B174" t="str">
            <v>Spånga-Duvbo, Fristadsvägen ny vägskyddsanläggning</v>
          </cell>
          <cell r="C174" t="str">
            <v>B43</v>
          </cell>
          <cell r="D174" t="str">
            <v>Planlagd</v>
          </cell>
          <cell r="E174" t="str">
            <v>Underhåll planering Reg Stockholm</v>
          </cell>
          <cell r="H174" t="str">
            <v>UHplsr - Plan.samord.reinv. (ENH)</v>
          </cell>
          <cell r="I174" t="str">
            <v>IVös - Öst/Stockholm (AVD)</v>
          </cell>
          <cell r="M174" t="str">
            <v>B445</v>
          </cell>
          <cell r="N174" t="str">
            <v>16</v>
          </cell>
          <cell r="O174">
            <v>2300000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300000</v>
          </cell>
          <cell r="V174">
            <v>2000000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</row>
        <row r="175">
          <cell r="A175">
            <v>3939</v>
          </cell>
          <cell r="B175" t="str">
            <v>Hallsberg, Styr-och övervakningssystem på RBG</v>
          </cell>
          <cell r="C175" t="str">
            <v>B43</v>
          </cell>
          <cell r="D175" t="str">
            <v>Planlagd</v>
          </cell>
          <cell r="E175" t="str">
            <v>Underhåll planering Reg Öst</v>
          </cell>
          <cell r="H175" t="str">
            <v>IVösöö - Örebro / Östergötland (ENH)</v>
          </cell>
          <cell r="I175" t="str">
            <v>IVösöö - Örebro / Östergötland (ENH)</v>
          </cell>
          <cell r="M175" t="str">
            <v>B417</v>
          </cell>
          <cell r="N175" t="str">
            <v>09</v>
          </cell>
          <cell r="O175">
            <v>6000000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6000000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6">
          <cell r="A176">
            <v>3939</v>
          </cell>
          <cell r="B176" t="str">
            <v>Hallsberg, Styr-och övervakningssystem på RBG</v>
          </cell>
          <cell r="C176" t="str">
            <v>B43</v>
          </cell>
          <cell r="D176" t="str">
            <v>Pågående</v>
          </cell>
          <cell r="E176" t="str">
            <v>Underhåll planering Reg Öst</v>
          </cell>
          <cell r="H176" t="str">
            <v>IVösöö - Örebro / Östergötland (ENH)</v>
          </cell>
          <cell r="I176" t="str">
            <v>IVösöö - Örebro / Östergötland (ENH)</v>
          </cell>
          <cell r="M176" t="str">
            <v>B417</v>
          </cell>
          <cell r="N176" t="str">
            <v>09</v>
          </cell>
          <cell r="O176">
            <v>250000</v>
          </cell>
          <cell r="P176">
            <v>0</v>
          </cell>
          <cell r="Q176">
            <v>0</v>
          </cell>
          <cell r="R176">
            <v>0</v>
          </cell>
          <cell r="S176">
            <v>250000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</row>
        <row r="177">
          <cell r="A177">
            <v>3939</v>
          </cell>
          <cell r="B177" t="str">
            <v>Hallsberg, Styr-och övervakningssystem på RBG</v>
          </cell>
          <cell r="C177" t="str">
            <v>B43</v>
          </cell>
          <cell r="D177" t="str">
            <v>Pågående</v>
          </cell>
          <cell r="E177" t="str">
            <v>Underhåll planering Reg Öst</v>
          </cell>
          <cell r="H177" t="str">
            <v>IVösöö - Örebro / Östergötland (ENH)</v>
          </cell>
          <cell r="I177" t="str">
            <v>IVösöö - Örebro / Östergötland (ENH)</v>
          </cell>
          <cell r="M177" t="str">
            <v>B417</v>
          </cell>
          <cell r="N177" t="str">
            <v>09</v>
          </cell>
          <cell r="O177">
            <v>45000</v>
          </cell>
          <cell r="P177">
            <v>0</v>
          </cell>
          <cell r="Q177">
            <v>0</v>
          </cell>
          <cell r="R177">
            <v>0</v>
          </cell>
          <cell r="S177">
            <v>45000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A178">
            <v>3952</v>
          </cell>
          <cell r="B178" t="str">
            <v>Ostkustbanan Hudiksvall-Sundsvall stax 25</v>
          </cell>
          <cell r="C178" t="str">
            <v>B43</v>
          </cell>
          <cell r="D178" t="str">
            <v>Äskande</v>
          </cell>
          <cell r="E178" t="str">
            <v>SMp - Planering (ENH)</v>
          </cell>
          <cell r="H178" t="str">
            <v>IVm - Mitt (AVD)</v>
          </cell>
          <cell r="I178" t="str">
            <v>IVm - Mitt (AVD)</v>
          </cell>
          <cell r="M178" t="str">
            <v>B235</v>
          </cell>
          <cell r="N178" t="str">
            <v>05</v>
          </cell>
          <cell r="O178">
            <v>1000000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1000000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</row>
        <row r="179">
          <cell r="A179">
            <v>3952</v>
          </cell>
          <cell r="B179" t="str">
            <v>Ostkustbanan Hudiksvall-Sundsvall stax 25</v>
          </cell>
          <cell r="C179" t="str">
            <v>B43</v>
          </cell>
          <cell r="D179" t="str">
            <v>Äskande</v>
          </cell>
          <cell r="E179" t="str">
            <v>SMp - Planering (ENH)</v>
          </cell>
          <cell r="H179" t="str">
            <v>IVm - Mitt (AVD)</v>
          </cell>
          <cell r="I179" t="str">
            <v>IVm - Mitt (AVD)</v>
          </cell>
          <cell r="M179" t="str">
            <v>B235</v>
          </cell>
          <cell r="N179" t="str">
            <v>05</v>
          </cell>
          <cell r="O179">
            <v>20000000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20000000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</row>
        <row r="180">
          <cell r="A180">
            <v>3953</v>
          </cell>
          <cell r="B180" t="str">
            <v>3953 Alingsås - (Partille) Bergsförstärkningsarbeten i Aspentunneln</v>
          </cell>
          <cell r="C180" t="str">
            <v>B43</v>
          </cell>
          <cell r="D180" t="str">
            <v>Pågående</v>
          </cell>
          <cell r="E180" t="str">
            <v>Underhåll planering Reg Väst</v>
          </cell>
          <cell r="H180" t="str">
            <v>UHauf - Utformning  (SEK)</v>
          </cell>
          <cell r="I180" t="str">
            <v>IVvä - Väst (AVD)</v>
          </cell>
          <cell r="M180" t="str">
            <v>B612</v>
          </cell>
          <cell r="N180" t="str">
            <v>01</v>
          </cell>
          <cell r="O180">
            <v>500000</v>
          </cell>
          <cell r="P180">
            <v>0</v>
          </cell>
          <cell r="Q180">
            <v>0</v>
          </cell>
          <cell r="R180">
            <v>0</v>
          </cell>
          <cell r="S180">
            <v>500000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</row>
        <row r="181">
          <cell r="A181">
            <v>3953</v>
          </cell>
          <cell r="B181" t="str">
            <v>3953 Alingsås - (Partille) Bergsförstärkningsarbeten i Aspentunneln</v>
          </cell>
          <cell r="C181" t="str">
            <v>B43</v>
          </cell>
          <cell r="D181" t="str">
            <v>Pågående</v>
          </cell>
          <cell r="E181" t="str">
            <v>Underhåll planering Reg Väst</v>
          </cell>
          <cell r="H181" t="str">
            <v>IVväp4 - Projektenhet 4 (ENH)</v>
          </cell>
          <cell r="I181" t="str">
            <v>IVvä - Väst (AVD)</v>
          </cell>
          <cell r="M181" t="str">
            <v>B612</v>
          </cell>
          <cell r="N181" t="str">
            <v>01</v>
          </cell>
          <cell r="O181">
            <v>40409000</v>
          </cell>
          <cell r="P181">
            <v>0</v>
          </cell>
          <cell r="Q181">
            <v>0</v>
          </cell>
          <cell r="R181">
            <v>0</v>
          </cell>
          <cell r="S181">
            <v>40409000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</row>
        <row r="182">
          <cell r="A182">
            <v>3954</v>
          </cell>
          <cell r="B182" t="str">
            <v>Mora -Märbäck slipersbyte</v>
          </cell>
          <cell r="C182" t="str">
            <v>B43</v>
          </cell>
          <cell r="D182" t="str">
            <v>Pågående</v>
          </cell>
          <cell r="E182" t="str">
            <v>Underhåll planering Reg Mitt</v>
          </cell>
          <cell r="H182" t="str">
            <v>UHomg - Gävle/Dala (SEK)</v>
          </cell>
          <cell r="I182" t="str">
            <v>UHomg - Gävle/Dala (SEK)</v>
          </cell>
          <cell r="M182" t="str">
            <v>B371</v>
          </cell>
          <cell r="N182" t="str">
            <v>54</v>
          </cell>
          <cell r="O182">
            <v>9000000</v>
          </cell>
          <cell r="P182">
            <v>0</v>
          </cell>
          <cell r="Q182">
            <v>0</v>
          </cell>
          <cell r="R182">
            <v>0</v>
          </cell>
          <cell r="S182">
            <v>9000000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</row>
        <row r="183">
          <cell r="A183">
            <v>3959</v>
          </cell>
          <cell r="B183" t="str">
            <v>(Skymossen)-(Mjölby), plankorsning, urgrävning och utbyte av spårmateriel, bdl B522</v>
          </cell>
          <cell r="C183" t="str">
            <v>B43</v>
          </cell>
          <cell r="D183" t="str">
            <v>Planlagd</v>
          </cell>
          <cell r="E183" t="str">
            <v>Underhåll planering Reg Öst</v>
          </cell>
          <cell r="H183" t="str">
            <v>UHplsr - Plan.samord.reinv. (ENH)</v>
          </cell>
          <cell r="I183" t="str">
            <v/>
          </cell>
          <cell r="M183" t="str">
            <v>B522</v>
          </cell>
          <cell r="N183" t="str">
            <v>09</v>
          </cell>
          <cell r="O183">
            <v>1800000</v>
          </cell>
          <cell r="P183">
            <v>0</v>
          </cell>
          <cell r="Q183">
            <v>0</v>
          </cell>
          <cell r="R183">
            <v>0</v>
          </cell>
          <cell r="S183">
            <v>600000</v>
          </cell>
          <cell r="T183">
            <v>600000</v>
          </cell>
          <cell r="U183">
            <v>600000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</row>
        <row r="184">
          <cell r="A184">
            <v>3960</v>
          </cell>
          <cell r="B184" t="str">
            <v>Frövi, urgrävning 250 spm på spår 1, bdl B524.</v>
          </cell>
          <cell r="C184" t="str">
            <v>B43</v>
          </cell>
          <cell r="D184" t="str">
            <v>Planlagd</v>
          </cell>
          <cell r="E184" t="str">
            <v>Underhåll planering Reg Öst</v>
          </cell>
          <cell r="H184" t="str">
            <v>UHplsr - Plan.samord.reinv. (ENH)</v>
          </cell>
          <cell r="I184" t="str">
            <v>IVösöö - Örebro / Östergötland (ENH)</v>
          </cell>
          <cell r="M184" t="str">
            <v>B524</v>
          </cell>
          <cell r="N184" t="str">
            <v>09</v>
          </cell>
          <cell r="O184">
            <v>3200000</v>
          </cell>
          <cell r="P184">
            <v>0</v>
          </cell>
          <cell r="Q184">
            <v>0</v>
          </cell>
          <cell r="R184">
            <v>0</v>
          </cell>
          <cell r="S184">
            <v>3200000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</row>
        <row r="185">
          <cell r="A185">
            <v>3961</v>
          </cell>
          <cell r="B185" t="str">
            <v>(Kumla)-Norrtorp, plankorsning, urgrävning och utbyte av spårmateriel, Bdl B591</v>
          </cell>
          <cell r="C185" t="str">
            <v>B43</v>
          </cell>
          <cell r="D185" t="str">
            <v>Planlagd</v>
          </cell>
          <cell r="E185" t="str">
            <v>Underhåll planering Reg Öst</v>
          </cell>
          <cell r="H185" t="str">
            <v>UHplsr - Plan.samord.reinv. (ENH)</v>
          </cell>
          <cell r="I185" t="str">
            <v>UHoö - Öst/Stockholm (ENH)</v>
          </cell>
          <cell r="M185" t="str">
            <v>B591</v>
          </cell>
          <cell r="N185" t="str">
            <v>62</v>
          </cell>
          <cell r="O185">
            <v>1350000</v>
          </cell>
          <cell r="P185">
            <v>0</v>
          </cell>
          <cell r="Q185">
            <v>0</v>
          </cell>
          <cell r="R185">
            <v>0</v>
          </cell>
          <cell r="S185">
            <v>450000</v>
          </cell>
          <cell r="T185">
            <v>450000</v>
          </cell>
          <cell r="U185">
            <v>450000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</row>
        <row r="186">
          <cell r="A186">
            <v>3964</v>
          </cell>
          <cell r="B186" t="str">
            <v>Kolmården-Ålberga, dränering km 94+200-94+600 höger sida, bdl B421</v>
          </cell>
          <cell r="C186" t="str">
            <v>B43</v>
          </cell>
          <cell r="D186" t="str">
            <v>Planlagd</v>
          </cell>
          <cell r="E186" t="str">
            <v>Underhåll planering Reg Öst</v>
          </cell>
          <cell r="H186" t="str">
            <v>UHplsr - Plan.samord.reinv. (ENH)</v>
          </cell>
          <cell r="I186" t="str">
            <v>UHoö - Öst/Stockholm (ENH)</v>
          </cell>
          <cell r="M186" t="str">
            <v>B421</v>
          </cell>
          <cell r="N186" t="str">
            <v>02</v>
          </cell>
          <cell r="O186">
            <v>350000</v>
          </cell>
          <cell r="P186">
            <v>0</v>
          </cell>
          <cell r="Q186">
            <v>0</v>
          </cell>
          <cell r="R186">
            <v>0</v>
          </cell>
          <cell r="S186">
            <v>350000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</row>
        <row r="187">
          <cell r="A187">
            <v>3968</v>
          </cell>
          <cell r="B187" t="str">
            <v>Hölö, spårupprustning spår 1 och borttagning av vxl 9, bdl B421</v>
          </cell>
          <cell r="C187" t="str">
            <v>B43</v>
          </cell>
          <cell r="D187" t="str">
            <v>Planlagd</v>
          </cell>
          <cell r="E187" t="str">
            <v>Underhåll planering Reg Öst</v>
          </cell>
          <cell r="H187" t="str">
            <v>UHplsr - Plan.samord.reinv. (ENH)</v>
          </cell>
          <cell r="I187" t="str">
            <v>UHoö - Öst/Stockholm (ENH)</v>
          </cell>
          <cell r="M187" t="str">
            <v>B421</v>
          </cell>
          <cell r="N187" t="str">
            <v>02</v>
          </cell>
          <cell r="O187">
            <v>1300000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1300000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</row>
        <row r="188">
          <cell r="A188">
            <v>3969</v>
          </cell>
          <cell r="B188" t="str">
            <v>Åby-(Mjölby), plankorsningar, urgrävning och utbyte av spårmateriel, bdl B505</v>
          </cell>
          <cell r="C188" t="str">
            <v>B43</v>
          </cell>
          <cell r="D188" t="str">
            <v>Planlagd</v>
          </cell>
          <cell r="E188" t="str">
            <v>Underhåll planering Reg Öst</v>
          </cell>
          <cell r="H188" t="str">
            <v>UHplsr - Plan.samord.reinv. (ENH)</v>
          </cell>
          <cell r="I188" t="str">
            <v>IV - Investering  (VO)</v>
          </cell>
          <cell r="M188" t="str">
            <v>B505</v>
          </cell>
          <cell r="N188" t="str">
            <v>02</v>
          </cell>
          <cell r="O188">
            <v>1200000</v>
          </cell>
          <cell r="P188">
            <v>0</v>
          </cell>
          <cell r="Q188">
            <v>0</v>
          </cell>
          <cell r="R188">
            <v>0</v>
          </cell>
          <cell r="S188">
            <v>600000</v>
          </cell>
          <cell r="T188">
            <v>600000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</row>
        <row r="189">
          <cell r="A189">
            <v>3970</v>
          </cell>
          <cell r="B189" t="str">
            <v>Länsbanorna och (Kimstad)-Finspång, plankorsning, urgrävning och utbyte av spårmateriel, bdl B099</v>
          </cell>
          <cell r="C189" t="str">
            <v>B43</v>
          </cell>
          <cell r="D189" t="str">
            <v>Planlagd</v>
          </cell>
          <cell r="E189" t="str">
            <v>Underhåll planering Reg Öst</v>
          </cell>
          <cell r="H189" t="str">
            <v>UHplsr - Plan.samord.reinv. (ENH)</v>
          </cell>
          <cell r="I189" t="str">
            <v>TLö - TLO Öst o Stockholm (AVD)</v>
          </cell>
          <cell r="M189" t="str">
            <v>B099</v>
          </cell>
          <cell r="N189" t="str">
            <v>00</v>
          </cell>
          <cell r="O189">
            <v>4800000</v>
          </cell>
          <cell r="P189">
            <v>0</v>
          </cell>
          <cell r="Q189">
            <v>0</v>
          </cell>
          <cell r="R189">
            <v>0</v>
          </cell>
          <cell r="S189">
            <v>2400000</v>
          </cell>
          <cell r="T189">
            <v>2400000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</row>
        <row r="190">
          <cell r="A190">
            <v>3972</v>
          </cell>
          <cell r="B190" t="str">
            <v>Spårbyte, Norrköping, genomfart</v>
          </cell>
          <cell r="C190" t="str">
            <v>B43</v>
          </cell>
          <cell r="D190" t="str">
            <v>Pågående</v>
          </cell>
          <cell r="E190" t="str">
            <v>Underhåll planering Reg Öst</v>
          </cell>
          <cell r="H190" t="str">
            <v>UHauf - Utformning  (SEK)</v>
          </cell>
          <cell r="I190" t="str">
            <v>IVösöö - Örebro / Östergötland (ENH)</v>
          </cell>
          <cell r="M190" t="str">
            <v>B504</v>
          </cell>
          <cell r="N190" t="str">
            <v>02</v>
          </cell>
          <cell r="O190">
            <v>74370</v>
          </cell>
          <cell r="P190">
            <v>0</v>
          </cell>
          <cell r="Q190">
            <v>0</v>
          </cell>
          <cell r="R190">
            <v>0</v>
          </cell>
          <cell r="S190">
            <v>74370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</row>
        <row r="191">
          <cell r="A191">
            <v>3972</v>
          </cell>
          <cell r="B191" t="str">
            <v>Spårbyte, Norrköping, genomfart</v>
          </cell>
          <cell r="C191" t="str">
            <v>B43</v>
          </cell>
          <cell r="D191" t="str">
            <v>Pågående</v>
          </cell>
          <cell r="E191" t="str">
            <v>Underhåll planering Reg Öst</v>
          </cell>
          <cell r="H191" t="str">
            <v>IVösöö - Örebro / Östergötland (ENH)</v>
          </cell>
          <cell r="I191" t="str">
            <v>IVösöö - Örebro / Östergötland (ENH)</v>
          </cell>
          <cell r="M191" t="str">
            <v>B504</v>
          </cell>
          <cell r="N191" t="str">
            <v>02</v>
          </cell>
          <cell r="O191">
            <v>51941</v>
          </cell>
          <cell r="P191">
            <v>0</v>
          </cell>
          <cell r="Q191">
            <v>0</v>
          </cell>
          <cell r="R191">
            <v>0</v>
          </cell>
          <cell r="S191">
            <v>51941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</row>
        <row r="192">
          <cell r="A192">
            <v>3972</v>
          </cell>
          <cell r="B192" t="str">
            <v>Spårbyte, Norrköping, genomfart</v>
          </cell>
          <cell r="C192" t="str">
            <v>B43</v>
          </cell>
          <cell r="D192" t="str">
            <v>Pågående</v>
          </cell>
          <cell r="E192" t="str">
            <v>Underhåll planering Reg Öst</v>
          </cell>
          <cell r="H192" t="str">
            <v>IVösöö - Örebro / Östergötland (ENH)</v>
          </cell>
          <cell r="I192" t="str">
            <v>IVösöö - Örebro / Östergötland (ENH)</v>
          </cell>
          <cell r="M192" t="str">
            <v>B504</v>
          </cell>
          <cell r="N192" t="str">
            <v>02</v>
          </cell>
          <cell r="O192">
            <v>20400000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20000000</v>
          </cell>
          <cell r="U192">
            <v>400000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</row>
        <row r="193">
          <cell r="A193">
            <v>3973</v>
          </cell>
          <cell r="B193" t="str">
            <v>Spårbyte, Nässjö , genomfart</v>
          </cell>
          <cell r="C193" t="str">
            <v>B43</v>
          </cell>
          <cell r="D193" t="str">
            <v>Pågående</v>
          </cell>
          <cell r="E193" t="str">
            <v>Underhåll planering Reg Syd</v>
          </cell>
          <cell r="H193" t="str">
            <v>IVsy2 - Projektenhet 2 (ENH)</v>
          </cell>
          <cell r="I193" t="str">
            <v/>
          </cell>
          <cell r="M193" t="str">
            <v>B817</v>
          </cell>
          <cell r="N193" t="str">
            <v>02</v>
          </cell>
          <cell r="O193">
            <v>19850000</v>
          </cell>
          <cell r="P193">
            <v>0</v>
          </cell>
          <cell r="Q193">
            <v>0</v>
          </cell>
          <cell r="R193">
            <v>0</v>
          </cell>
          <cell r="S193">
            <v>1700000</v>
          </cell>
          <cell r="T193">
            <v>17850000</v>
          </cell>
          <cell r="U193">
            <v>300000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</row>
        <row r="194">
          <cell r="A194">
            <v>3974</v>
          </cell>
          <cell r="B194" t="str">
            <v>Spårbyte, Lockarp - Trelleborg (del)</v>
          </cell>
          <cell r="C194" t="str">
            <v>B43</v>
          </cell>
          <cell r="D194" t="str">
            <v>Nystart</v>
          </cell>
          <cell r="E194" t="str">
            <v>Underhåll planering Reg Syd</v>
          </cell>
          <cell r="H194" t="str">
            <v>UHauf - Utformning  (SEK)</v>
          </cell>
          <cell r="I194" t="str">
            <v>IVsy - Syd (AVD)</v>
          </cell>
          <cell r="M194" t="str">
            <v>B913</v>
          </cell>
          <cell r="N194" t="str">
            <v>26</v>
          </cell>
          <cell r="O194">
            <v>100000</v>
          </cell>
          <cell r="P194">
            <v>0</v>
          </cell>
          <cell r="Q194">
            <v>0</v>
          </cell>
          <cell r="R194">
            <v>0</v>
          </cell>
          <cell r="S194">
            <v>100000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</row>
        <row r="195">
          <cell r="A195">
            <v>3974</v>
          </cell>
          <cell r="B195" t="str">
            <v>Spårbyte, Lockarp - Trelleborg (del)</v>
          </cell>
          <cell r="C195" t="str">
            <v>B43</v>
          </cell>
          <cell r="D195" t="str">
            <v>Nystart</v>
          </cell>
          <cell r="E195" t="str">
            <v>Underhåll planering Reg Syd</v>
          </cell>
          <cell r="H195" t="str">
            <v>IVsy - Syd (AVD)</v>
          </cell>
          <cell r="I195" t="str">
            <v>IVsy - Syd (AVD)</v>
          </cell>
          <cell r="M195" t="str">
            <v>B913</v>
          </cell>
          <cell r="N195" t="str">
            <v>26</v>
          </cell>
          <cell r="O195">
            <v>13225000</v>
          </cell>
          <cell r="P195">
            <v>0</v>
          </cell>
          <cell r="Q195">
            <v>0</v>
          </cell>
          <cell r="R195">
            <v>0</v>
          </cell>
          <cell r="S195">
            <v>500000</v>
          </cell>
          <cell r="T195">
            <v>525000</v>
          </cell>
          <cell r="U195">
            <v>12200000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</row>
        <row r="196">
          <cell r="A196">
            <v>3975</v>
          </cell>
          <cell r="B196" t="str">
            <v>Spårbyte, Avesta/Krylbo - Hedemora</v>
          </cell>
          <cell r="C196" t="str">
            <v>B43</v>
          </cell>
          <cell r="D196" t="str">
            <v>Nystart</v>
          </cell>
          <cell r="E196" t="str">
            <v>Underhåll planering Reg Mitt</v>
          </cell>
          <cell r="H196" t="str">
            <v>UHomg - Gävle/Dala (SEK)</v>
          </cell>
          <cell r="I196" t="str">
            <v>IVm - Mitt (AVD)</v>
          </cell>
          <cell r="M196" t="str">
            <v>B333</v>
          </cell>
          <cell r="N196" t="str">
            <v>06</v>
          </cell>
          <cell r="O196">
            <v>10000000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5000000</v>
          </cell>
          <cell r="W196">
            <v>5000000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</row>
        <row r="197">
          <cell r="A197">
            <v>3975</v>
          </cell>
          <cell r="B197" t="str">
            <v>Spårbyte, Avesta/Krylbo - Hedemora</v>
          </cell>
          <cell r="C197" t="str">
            <v>B43</v>
          </cell>
          <cell r="D197" t="str">
            <v>Nystart</v>
          </cell>
          <cell r="E197" t="str">
            <v>Underhåll planering Reg Mitt</v>
          </cell>
          <cell r="H197" t="str">
            <v>IVm - Mitt (AVD)</v>
          </cell>
          <cell r="I197" t="str">
            <v>IVm - Mitt (AVD)</v>
          </cell>
          <cell r="M197" t="str">
            <v>B333</v>
          </cell>
          <cell r="N197" t="str">
            <v>06</v>
          </cell>
          <cell r="O197">
            <v>138200000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600000</v>
          </cell>
          <cell r="W197">
            <v>13800000</v>
          </cell>
          <cell r="X197">
            <v>121000000</v>
          </cell>
          <cell r="Y197">
            <v>2800000</v>
          </cell>
          <cell r="Z197">
            <v>0</v>
          </cell>
          <cell r="AA197">
            <v>0</v>
          </cell>
        </row>
        <row r="198">
          <cell r="A198">
            <v>3975</v>
          </cell>
          <cell r="B198" t="str">
            <v>Spårbyte, Avesta/Krylbo - Hedemora</v>
          </cell>
          <cell r="C198" t="str">
            <v>B43</v>
          </cell>
          <cell r="D198" t="str">
            <v>Pågående</v>
          </cell>
          <cell r="E198" t="str">
            <v>Underhåll planering Reg Mitt</v>
          </cell>
          <cell r="H198" t="str">
            <v>UHauf - Utformning  (SEK)</v>
          </cell>
          <cell r="I198" t="str">
            <v>IVm - Mitt (AVD)</v>
          </cell>
          <cell r="M198" t="str">
            <v>B333</v>
          </cell>
          <cell r="N198" t="str">
            <v>06</v>
          </cell>
          <cell r="O198">
            <v>100000</v>
          </cell>
          <cell r="P198">
            <v>0</v>
          </cell>
          <cell r="Q198">
            <v>0</v>
          </cell>
          <cell r="R198">
            <v>0</v>
          </cell>
          <cell r="S198">
            <v>100000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</row>
        <row r="199">
          <cell r="A199">
            <v>3976</v>
          </cell>
          <cell r="B199" t="str">
            <v>3976 Spårbyte, Alingsås - Göteborg Nsp</v>
          </cell>
          <cell r="C199" t="str">
            <v>B43</v>
          </cell>
          <cell r="D199" t="str">
            <v>Nystart</v>
          </cell>
          <cell r="E199" t="str">
            <v>Underhåll planering Reg Väst</v>
          </cell>
          <cell r="H199" t="str">
            <v>IVväp2 - Projektenhet 2 (ENH)</v>
          </cell>
          <cell r="I199" t="str">
            <v>IVvä - Väst (AVD)</v>
          </cell>
          <cell r="M199" t="str">
            <v>B612</v>
          </cell>
          <cell r="N199" t="str">
            <v>01</v>
          </cell>
          <cell r="O199">
            <v>237900000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8200000</v>
          </cell>
          <cell r="U199">
            <v>224700000</v>
          </cell>
          <cell r="V199">
            <v>5000000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</row>
        <row r="200">
          <cell r="A200">
            <v>3976</v>
          </cell>
          <cell r="B200" t="str">
            <v>3976 Spårbyte, Alingsås - Göteborg Nsp</v>
          </cell>
          <cell r="C200" t="str">
            <v>B43</v>
          </cell>
          <cell r="D200" t="str">
            <v>Pågående</v>
          </cell>
          <cell r="E200" t="str">
            <v>Underhåll planering Reg Väst</v>
          </cell>
          <cell r="H200" t="str">
            <v>UHauf - Utformning  (SEK)</v>
          </cell>
          <cell r="I200" t="str">
            <v>IVvä - Väst (AVD)</v>
          </cell>
          <cell r="M200" t="str">
            <v>B612</v>
          </cell>
          <cell r="N200" t="str">
            <v>01</v>
          </cell>
          <cell r="O200">
            <v>50000</v>
          </cell>
          <cell r="P200">
            <v>0</v>
          </cell>
          <cell r="Q200">
            <v>0</v>
          </cell>
          <cell r="R200">
            <v>0</v>
          </cell>
          <cell r="S200">
            <v>50000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</row>
        <row r="201">
          <cell r="A201">
            <v>3976</v>
          </cell>
          <cell r="B201" t="str">
            <v>3976 Spårbyte, Alingsås - Göteborg Nsp</v>
          </cell>
          <cell r="C201" t="str">
            <v>B43</v>
          </cell>
          <cell r="D201" t="str">
            <v>Pågående</v>
          </cell>
          <cell r="E201" t="str">
            <v>Underhåll planering Reg Väst</v>
          </cell>
          <cell r="H201" t="str">
            <v>UHaus - Utformning Syd/Väst (SEK)</v>
          </cell>
          <cell r="I201" t="str">
            <v>IVvä - Väst (AVD)</v>
          </cell>
          <cell r="M201" t="str">
            <v>B612</v>
          </cell>
          <cell r="N201" t="str">
            <v>01</v>
          </cell>
          <cell r="O201">
            <v>50000</v>
          </cell>
          <cell r="P201">
            <v>0</v>
          </cell>
          <cell r="Q201">
            <v>0</v>
          </cell>
          <cell r="R201">
            <v>0</v>
          </cell>
          <cell r="S201">
            <v>50000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</row>
        <row r="202">
          <cell r="A202">
            <v>3976</v>
          </cell>
          <cell r="B202" t="str">
            <v>3976 Spårbyte, Alingsås - Göteborg Nsp</v>
          </cell>
          <cell r="C202" t="str">
            <v>B43</v>
          </cell>
          <cell r="D202" t="str">
            <v>Pågående</v>
          </cell>
          <cell r="E202" t="str">
            <v>Underhåll planering Reg Väst</v>
          </cell>
          <cell r="H202" t="str">
            <v>IVväp2 - Projektenhet 2 (ENH)</v>
          </cell>
          <cell r="I202" t="str">
            <v>IVvä - Väst (AVD)</v>
          </cell>
          <cell r="M202" t="str">
            <v>B612</v>
          </cell>
          <cell r="N202" t="str">
            <v>01</v>
          </cell>
          <cell r="O202">
            <v>6800000</v>
          </cell>
          <cell r="P202">
            <v>0</v>
          </cell>
          <cell r="Q202">
            <v>0</v>
          </cell>
          <cell r="R202">
            <v>0</v>
          </cell>
          <cell r="S202">
            <v>1000000</v>
          </cell>
          <cell r="T202">
            <v>5800000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</row>
        <row r="203">
          <cell r="A203">
            <v>3977</v>
          </cell>
          <cell r="B203" t="str">
            <v>Byte signalställverk Karlskrona</v>
          </cell>
          <cell r="C203" t="str">
            <v>B43</v>
          </cell>
          <cell r="D203" t="str">
            <v>Planlagd</v>
          </cell>
          <cell r="E203" t="str">
            <v>Underhåll planering Reg Syd</v>
          </cell>
          <cell r="H203" t="str">
            <v>UHplsr - Plan.samord.reinv. (ENH)</v>
          </cell>
          <cell r="I203" t="str">
            <v>IVsy - Syd (AVD)</v>
          </cell>
          <cell r="M203" t="str">
            <v>B823</v>
          </cell>
          <cell r="N203" t="str">
            <v>04</v>
          </cell>
          <cell r="O203">
            <v>30000000</v>
          </cell>
          <cell r="P203">
            <v>0</v>
          </cell>
          <cell r="Q203">
            <v>0</v>
          </cell>
          <cell r="R203">
            <v>0</v>
          </cell>
          <cell r="S203">
            <v>20000000</v>
          </cell>
          <cell r="T203">
            <v>10000000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</row>
        <row r="204">
          <cell r="A204">
            <v>3978</v>
          </cell>
          <cell r="B204" t="str">
            <v>Upprustning S&amp;B, Byte kraftanläggning - 12 st</v>
          </cell>
          <cell r="C204" t="str">
            <v>B43</v>
          </cell>
          <cell r="D204" t="str">
            <v>Planlagd</v>
          </cell>
          <cell r="E204" t="str">
            <v>Underhåll planering Reg Nationell</v>
          </cell>
          <cell r="H204" t="str">
            <v>UHplsr - Plan.samord.reinv. (ENH)</v>
          </cell>
          <cell r="I204" t="str">
            <v>IV - Investering  (VO)</v>
          </cell>
          <cell r="M204" t="str">
            <v>B099</v>
          </cell>
          <cell r="N204" t="str">
            <v>00</v>
          </cell>
          <cell r="O204">
            <v>6000000</v>
          </cell>
          <cell r="P204">
            <v>0</v>
          </cell>
          <cell r="Q204">
            <v>0</v>
          </cell>
          <cell r="R204">
            <v>0</v>
          </cell>
          <cell r="S204">
            <v>6000000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</row>
        <row r="205">
          <cell r="A205">
            <v>3980</v>
          </cell>
          <cell r="B205" t="str">
            <v>Byte teknikerterminaler m 85 (CLT 3)</v>
          </cell>
          <cell r="C205" t="str">
            <v>B43</v>
          </cell>
          <cell r="D205" t="str">
            <v>Pågående</v>
          </cell>
          <cell r="E205" t="str">
            <v>Underhåll planering Reg Nationell</v>
          </cell>
          <cell r="H205" t="str">
            <v>UHasi - Signalsystem (SEK)</v>
          </cell>
          <cell r="I205" t="str">
            <v>UHasi - Signalsystem (SEK)</v>
          </cell>
          <cell r="M205" t="str">
            <v>B099</v>
          </cell>
          <cell r="N205" t="str">
            <v>00</v>
          </cell>
          <cell r="O205">
            <v>16000000</v>
          </cell>
          <cell r="P205">
            <v>0</v>
          </cell>
          <cell r="Q205">
            <v>0</v>
          </cell>
          <cell r="R205">
            <v>0</v>
          </cell>
          <cell r="S205">
            <v>1000000</v>
          </cell>
          <cell r="T205">
            <v>7500000</v>
          </cell>
          <cell r="U205">
            <v>7500000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</row>
        <row r="206">
          <cell r="A206">
            <v>3982</v>
          </cell>
          <cell r="B206" t="str">
            <v>Byte magasinsenheter Ånge</v>
          </cell>
          <cell r="C206" t="str">
            <v>B43</v>
          </cell>
          <cell r="D206" t="str">
            <v>Pågående</v>
          </cell>
          <cell r="E206" t="str">
            <v>Underhåll planering Reg Mitt</v>
          </cell>
          <cell r="H206" t="str">
            <v>UHauf - Utformning  (SEK)</v>
          </cell>
          <cell r="I206" t="str">
            <v>IVm - Mitt (AVD)</v>
          </cell>
          <cell r="M206" t="str">
            <v>B210</v>
          </cell>
          <cell r="N206" t="str">
            <v>08</v>
          </cell>
          <cell r="O206">
            <v>26080</v>
          </cell>
          <cell r="P206">
            <v>0</v>
          </cell>
          <cell r="Q206">
            <v>0</v>
          </cell>
          <cell r="R206">
            <v>0</v>
          </cell>
          <cell r="S206">
            <v>26080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</row>
        <row r="207">
          <cell r="A207">
            <v>3982</v>
          </cell>
          <cell r="B207" t="str">
            <v>Byte magasinsenheter Ånge</v>
          </cell>
          <cell r="C207" t="str">
            <v>B43</v>
          </cell>
          <cell r="D207" t="str">
            <v>Pågående</v>
          </cell>
          <cell r="E207" t="str">
            <v>Underhåll planering Reg Mitt</v>
          </cell>
          <cell r="H207" t="str">
            <v>IVm - Mitt (AVD)</v>
          </cell>
          <cell r="I207" t="str">
            <v>IVm - Mitt (AVD)</v>
          </cell>
          <cell r="M207" t="str">
            <v>B210</v>
          </cell>
          <cell r="N207" t="str">
            <v>08</v>
          </cell>
          <cell r="O207">
            <v>5000000</v>
          </cell>
          <cell r="P207">
            <v>0</v>
          </cell>
          <cell r="Q207">
            <v>0</v>
          </cell>
          <cell r="R207">
            <v>0</v>
          </cell>
          <cell r="S207">
            <v>5000000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</row>
        <row r="208">
          <cell r="A208">
            <v>3983</v>
          </cell>
          <cell r="B208" t="str">
            <v>Gimån Revsundssjön, Brorep. &amp; ommålning</v>
          </cell>
          <cell r="C208" t="str">
            <v>B43</v>
          </cell>
          <cell r="D208" t="str">
            <v>Pågående</v>
          </cell>
          <cell r="E208" t="str">
            <v>Underhåll planering Reg Mitt</v>
          </cell>
          <cell r="H208" t="str">
            <v>IVm - Mitt (AVD)</v>
          </cell>
          <cell r="I208" t="str">
            <v>IVm - Mitt (AVD)</v>
          </cell>
          <cell r="M208" t="str">
            <v>B223</v>
          </cell>
          <cell r="N208" t="str">
            <v>20</v>
          </cell>
          <cell r="O208">
            <v>4651000</v>
          </cell>
          <cell r="P208">
            <v>0</v>
          </cell>
          <cell r="Q208">
            <v>0</v>
          </cell>
          <cell r="R208">
            <v>0</v>
          </cell>
          <cell r="S208">
            <v>600000</v>
          </cell>
          <cell r="T208">
            <v>4051000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</row>
        <row r="209">
          <cell r="A209">
            <v>3983</v>
          </cell>
          <cell r="B209" t="str">
            <v>Gimån Revsundssjön, Brorep. &amp; ommålning</v>
          </cell>
          <cell r="C209" t="str">
            <v>B43</v>
          </cell>
          <cell r="D209" t="str">
            <v>Pågående</v>
          </cell>
          <cell r="E209" t="str">
            <v>Underhåll planering Reg Mitt</v>
          </cell>
          <cell r="H209" t="str">
            <v>IVmph - Projektenhet Härnösand (ENH)</v>
          </cell>
          <cell r="I209" t="str">
            <v>IVm - Mitt (AVD)</v>
          </cell>
          <cell r="M209" t="str">
            <v>B223</v>
          </cell>
          <cell r="N209" t="str">
            <v>20</v>
          </cell>
          <cell r="O209">
            <v>-10110</v>
          </cell>
          <cell r="P209">
            <v>0</v>
          </cell>
          <cell r="Q209">
            <v>0</v>
          </cell>
          <cell r="R209">
            <v>0</v>
          </cell>
          <cell r="S209">
            <v>-10110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</row>
        <row r="210">
          <cell r="A210">
            <v>3984</v>
          </cell>
          <cell r="B210" t="str">
            <v>Örbyhusån, Ommålning bro</v>
          </cell>
          <cell r="C210" t="str">
            <v>B43</v>
          </cell>
          <cell r="D210" t="str">
            <v>Planlagd</v>
          </cell>
          <cell r="E210" t="str">
            <v>Underhåll planering Reg Mitt</v>
          </cell>
          <cell r="H210" t="str">
            <v>IVös - Öst/Stockholm (AVD)</v>
          </cell>
          <cell r="I210" t="str">
            <v>IVm - Mitt (AVD)</v>
          </cell>
          <cell r="M210" t="str">
            <v>B435</v>
          </cell>
          <cell r="N210" t="str">
            <v>05</v>
          </cell>
          <cell r="O210">
            <v>1240000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1240000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</row>
        <row r="211">
          <cell r="A211">
            <v>3988</v>
          </cell>
          <cell r="B211" t="str">
            <v>Krylbo VP SSP (mot vändskiva), Brorep. &amp; ommålning</v>
          </cell>
          <cell r="C211" t="str">
            <v>B43</v>
          </cell>
          <cell r="D211" t="str">
            <v>Nystart</v>
          </cell>
          <cell r="E211" t="str">
            <v>Underhåll planering Reg Mitt</v>
          </cell>
          <cell r="H211" t="str">
            <v>IVm - Mitt (AVD)</v>
          </cell>
          <cell r="I211" t="str">
            <v>IVm - Mitt (AVD)</v>
          </cell>
          <cell r="M211" t="str">
            <v>B313</v>
          </cell>
          <cell r="N211" t="str">
            <v>06</v>
          </cell>
          <cell r="O211">
            <v>3200000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500000</v>
          </cell>
          <cell r="W211">
            <v>2700000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</row>
        <row r="212">
          <cell r="A212">
            <v>3990</v>
          </cell>
          <cell r="B212" t="str">
            <v>BDL 315 Rivning bro  Sandvikens järnverk GCT km 22+600</v>
          </cell>
          <cell r="C212" t="str">
            <v>B43</v>
          </cell>
          <cell r="D212" t="str">
            <v>Planlagd</v>
          </cell>
          <cell r="E212" t="str">
            <v>Underhåll planering Reg Mitt</v>
          </cell>
          <cell r="H212" t="str">
            <v>IVm - Mitt (AVD)</v>
          </cell>
          <cell r="I212" t="str">
            <v>IVn - Nord (AVD)</v>
          </cell>
          <cell r="M212" t="str">
            <v>B315</v>
          </cell>
          <cell r="N212" t="str">
            <v>10</v>
          </cell>
          <cell r="O212">
            <v>2050000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50000</v>
          </cell>
          <cell r="U212">
            <v>2000000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</row>
        <row r="213">
          <cell r="A213">
            <v>3991</v>
          </cell>
          <cell r="B213" t="str">
            <v>Lina älv, Ommålning bro</v>
          </cell>
          <cell r="C213" t="str">
            <v>B43</v>
          </cell>
          <cell r="D213" t="str">
            <v>Pågående</v>
          </cell>
          <cell r="E213" t="str">
            <v>Underhåll planering Reg Nord</v>
          </cell>
          <cell r="H213" t="str">
            <v>IVn - Nord (AVD)</v>
          </cell>
          <cell r="I213" t="str">
            <v>IVn - Nord (AVD)</v>
          </cell>
          <cell r="M213" t="str">
            <v>B113</v>
          </cell>
          <cell r="N213" t="str">
            <v>21</v>
          </cell>
          <cell r="O213">
            <v>1200000</v>
          </cell>
          <cell r="P213">
            <v>0</v>
          </cell>
          <cell r="Q213">
            <v>0</v>
          </cell>
          <cell r="R213">
            <v>0</v>
          </cell>
          <cell r="S213">
            <v>1200000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</row>
        <row r="214">
          <cell r="A214">
            <v>3992</v>
          </cell>
          <cell r="B214" t="str">
            <v>Mjellijokk, Ommålning bro</v>
          </cell>
          <cell r="C214" t="str">
            <v>B43</v>
          </cell>
          <cell r="D214" t="str">
            <v>Planlagd</v>
          </cell>
          <cell r="E214" t="str">
            <v>Underhåll planering Reg Nord</v>
          </cell>
          <cell r="H214" t="str">
            <v>IVn - Nord (AVD)</v>
          </cell>
          <cell r="I214" t="str">
            <v>IVn - Nord (AVD)</v>
          </cell>
          <cell r="M214" t="str">
            <v>B111</v>
          </cell>
          <cell r="N214" t="str">
            <v>21</v>
          </cell>
          <cell r="O214">
            <v>1200000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1200000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</row>
        <row r="215">
          <cell r="A215">
            <v>3994</v>
          </cell>
          <cell r="B215" t="str">
            <v>Lödge älv, gamla bron, Rivning bro</v>
          </cell>
          <cell r="C215" t="str">
            <v>B43</v>
          </cell>
          <cell r="D215" t="str">
            <v>Planlagd</v>
          </cell>
          <cell r="E215" t="str">
            <v>Underhåll planering Reg Nord</v>
          </cell>
          <cell r="H215" t="str">
            <v>IVn - Nord (AVD)</v>
          </cell>
          <cell r="I215" t="str">
            <v>IVn - Nord (AVD)</v>
          </cell>
          <cell r="M215" t="str">
            <v>B129</v>
          </cell>
          <cell r="N215" t="str">
            <v>07</v>
          </cell>
          <cell r="O215">
            <v>3000000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3000000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</row>
        <row r="216">
          <cell r="A216">
            <v>3995</v>
          </cell>
          <cell r="B216" t="str">
            <v>Ume älv, gamla bron, Rivning bro</v>
          </cell>
          <cell r="C216" t="str">
            <v>B43</v>
          </cell>
          <cell r="D216" t="str">
            <v>Planlagd</v>
          </cell>
          <cell r="E216" t="str">
            <v>Underhåll planering Reg Nord</v>
          </cell>
          <cell r="H216" t="str">
            <v>IVn - Nord (AVD)</v>
          </cell>
          <cell r="I216" t="str">
            <v>IVn - Nord (AVD)</v>
          </cell>
          <cell r="M216" t="str">
            <v>B171</v>
          </cell>
          <cell r="N216" t="str">
            <v>28</v>
          </cell>
          <cell r="O216">
            <v>3000000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3000000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</row>
        <row r="217">
          <cell r="A217">
            <v>3996</v>
          </cell>
          <cell r="B217" t="str">
            <v>Pålsundet, Brobyte</v>
          </cell>
          <cell r="C217" t="str">
            <v>B43</v>
          </cell>
          <cell r="D217" t="str">
            <v>Pågående</v>
          </cell>
          <cell r="E217" t="str">
            <v>Underhåll planering Reg Mitt</v>
          </cell>
          <cell r="H217" t="str">
            <v>IVmph - Projektenhet Härnösand (ENH)</v>
          </cell>
          <cell r="I217" t="str">
            <v>IVm - Mitt (AVD)</v>
          </cell>
          <cell r="M217" t="str">
            <v>B153</v>
          </cell>
          <cell r="N217" t="str">
            <v>46</v>
          </cell>
          <cell r="O217">
            <v>-11730</v>
          </cell>
          <cell r="P217">
            <v>0</v>
          </cell>
          <cell r="Q217">
            <v>0</v>
          </cell>
          <cell r="R217">
            <v>0</v>
          </cell>
          <cell r="S217">
            <v>-11730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</row>
        <row r="218">
          <cell r="A218">
            <v>3997</v>
          </cell>
          <cell r="B218" t="str">
            <v>Arvån, Brobyte</v>
          </cell>
          <cell r="C218" t="str">
            <v>B43</v>
          </cell>
          <cell r="D218" t="str">
            <v>Pågående</v>
          </cell>
          <cell r="E218" t="str">
            <v>Underhåll planering Reg Nord</v>
          </cell>
          <cell r="H218" t="str">
            <v>UHauf - Utformning  (SEK)</v>
          </cell>
          <cell r="I218" t="str">
            <v>IVn - Nord (AVD)</v>
          </cell>
          <cell r="M218" t="str">
            <v>B152</v>
          </cell>
          <cell r="N218" t="str">
            <v>44</v>
          </cell>
          <cell r="O218">
            <v>50000</v>
          </cell>
          <cell r="P218">
            <v>0</v>
          </cell>
          <cell r="Q218">
            <v>0</v>
          </cell>
          <cell r="R218">
            <v>0</v>
          </cell>
          <cell r="S218">
            <v>50000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A219">
            <v>3997</v>
          </cell>
          <cell r="B219" t="str">
            <v>Arvån, Brobyte</v>
          </cell>
          <cell r="C219" t="str">
            <v>B43</v>
          </cell>
          <cell r="D219" t="str">
            <v>Pågående</v>
          </cell>
          <cell r="E219" t="str">
            <v>Underhåll planering Reg Nord</v>
          </cell>
          <cell r="H219" t="str">
            <v>IVnac -  AC (ENH)</v>
          </cell>
          <cell r="I219" t="str">
            <v>IVn - Nord (AVD)</v>
          </cell>
          <cell r="M219" t="str">
            <v>B152</v>
          </cell>
          <cell r="N219" t="str">
            <v>44</v>
          </cell>
          <cell r="O219">
            <v>8800000</v>
          </cell>
          <cell r="P219">
            <v>0</v>
          </cell>
          <cell r="Q219">
            <v>0</v>
          </cell>
          <cell r="R219">
            <v>0</v>
          </cell>
          <cell r="S219">
            <v>800000</v>
          </cell>
          <cell r="T219">
            <v>8000000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</row>
        <row r="220">
          <cell r="A220">
            <v>3998</v>
          </cell>
          <cell r="B220" t="str">
            <v>Maltån, Brobyte</v>
          </cell>
          <cell r="C220" t="str">
            <v>B43</v>
          </cell>
          <cell r="D220" t="str">
            <v>Pågående</v>
          </cell>
          <cell r="E220" t="str">
            <v>Underhåll planering Reg Nord</v>
          </cell>
          <cell r="H220" t="str">
            <v>UHauf - Utformning  (SEK)</v>
          </cell>
          <cell r="I220" t="str">
            <v>IVn - Nord (AVD)</v>
          </cell>
          <cell r="M220" t="str">
            <v>B152</v>
          </cell>
          <cell r="N220" t="str">
            <v>44</v>
          </cell>
          <cell r="O220">
            <v>50000</v>
          </cell>
          <cell r="P220">
            <v>0</v>
          </cell>
          <cell r="Q220">
            <v>0</v>
          </cell>
          <cell r="R220">
            <v>0</v>
          </cell>
          <cell r="S220">
            <v>50000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</row>
        <row r="221">
          <cell r="A221">
            <v>3998</v>
          </cell>
          <cell r="B221" t="str">
            <v>Maltån, Brobyte</v>
          </cell>
          <cell r="C221" t="str">
            <v>B43</v>
          </cell>
          <cell r="D221" t="str">
            <v>Pågående</v>
          </cell>
          <cell r="E221" t="str">
            <v>Underhåll planering Reg Nord</v>
          </cell>
          <cell r="H221" t="str">
            <v>IVnac -  AC (ENH)</v>
          </cell>
          <cell r="I221" t="str">
            <v>IVn - Nord (AVD)</v>
          </cell>
          <cell r="M221" t="str">
            <v>B152</v>
          </cell>
          <cell r="N221" t="str">
            <v>44</v>
          </cell>
          <cell r="O221">
            <v>8850000</v>
          </cell>
          <cell r="P221">
            <v>0</v>
          </cell>
          <cell r="Q221">
            <v>0</v>
          </cell>
          <cell r="R221">
            <v>0</v>
          </cell>
          <cell r="S221">
            <v>850000</v>
          </cell>
          <cell r="T221">
            <v>8000000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</row>
        <row r="222">
          <cell r="A222">
            <v>3999</v>
          </cell>
          <cell r="B222" t="str">
            <v>Liukattijoki, Broförstärkning</v>
          </cell>
          <cell r="C222" t="str">
            <v>B43</v>
          </cell>
          <cell r="D222" t="str">
            <v>Nystart</v>
          </cell>
          <cell r="E222" t="str">
            <v>Underhåll planering Reg Nord</v>
          </cell>
          <cell r="H222" t="str">
            <v>UHauf - Utformning  (SEK)</v>
          </cell>
          <cell r="I222" t="str">
            <v>IVn - Nord (AVD)</v>
          </cell>
          <cell r="M222" t="str">
            <v>B116</v>
          </cell>
          <cell r="N222" t="str">
            <v>21</v>
          </cell>
          <cell r="O222">
            <v>100000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100000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</row>
        <row r="223">
          <cell r="A223">
            <v>3999</v>
          </cell>
          <cell r="B223" t="str">
            <v>Liukattijoki, Broförstärkning</v>
          </cell>
          <cell r="C223" t="str">
            <v>B43</v>
          </cell>
          <cell r="D223" t="str">
            <v>Nystart</v>
          </cell>
          <cell r="E223" t="str">
            <v>Underhåll planering Reg Nord</v>
          </cell>
          <cell r="H223" t="str">
            <v>IVn - Nord (AVD)</v>
          </cell>
          <cell r="I223" t="str">
            <v>IVn - Nord (AVD)</v>
          </cell>
          <cell r="M223" t="str">
            <v>B116</v>
          </cell>
          <cell r="N223" t="str">
            <v>21</v>
          </cell>
          <cell r="O223">
            <v>2150000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250000</v>
          </cell>
          <cell r="U223">
            <v>1900000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</row>
        <row r="224">
          <cell r="A224">
            <v>4023</v>
          </cell>
          <cell r="B224" t="str">
            <v>Underhåll planering Reg SYD Byggnadsverk till IV</v>
          </cell>
          <cell r="C224" t="str">
            <v>DRIF</v>
          </cell>
          <cell r="D224" t="str">
            <v>Pågående</v>
          </cell>
          <cell r="E224" t="str">
            <v>Underhåll planering Reg Syd</v>
          </cell>
          <cell r="H224" t="str">
            <v>IVsy1 - Projektenhet 1 (ENH)</v>
          </cell>
          <cell r="I224" t="str">
            <v>IVsy - Syd (AVD)</v>
          </cell>
          <cell r="M224" t="str">
            <v/>
          </cell>
          <cell r="N224" t="str">
            <v/>
          </cell>
          <cell r="O224">
            <v>631614</v>
          </cell>
          <cell r="P224">
            <v>0</v>
          </cell>
          <cell r="Q224">
            <v>0</v>
          </cell>
          <cell r="R224">
            <v>0</v>
          </cell>
          <cell r="S224">
            <v>631614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</row>
        <row r="225">
          <cell r="A225">
            <v>4023</v>
          </cell>
          <cell r="B225" t="str">
            <v>Underhåll planering Reg SYD Byggnadsverk till IV</v>
          </cell>
          <cell r="C225" t="str">
            <v>DRIF</v>
          </cell>
          <cell r="D225" t="str">
            <v>Pågående</v>
          </cell>
          <cell r="E225" t="str">
            <v>Underhåll planering Reg Syd</v>
          </cell>
          <cell r="H225" t="str">
            <v>IVsy1 - Projektenhet 1 (ENH)</v>
          </cell>
          <cell r="I225" t="str">
            <v>IVsy - Syd (AVD)</v>
          </cell>
          <cell r="M225" t="str">
            <v/>
          </cell>
          <cell r="N225" t="str">
            <v/>
          </cell>
          <cell r="O225">
            <v>14186</v>
          </cell>
          <cell r="P225">
            <v>0</v>
          </cell>
          <cell r="Q225">
            <v>0</v>
          </cell>
          <cell r="R225">
            <v>0</v>
          </cell>
          <cell r="S225">
            <v>14186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</row>
        <row r="226">
          <cell r="A226">
            <v>4023</v>
          </cell>
          <cell r="B226" t="str">
            <v>Underhåll planering Reg SYD Byggnadsverk till IV</v>
          </cell>
          <cell r="C226" t="str">
            <v>DRIF</v>
          </cell>
          <cell r="D226" t="str">
            <v>Pågående</v>
          </cell>
          <cell r="E226" t="str">
            <v>Underhåll planering Reg Syd</v>
          </cell>
          <cell r="H226" t="str">
            <v>IVsy1 - Projektenhet 1 (ENH)</v>
          </cell>
          <cell r="I226" t="str">
            <v>IVsy - Syd (AVD)</v>
          </cell>
          <cell r="M226" t="str">
            <v/>
          </cell>
          <cell r="N226" t="str">
            <v/>
          </cell>
          <cell r="O226">
            <v>15865</v>
          </cell>
          <cell r="P226">
            <v>0</v>
          </cell>
          <cell r="Q226">
            <v>0</v>
          </cell>
          <cell r="R226">
            <v>0</v>
          </cell>
          <cell r="S226">
            <v>15865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</row>
        <row r="227">
          <cell r="A227">
            <v>4023</v>
          </cell>
          <cell r="B227" t="str">
            <v>Underhåll planering Reg SYD Byggnadsverk till IV</v>
          </cell>
          <cell r="C227" t="str">
            <v>DRIF</v>
          </cell>
          <cell r="D227" t="str">
            <v>Pågående</v>
          </cell>
          <cell r="E227" t="str">
            <v>Underhåll planering Reg Syd</v>
          </cell>
          <cell r="H227" t="str">
            <v>IVsy2 - Projektenhet 2 (ENH)</v>
          </cell>
          <cell r="I227" t="str">
            <v>IVsy - Syd (AVD)</v>
          </cell>
          <cell r="M227" t="str">
            <v/>
          </cell>
          <cell r="N227" t="str">
            <v/>
          </cell>
          <cell r="O227">
            <v>13691</v>
          </cell>
          <cell r="P227">
            <v>0</v>
          </cell>
          <cell r="Q227">
            <v>0</v>
          </cell>
          <cell r="R227">
            <v>0</v>
          </cell>
          <cell r="S227">
            <v>13691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</row>
        <row r="228">
          <cell r="A228">
            <v>4023</v>
          </cell>
          <cell r="B228" t="str">
            <v>Underhåll planering Reg SYD Byggnadsverk till IV</v>
          </cell>
          <cell r="C228" t="str">
            <v>DRIF</v>
          </cell>
          <cell r="D228" t="str">
            <v>Pågående</v>
          </cell>
          <cell r="E228" t="str">
            <v>Underhåll planering Reg Syd</v>
          </cell>
          <cell r="H228" t="str">
            <v>IVsy3 - Projektenhet 3 (ENH)</v>
          </cell>
          <cell r="I228" t="str">
            <v>IVsy - Syd (AVD)</v>
          </cell>
          <cell r="M228" t="str">
            <v/>
          </cell>
          <cell r="N228" t="str">
            <v/>
          </cell>
          <cell r="O228">
            <v>-7000</v>
          </cell>
          <cell r="P228">
            <v>0</v>
          </cell>
          <cell r="Q228">
            <v>0</v>
          </cell>
          <cell r="R228">
            <v>0</v>
          </cell>
          <cell r="S228">
            <v>-7000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</row>
        <row r="229">
          <cell r="A229">
            <v>4024</v>
          </cell>
          <cell r="B229" t="str">
            <v>Underhåll planering Reg VÄST Byggnadsverk till IV</v>
          </cell>
          <cell r="C229" t="str">
            <v>DRIF</v>
          </cell>
          <cell r="D229" t="str">
            <v>Pågående</v>
          </cell>
          <cell r="E229" t="str">
            <v>Underhåll planering Reg Väst</v>
          </cell>
          <cell r="H229" t="str">
            <v>IVväp3 - Projektenhet 3 (ENH)</v>
          </cell>
          <cell r="I229" t="str">
            <v/>
          </cell>
          <cell r="M229" t="str">
            <v/>
          </cell>
          <cell r="N229" t="str">
            <v/>
          </cell>
          <cell r="O229">
            <v>348509</v>
          </cell>
          <cell r="P229">
            <v>0</v>
          </cell>
          <cell r="Q229">
            <v>0</v>
          </cell>
          <cell r="R229">
            <v>0</v>
          </cell>
          <cell r="S229">
            <v>348509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</row>
        <row r="230">
          <cell r="A230">
            <v>4024</v>
          </cell>
          <cell r="B230" t="str">
            <v>Underhåll planering Reg VÄST Byggnadsverk till IV</v>
          </cell>
          <cell r="C230" t="str">
            <v>DRIF</v>
          </cell>
          <cell r="D230" t="str">
            <v>Pågående</v>
          </cell>
          <cell r="E230" t="str">
            <v>Underhåll planering Reg Väst</v>
          </cell>
          <cell r="H230" t="str">
            <v>IVväp3 - Projektenhet 3 (ENH)</v>
          </cell>
          <cell r="I230" t="str">
            <v/>
          </cell>
          <cell r="M230" t="str">
            <v/>
          </cell>
          <cell r="N230" t="str">
            <v/>
          </cell>
          <cell r="O230">
            <v>-1138</v>
          </cell>
          <cell r="P230">
            <v>0</v>
          </cell>
          <cell r="Q230">
            <v>0</v>
          </cell>
          <cell r="R230">
            <v>0</v>
          </cell>
          <cell r="S230">
            <v>-1138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</row>
        <row r="231">
          <cell r="A231">
            <v>4024</v>
          </cell>
          <cell r="B231" t="str">
            <v>Underhåll planering Reg VÄST Byggnadsverk till IV</v>
          </cell>
          <cell r="C231" t="str">
            <v>DRIF</v>
          </cell>
          <cell r="D231" t="str">
            <v>Pågående</v>
          </cell>
          <cell r="E231" t="str">
            <v>Underhåll planering Reg Väst</v>
          </cell>
          <cell r="H231" t="str">
            <v>IVväp4 - Projektenhet 4 (ENH)</v>
          </cell>
          <cell r="I231" t="str">
            <v/>
          </cell>
          <cell r="M231" t="str">
            <v/>
          </cell>
          <cell r="N231" t="str">
            <v/>
          </cell>
          <cell r="O231">
            <v>325000</v>
          </cell>
          <cell r="P231">
            <v>0</v>
          </cell>
          <cell r="Q231">
            <v>0</v>
          </cell>
          <cell r="R231">
            <v>0</v>
          </cell>
          <cell r="S231">
            <v>325000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</row>
        <row r="232">
          <cell r="A232">
            <v>4026</v>
          </cell>
          <cell r="B232" t="str">
            <v/>
          </cell>
          <cell r="C232" t="str">
            <v>B43</v>
          </cell>
          <cell r="D232" t="str">
            <v>Pågående</v>
          </cell>
          <cell r="E232" t="str">
            <v>Underhåll planering Reg Nord</v>
          </cell>
          <cell r="H232" t="str">
            <v>UHauf - Utformning  (SEK)</v>
          </cell>
          <cell r="I232" t="str">
            <v>IVn - Nord (AVD)</v>
          </cell>
          <cell r="M232" t="str">
            <v>B120</v>
          </cell>
          <cell r="N232" t="str">
            <v>07</v>
          </cell>
          <cell r="O232">
            <v>50000</v>
          </cell>
          <cell r="P232">
            <v>0</v>
          </cell>
          <cell r="Q232">
            <v>0</v>
          </cell>
          <cell r="R232">
            <v>0</v>
          </cell>
          <cell r="S232">
            <v>50000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</row>
        <row r="233">
          <cell r="A233">
            <v>4026</v>
          </cell>
          <cell r="B233" t="str">
            <v/>
          </cell>
          <cell r="C233" t="str">
            <v>B43</v>
          </cell>
          <cell r="D233" t="str">
            <v>Pågående</v>
          </cell>
          <cell r="E233" t="str">
            <v>Underhåll planering Reg Nord</v>
          </cell>
          <cell r="H233" t="str">
            <v>IVn - Nord (AVD)</v>
          </cell>
          <cell r="I233" t="str">
            <v>IVn - Nord (AVD)</v>
          </cell>
          <cell r="M233" t="str">
            <v>B120</v>
          </cell>
          <cell r="N233" t="str">
            <v>07</v>
          </cell>
          <cell r="O233">
            <v>900000</v>
          </cell>
          <cell r="P233">
            <v>0</v>
          </cell>
          <cell r="Q233">
            <v>0</v>
          </cell>
          <cell r="R233">
            <v>0</v>
          </cell>
          <cell r="S233">
            <v>900000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</row>
        <row r="234">
          <cell r="A234">
            <v>4026</v>
          </cell>
          <cell r="B234" t="str">
            <v/>
          </cell>
          <cell r="C234" t="str">
            <v>B43</v>
          </cell>
          <cell r="D234" t="str">
            <v>Pågående</v>
          </cell>
          <cell r="E234" t="str">
            <v>Underhåll planering Reg Nord</v>
          </cell>
          <cell r="H234" t="str">
            <v>IVnac -  AC (ENH)</v>
          </cell>
          <cell r="I234" t="str">
            <v>IVn - Nord (AVD)</v>
          </cell>
          <cell r="M234" t="str">
            <v>B120</v>
          </cell>
          <cell r="N234" t="str">
            <v>07</v>
          </cell>
          <cell r="O234">
            <v>8180000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8180000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</row>
        <row r="235">
          <cell r="A235">
            <v>4027</v>
          </cell>
          <cell r="B235" t="str">
            <v>Rusbäcken, Brobyte</v>
          </cell>
          <cell r="C235" t="str">
            <v>B43</v>
          </cell>
          <cell r="D235" t="str">
            <v>Pågående</v>
          </cell>
          <cell r="E235" t="str">
            <v>Underhåll planering Reg Nord</v>
          </cell>
          <cell r="H235" t="str">
            <v>IVnac -  AC (ENH)</v>
          </cell>
          <cell r="I235" t="str">
            <v>IVn - Nord (AVD)</v>
          </cell>
          <cell r="M235" t="str">
            <v>B152</v>
          </cell>
          <cell r="N235" t="str">
            <v>44</v>
          </cell>
          <cell r="O235">
            <v>7500000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  <cell r="T235">
            <v>6500000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</row>
        <row r="236">
          <cell r="A236">
            <v>4028</v>
          </cell>
          <cell r="B236" t="str">
            <v>Tåskbäcken, ommålning bro</v>
          </cell>
          <cell r="C236" t="str">
            <v>B43</v>
          </cell>
          <cell r="D236" t="str">
            <v>Nystart</v>
          </cell>
          <cell r="E236" t="str">
            <v>Underhåll planering Reg Nord</v>
          </cell>
          <cell r="H236" t="str">
            <v>IVn - Nord (AVD)</v>
          </cell>
          <cell r="I236" t="str">
            <v>IVn - Nord (AVD)</v>
          </cell>
          <cell r="M236" t="str">
            <v>B152</v>
          </cell>
          <cell r="N236" t="str">
            <v>44</v>
          </cell>
          <cell r="O236">
            <v>1600000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100000</v>
          </cell>
          <cell r="U236">
            <v>1500000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</row>
        <row r="237">
          <cell r="A237">
            <v>4029</v>
          </cell>
          <cell r="B237" t="str">
            <v>Paubäcken, Ommålning bro</v>
          </cell>
          <cell r="C237" t="str">
            <v>B43</v>
          </cell>
          <cell r="D237" t="str">
            <v>Nystart</v>
          </cell>
          <cell r="E237" t="str">
            <v>Underhåll planering Reg Nord</v>
          </cell>
          <cell r="H237" t="str">
            <v>IVn - Nord (AVD)</v>
          </cell>
          <cell r="I237" t="str">
            <v>IVn - Nord (AVD)</v>
          </cell>
          <cell r="M237" t="str">
            <v>B152</v>
          </cell>
          <cell r="N237" t="str">
            <v>44</v>
          </cell>
          <cell r="O237">
            <v>1600000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100000</v>
          </cell>
          <cell r="U237">
            <v>1500000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</row>
        <row r="238">
          <cell r="A238">
            <v>4030</v>
          </cell>
          <cell r="B238" t="str">
            <v>Brorivning nord</v>
          </cell>
          <cell r="C238" t="str">
            <v>B43</v>
          </cell>
          <cell r="D238" t="str">
            <v>Nystart</v>
          </cell>
          <cell r="E238" t="str">
            <v>Underhåll planering Reg Nord</v>
          </cell>
          <cell r="H238" t="str">
            <v>UHauf - Utformning  (SEK)</v>
          </cell>
          <cell r="I238" t="str">
            <v>IVn - Nord (AVD)</v>
          </cell>
          <cell r="M238" t="str">
            <v>B113</v>
          </cell>
          <cell r="N238" t="str">
            <v>21</v>
          </cell>
          <cell r="O238">
            <v>50000</v>
          </cell>
          <cell r="P238">
            <v>0</v>
          </cell>
          <cell r="Q238">
            <v>0</v>
          </cell>
          <cell r="R238">
            <v>0</v>
          </cell>
          <cell r="S238">
            <v>50000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9">
          <cell r="A239">
            <v>4030</v>
          </cell>
          <cell r="B239" t="str">
            <v>Brorivning nord</v>
          </cell>
          <cell r="C239" t="str">
            <v>B43</v>
          </cell>
          <cell r="D239" t="str">
            <v>Pågående</v>
          </cell>
          <cell r="E239" t="str">
            <v>Underhåll planering Reg Nord</v>
          </cell>
          <cell r="H239" t="str">
            <v>IVnbd - BD (ENH)</v>
          </cell>
          <cell r="I239" t="str">
            <v>IVn - Nord (AVD)</v>
          </cell>
          <cell r="M239" t="str">
            <v>B113</v>
          </cell>
          <cell r="N239" t="str">
            <v>21</v>
          </cell>
          <cell r="O239">
            <v>3000000</v>
          </cell>
          <cell r="P239">
            <v>0</v>
          </cell>
          <cell r="Q239">
            <v>0</v>
          </cell>
          <cell r="R239">
            <v>0</v>
          </cell>
          <cell r="S239">
            <v>500000</v>
          </cell>
          <cell r="T239">
            <v>2500000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</row>
        <row r="240">
          <cell r="A240">
            <v>4034</v>
          </cell>
          <cell r="B240" t="str">
            <v>Kalixfors, Rivning bro</v>
          </cell>
          <cell r="C240" t="str">
            <v>B43</v>
          </cell>
          <cell r="D240" t="str">
            <v>Planlagd</v>
          </cell>
          <cell r="E240" t="str">
            <v>Underhåll planering Reg Nord</v>
          </cell>
          <cell r="H240" t="str">
            <v>IVn - Nord (AVD)</v>
          </cell>
          <cell r="I240" t="str">
            <v>IVn - Nord (AVD)</v>
          </cell>
          <cell r="M240" t="str">
            <v>B113</v>
          </cell>
          <cell r="N240" t="str">
            <v>21</v>
          </cell>
          <cell r="O240">
            <v>3000000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500000</v>
          </cell>
          <cell r="V240">
            <v>2500000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</row>
        <row r="241">
          <cell r="A241">
            <v>4035</v>
          </cell>
          <cell r="B241" t="str">
            <v>Moälven, Ommålning bro</v>
          </cell>
          <cell r="C241" t="str">
            <v>B43</v>
          </cell>
          <cell r="D241" t="str">
            <v>Planlagd</v>
          </cell>
          <cell r="E241" t="str">
            <v>Underhåll planering Reg Nord</v>
          </cell>
          <cell r="H241" t="str">
            <v>IVn - Nord (AVD)</v>
          </cell>
          <cell r="I241" t="str">
            <v>IVn - Nord (AVD)</v>
          </cell>
          <cell r="M241" t="str">
            <v>B149</v>
          </cell>
          <cell r="N241" t="str">
            <v>47</v>
          </cell>
          <cell r="O241">
            <v>2600000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100000</v>
          </cell>
          <cell r="U241">
            <v>2500000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</row>
        <row r="242">
          <cell r="A242">
            <v>4036</v>
          </cell>
          <cell r="B242" t="str">
            <v>Storån Forsheda, Brobyte</v>
          </cell>
          <cell r="C242" t="str">
            <v>B43</v>
          </cell>
          <cell r="D242" t="str">
            <v>Planlagd</v>
          </cell>
          <cell r="E242" t="str">
            <v>Underhåll planering Reg Syd</v>
          </cell>
          <cell r="H242" t="str">
            <v>IVsy - Syd (AVD)</v>
          </cell>
          <cell r="I242" t="str">
            <v>IVsy - Syd (AVD)</v>
          </cell>
          <cell r="M242" t="str">
            <v>B732</v>
          </cell>
          <cell r="N242" t="str">
            <v>84</v>
          </cell>
          <cell r="O242">
            <v>7700000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700000</v>
          </cell>
          <cell r="X242">
            <v>7000000</v>
          </cell>
          <cell r="Y242">
            <v>0</v>
          </cell>
          <cell r="Z242">
            <v>0</v>
          </cell>
          <cell r="AA242">
            <v>0</v>
          </cell>
        </row>
        <row r="243">
          <cell r="A243">
            <v>4036</v>
          </cell>
          <cell r="B243" t="str">
            <v>Storån Forsheda, Brobyte</v>
          </cell>
          <cell r="C243" t="str">
            <v>B43</v>
          </cell>
          <cell r="D243" t="str">
            <v>Nystart</v>
          </cell>
          <cell r="E243" t="str">
            <v>Underhåll planering Reg Syd</v>
          </cell>
          <cell r="H243" t="str">
            <v>UHauf - Utformning  (SEK)</v>
          </cell>
          <cell r="I243" t="str">
            <v>IVsy - Syd (AVD)</v>
          </cell>
          <cell r="M243" t="str">
            <v>B732</v>
          </cell>
          <cell r="N243" t="str">
            <v>84</v>
          </cell>
          <cell r="O243">
            <v>100000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100000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</row>
        <row r="244">
          <cell r="A244">
            <v>4037</v>
          </cell>
          <cell r="B244" t="str">
            <v>Hjortbron, Brobyte</v>
          </cell>
          <cell r="C244" t="str">
            <v>B43</v>
          </cell>
          <cell r="D244" t="str">
            <v>Nystart</v>
          </cell>
          <cell r="E244" t="str">
            <v>Underhåll planering Reg Syd</v>
          </cell>
          <cell r="H244" t="str">
            <v>IVsy - Syd (AVD)</v>
          </cell>
          <cell r="I244" t="str">
            <v>IVsy - Syd (AVD)</v>
          </cell>
          <cell r="M244" t="str">
            <v>B732</v>
          </cell>
          <cell r="N244" t="str">
            <v>84</v>
          </cell>
          <cell r="O244">
            <v>6600000</v>
          </cell>
          <cell r="P244">
            <v>0</v>
          </cell>
          <cell r="Q244">
            <v>0</v>
          </cell>
          <cell r="R244">
            <v>0</v>
          </cell>
          <cell r="S244">
            <v>600000</v>
          </cell>
          <cell r="T244">
            <v>0</v>
          </cell>
          <cell r="U244">
            <v>0</v>
          </cell>
          <cell r="V244">
            <v>6000000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</row>
        <row r="245">
          <cell r="A245">
            <v>4038</v>
          </cell>
          <cell r="B245" t="str">
            <v>Havrida 1, Brobyte</v>
          </cell>
          <cell r="C245" t="str">
            <v>B43</v>
          </cell>
          <cell r="D245" t="str">
            <v>Nystart</v>
          </cell>
          <cell r="E245" t="str">
            <v>Underhåll planering Reg Syd</v>
          </cell>
          <cell r="H245" t="str">
            <v>IVsy - Syd (AVD)</v>
          </cell>
          <cell r="I245" t="str">
            <v>IVsy - Syd (AVD)</v>
          </cell>
          <cell r="M245" t="str">
            <v>B732</v>
          </cell>
          <cell r="N245" t="str">
            <v>84</v>
          </cell>
          <cell r="O245">
            <v>6000000</v>
          </cell>
          <cell r="P245">
            <v>0</v>
          </cell>
          <cell r="Q245">
            <v>0</v>
          </cell>
          <cell r="R245">
            <v>0</v>
          </cell>
          <cell r="S245">
            <v>500000</v>
          </cell>
          <cell r="T245">
            <v>0</v>
          </cell>
          <cell r="U245">
            <v>0</v>
          </cell>
          <cell r="V245">
            <v>5500000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</row>
        <row r="246">
          <cell r="A246">
            <v>4040</v>
          </cell>
          <cell r="B246" t="str">
            <v>Högebro, Brobyte</v>
          </cell>
          <cell r="C246" t="str">
            <v>B43</v>
          </cell>
          <cell r="D246" t="str">
            <v>Nystart</v>
          </cell>
          <cell r="E246" t="str">
            <v>Underhåll planering Reg Syd</v>
          </cell>
          <cell r="H246" t="str">
            <v>UHauf - Utformning  (SEK)</v>
          </cell>
          <cell r="I246" t="str">
            <v>IVsy - Syd (AVD)</v>
          </cell>
          <cell r="M246" t="str">
            <v>B831</v>
          </cell>
          <cell r="N246" t="str">
            <v>80</v>
          </cell>
          <cell r="O246">
            <v>100000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100000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</row>
        <row r="247">
          <cell r="A247">
            <v>4040</v>
          </cell>
          <cell r="B247" t="str">
            <v>Högebro, Brobyte</v>
          </cell>
          <cell r="C247" t="str">
            <v>B43</v>
          </cell>
          <cell r="D247" t="str">
            <v>Nystart</v>
          </cell>
          <cell r="E247" t="str">
            <v>Underhåll planering Reg Syd</v>
          </cell>
          <cell r="H247" t="str">
            <v>IVsy - Syd (AVD)</v>
          </cell>
          <cell r="I247" t="str">
            <v>IVsy - Syd (AVD)</v>
          </cell>
          <cell r="M247" t="str">
            <v>B831</v>
          </cell>
          <cell r="N247" t="str">
            <v>80</v>
          </cell>
          <cell r="O247">
            <v>7700000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700000</v>
          </cell>
          <cell r="V247">
            <v>7000000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8">
          <cell r="A248">
            <v>4041</v>
          </cell>
          <cell r="B248" t="str">
            <v>Vaggerydsbäcken, Brobyte</v>
          </cell>
          <cell r="C248" t="str">
            <v>B43</v>
          </cell>
          <cell r="D248" t="str">
            <v>Nystart</v>
          </cell>
          <cell r="E248" t="str">
            <v>Underhåll planering Reg Syd</v>
          </cell>
          <cell r="H248" t="str">
            <v>IVsy - Syd (AVD)</v>
          </cell>
          <cell r="I248" t="str">
            <v>IVsy - Syd (AVD)</v>
          </cell>
          <cell r="M248" t="str">
            <v>B731</v>
          </cell>
          <cell r="N248" t="str">
            <v>83</v>
          </cell>
          <cell r="O248">
            <v>1600000</v>
          </cell>
          <cell r="P248">
            <v>0</v>
          </cell>
          <cell r="Q248">
            <v>0</v>
          </cell>
          <cell r="R248">
            <v>0</v>
          </cell>
          <cell r="S248">
            <v>100000</v>
          </cell>
          <cell r="T248">
            <v>0</v>
          </cell>
          <cell r="U248">
            <v>0</v>
          </cell>
          <cell r="V248">
            <v>1500000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</row>
        <row r="249">
          <cell r="A249">
            <v>4042</v>
          </cell>
          <cell r="B249" t="str">
            <v>Harghult VB,  Ryningsnäs VB,  Vallnäs VB,  Yxanshult VB, Rivning bro</v>
          </cell>
          <cell r="C249" t="str">
            <v>B43</v>
          </cell>
          <cell r="D249" t="str">
            <v>Planlagd</v>
          </cell>
          <cell r="E249" t="str">
            <v>Underhåll planering Reg Syd</v>
          </cell>
          <cell r="H249" t="str">
            <v>IVsy - Syd (AVD)</v>
          </cell>
          <cell r="I249" t="str">
            <v>IVsy - Syd (AVD)</v>
          </cell>
          <cell r="M249" t="str">
            <v>B872</v>
          </cell>
          <cell r="N249" t="str">
            <v>00</v>
          </cell>
          <cell r="O249">
            <v>2100000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100000</v>
          </cell>
          <cell r="W249">
            <v>2000000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</row>
        <row r="250">
          <cell r="A250">
            <v>4043</v>
          </cell>
          <cell r="B250" t="str">
            <v>Vetlanda, Ommålning bro</v>
          </cell>
          <cell r="C250" t="str">
            <v>B43</v>
          </cell>
          <cell r="D250" t="str">
            <v>Planlagd</v>
          </cell>
          <cell r="E250" t="str">
            <v>Underhåll planering Reg Syd</v>
          </cell>
          <cell r="H250" t="str">
            <v>IVsy - Syd (AVD)</v>
          </cell>
          <cell r="I250" t="str">
            <v>IVsy - Syd (AVD)</v>
          </cell>
          <cell r="M250" t="str">
            <v>B829</v>
          </cell>
          <cell r="N250" t="str">
            <v>81</v>
          </cell>
          <cell r="O250">
            <v>1200000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1200000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</row>
        <row r="251">
          <cell r="A251">
            <v>4044</v>
          </cell>
          <cell r="B251" t="str">
            <v>Alsterån, Ommålning bro</v>
          </cell>
          <cell r="C251" t="str">
            <v>B43</v>
          </cell>
          <cell r="D251" t="str">
            <v>Planlagd</v>
          </cell>
          <cell r="E251" t="str">
            <v>Underhåll planering Reg Syd</v>
          </cell>
          <cell r="H251" t="str">
            <v>IVsy - Syd (AVD)</v>
          </cell>
          <cell r="I251" t="str">
            <v>IVsy - Syd (AVD)</v>
          </cell>
          <cell r="M251" t="str">
            <v>B876</v>
          </cell>
          <cell r="N251" t="str">
            <v>65</v>
          </cell>
          <cell r="O251">
            <v>1900000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100000</v>
          </cell>
          <cell r="V251">
            <v>1800000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</row>
        <row r="252">
          <cell r="A252">
            <v>4045</v>
          </cell>
          <cell r="B252" t="str">
            <v>Skrapstad VB, Brobyte</v>
          </cell>
          <cell r="C252" t="str">
            <v>B43</v>
          </cell>
          <cell r="D252" t="str">
            <v>Planlagd</v>
          </cell>
          <cell r="E252" t="str">
            <v>Underhåll planering Reg Syd</v>
          </cell>
          <cell r="H252" t="str">
            <v>IVsy - Syd (AVD)</v>
          </cell>
          <cell r="I252" t="str">
            <v>IVsy - Syd (AVD)</v>
          </cell>
          <cell r="M252" t="str">
            <v>B813</v>
          </cell>
          <cell r="N252" t="str">
            <v>02</v>
          </cell>
          <cell r="O252">
            <v>8750000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750000</v>
          </cell>
          <cell r="X252">
            <v>8000000</v>
          </cell>
          <cell r="Y252">
            <v>0</v>
          </cell>
          <cell r="Z252">
            <v>0</v>
          </cell>
          <cell r="AA252">
            <v>0</v>
          </cell>
        </row>
        <row r="253">
          <cell r="A253">
            <v>4045</v>
          </cell>
          <cell r="B253" t="str">
            <v>Skrapstad VB, Brobyte</v>
          </cell>
          <cell r="C253" t="str">
            <v>B43</v>
          </cell>
          <cell r="D253" t="str">
            <v>Nystart</v>
          </cell>
          <cell r="E253" t="str">
            <v>Underhåll planering Reg Syd</v>
          </cell>
          <cell r="H253" t="str">
            <v>UHauf - Utformning  (SEK)</v>
          </cell>
          <cell r="I253" t="str">
            <v>IVsy - Syd (AVD)</v>
          </cell>
          <cell r="M253" t="str">
            <v>B813</v>
          </cell>
          <cell r="N253" t="str">
            <v>02</v>
          </cell>
          <cell r="O253">
            <v>100000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100000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</row>
        <row r="254">
          <cell r="A254">
            <v>4046</v>
          </cell>
          <cell r="B254" t="str">
            <v>Ystad Vemmenhögsgatan, Ommålning bro</v>
          </cell>
          <cell r="C254" t="str">
            <v>B43</v>
          </cell>
          <cell r="D254" t="str">
            <v>Planlagd</v>
          </cell>
          <cell r="E254" t="str">
            <v>Underhåll planering Reg Syd</v>
          </cell>
          <cell r="H254" t="str">
            <v>IVsy - Syd (AVD)</v>
          </cell>
          <cell r="I254" t="str">
            <v>IVsy - Syd (AVD)</v>
          </cell>
          <cell r="M254" t="str">
            <v>B961</v>
          </cell>
          <cell r="N254" t="str">
            <v>90</v>
          </cell>
          <cell r="O254">
            <v>2100000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2100000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</row>
        <row r="255">
          <cell r="A255">
            <v>4047</v>
          </cell>
          <cell r="B255" t="str">
            <v>Saxån, Ommålning bro</v>
          </cell>
          <cell r="C255" t="str">
            <v>B43</v>
          </cell>
          <cell r="D255" t="str">
            <v>Planlagd</v>
          </cell>
          <cell r="E255" t="str">
            <v>Underhåll planering Reg Syd</v>
          </cell>
          <cell r="H255" t="str">
            <v>IVsy - Syd (AVD)</v>
          </cell>
          <cell r="I255" t="str">
            <v>IVsy - Syd (AVD)</v>
          </cell>
          <cell r="M255" t="str">
            <v>B935</v>
          </cell>
          <cell r="N255" t="str">
            <v>32</v>
          </cell>
          <cell r="O255">
            <v>1200000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1200000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</row>
        <row r="256">
          <cell r="A256">
            <v>4048</v>
          </cell>
          <cell r="B256" t="str">
            <v>Södra Kannickeån, Ommålning</v>
          </cell>
          <cell r="C256" t="str">
            <v>B43</v>
          </cell>
          <cell r="D256" t="str">
            <v>Nystart</v>
          </cell>
          <cell r="E256" t="str">
            <v>Underhåll planering Reg Syd</v>
          </cell>
          <cell r="H256" t="str">
            <v>UHauf - Utformning  (SEK)</v>
          </cell>
          <cell r="I256" t="str">
            <v>IVsy - Syd (AVD)</v>
          </cell>
          <cell r="M256" t="str">
            <v>B925</v>
          </cell>
          <cell r="N256" t="str">
            <v>26</v>
          </cell>
          <cell r="O256">
            <v>100000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100000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A257">
            <v>4048</v>
          </cell>
          <cell r="B257" t="str">
            <v>Södra Kannickeån, Ommålning</v>
          </cell>
          <cell r="C257" t="str">
            <v>B43</v>
          </cell>
          <cell r="D257" t="str">
            <v>Nystart</v>
          </cell>
          <cell r="E257" t="str">
            <v>Underhåll planering Reg Syd</v>
          </cell>
          <cell r="H257" t="str">
            <v>IVsy - Syd (AVD)</v>
          </cell>
          <cell r="I257" t="str">
            <v>IVsy - Syd (AVD)</v>
          </cell>
          <cell r="M257" t="str">
            <v>B925</v>
          </cell>
          <cell r="N257" t="str">
            <v>26</v>
          </cell>
          <cell r="O257">
            <v>2700000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700000</v>
          </cell>
          <cell r="U257">
            <v>2000000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</row>
        <row r="258">
          <cell r="A258">
            <v>4049</v>
          </cell>
          <cell r="B258" t="str">
            <v>Grimstorp, Brobyte</v>
          </cell>
          <cell r="C258" t="str">
            <v>B43</v>
          </cell>
          <cell r="D258" t="str">
            <v>Planlagd</v>
          </cell>
          <cell r="E258" t="str">
            <v>Underhåll planering Reg Syd</v>
          </cell>
          <cell r="H258" t="str">
            <v>IVsy - Syd (AVD)</v>
          </cell>
          <cell r="I258" t="str">
            <v>IVsy - Syd (AVD)</v>
          </cell>
          <cell r="M258" t="str">
            <v>B813</v>
          </cell>
          <cell r="N258" t="str">
            <v>02</v>
          </cell>
          <cell r="O258">
            <v>6500000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1000000</v>
          </cell>
          <cell r="V258">
            <v>5500000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</row>
        <row r="259">
          <cell r="A259">
            <v>4049</v>
          </cell>
          <cell r="B259" t="str">
            <v>Grimstorp, Brobyte</v>
          </cell>
          <cell r="C259" t="str">
            <v>B43</v>
          </cell>
          <cell r="D259" t="str">
            <v>Nystart</v>
          </cell>
          <cell r="E259" t="str">
            <v>Underhåll planering Reg Syd</v>
          </cell>
          <cell r="H259" t="str">
            <v>UHauf - Utformning  (SEK)</v>
          </cell>
          <cell r="I259" t="str">
            <v>IVsy - Syd (AVD)</v>
          </cell>
          <cell r="M259" t="str">
            <v>B813</v>
          </cell>
          <cell r="N259" t="str">
            <v>02</v>
          </cell>
          <cell r="O259">
            <v>100000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100000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</row>
        <row r="260">
          <cell r="A260">
            <v>4051</v>
          </cell>
          <cell r="B260" t="str">
            <v>Kävlingeån, Brobyte Östra bron</v>
          </cell>
          <cell r="C260" t="str">
            <v>B43</v>
          </cell>
          <cell r="D260" t="str">
            <v>Nystart</v>
          </cell>
          <cell r="E260" t="str">
            <v>Underhåll planering Reg Syd</v>
          </cell>
          <cell r="H260" t="str">
            <v>UHauf - Utformning  (SEK)</v>
          </cell>
          <cell r="I260" t="str">
            <v>IVsy - Syd (AVD)</v>
          </cell>
          <cell r="M260" t="str">
            <v>B940</v>
          </cell>
          <cell r="N260" t="str">
            <v>03</v>
          </cell>
          <cell r="O260">
            <v>100000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100000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</row>
        <row r="261">
          <cell r="A261">
            <v>4051</v>
          </cell>
          <cell r="B261" t="str">
            <v>Kävlingeån, Brobyte Östra bron</v>
          </cell>
          <cell r="C261" t="str">
            <v>B43</v>
          </cell>
          <cell r="D261" t="str">
            <v>Nystart</v>
          </cell>
          <cell r="E261" t="str">
            <v>Underhåll planering Reg Syd</v>
          </cell>
          <cell r="H261" t="str">
            <v>IVsy3 - Projektenhet 3 (ENH)</v>
          </cell>
          <cell r="I261" t="str">
            <v>IVsy - Syd (AVD)</v>
          </cell>
          <cell r="M261" t="str">
            <v>B940</v>
          </cell>
          <cell r="N261" t="str">
            <v>03</v>
          </cell>
          <cell r="O261">
            <v>8650000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850000</v>
          </cell>
          <cell r="U261">
            <v>7800000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</row>
        <row r="262">
          <cell r="A262">
            <v>4052</v>
          </cell>
          <cell r="B262" t="str">
            <v>Årån, Ommålning bro</v>
          </cell>
          <cell r="C262" t="str">
            <v>B43</v>
          </cell>
          <cell r="D262" t="str">
            <v>Planlagd</v>
          </cell>
          <cell r="E262" t="str">
            <v>Underhåll planering Reg Syd</v>
          </cell>
          <cell r="H262" t="str">
            <v>IVsy - Syd (AVD)</v>
          </cell>
          <cell r="I262" t="str">
            <v>IVsy - Syd (AVD)</v>
          </cell>
          <cell r="M262" t="str">
            <v>B720</v>
          </cell>
          <cell r="N262" t="str">
            <v>04</v>
          </cell>
          <cell r="O262">
            <v>2200000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2200000</v>
          </cell>
          <cell r="Y262">
            <v>0</v>
          </cell>
          <cell r="Z262">
            <v>0</v>
          </cell>
          <cell r="AA262">
            <v>0</v>
          </cell>
        </row>
        <row r="263">
          <cell r="A263">
            <v>4053</v>
          </cell>
          <cell r="B263" t="str">
            <v>Malmbäck 2, Brobyte</v>
          </cell>
          <cell r="C263" t="str">
            <v>B43</v>
          </cell>
          <cell r="D263" t="str">
            <v>Planlagd</v>
          </cell>
          <cell r="E263" t="str">
            <v>Underhåll planering Reg Syd</v>
          </cell>
          <cell r="H263" t="str">
            <v>IVsy - Syd (AVD)</v>
          </cell>
          <cell r="I263" t="str">
            <v>IVsy - Syd (AVD)</v>
          </cell>
          <cell r="M263" t="str">
            <v>B732</v>
          </cell>
          <cell r="N263" t="str">
            <v>84</v>
          </cell>
          <cell r="O263">
            <v>7000000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500000</v>
          </cell>
          <cell r="W263">
            <v>6500000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</row>
        <row r="264">
          <cell r="A264">
            <v>4053</v>
          </cell>
          <cell r="B264" t="str">
            <v>Malmbäck 2, Brobyte</v>
          </cell>
          <cell r="C264" t="str">
            <v>B43</v>
          </cell>
          <cell r="D264" t="str">
            <v>Nystart</v>
          </cell>
          <cell r="E264" t="str">
            <v>Underhåll planering Reg Syd</v>
          </cell>
          <cell r="H264" t="str">
            <v>UHauf - Utformning  (SEK)</v>
          </cell>
          <cell r="I264" t="str">
            <v>IVsy - Syd (AVD)</v>
          </cell>
          <cell r="M264" t="str">
            <v>B732</v>
          </cell>
          <cell r="N264" t="str">
            <v>84</v>
          </cell>
          <cell r="O264">
            <v>100000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100000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</row>
        <row r="265">
          <cell r="A265">
            <v>4054</v>
          </cell>
          <cell r="B265" t="str">
            <v>Malmbäck 3, Brobyte</v>
          </cell>
          <cell r="C265" t="str">
            <v>B43</v>
          </cell>
          <cell r="D265" t="str">
            <v>Planlagd</v>
          </cell>
          <cell r="E265" t="str">
            <v>Underhåll planering Reg Syd</v>
          </cell>
          <cell r="H265" t="str">
            <v>IVsy - Syd (AVD)</v>
          </cell>
          <cell r="I265" t="str">
            <v>IVsy - Syd (AVD)</v>
          </cell>
          <cell r="M265" t="str">
            <v>B732</v>
          </cell>
          <cell r="N265" t="str">
            <v>84</v>
          </cell>
          <cell r="O265">
            <v>3300000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300000</v>
          </cell>
          <cell r="W265">
            <v>3000000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</row>
        <row r="266">
          <cell r="A266">
            <v>4054</v>
          </cell>
          <cell r="B266" t="str">
            <v>Malmbäck 3, Brobyte</v>
          </cell>
          <cell r="C266" t="str">
            <v>B43</v>
          </cell>
          <cell r="D266" t="str">
            <v>Nystart</v>
          </cell>
          <cell r="E266" t="str">
            <v>Underhåll planering Reg Syd</v>
          </cell>
          <cell r="H266" t="str">
            <v>UHauf - Utformning  (SEK)</v>
          </cell>
          <cell r="I266" t="str">
            <v>IVsy - Syd (AVD)</v>
          </cell>
          <cell r="M266" t="str">
            <v>B732</v>
          </cell>
          <cell r="N266" t="str">
            <v>84</v>
          </cell>
          <cell r="O266">
            <v>100000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100000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</row>
        <row r="267">
          <cell r="A267">
            <v>4055</v>
          </cell>
          <cell r="B267" t="str">
            <v>Fagerberg 1, Brobyte</v>
          </cell>
          <cell r="C267" t="str">
            <v>B43</v>
          </cell>
          <cell r="D267" t="str">
            <v>Planlagd</v>
          </cell>
          <cell r="E267" t="str">
            <v>Underhåll planering Reg Syd</v>
          </cell>
          <cell r="H267" t="str">
            <v>IVsy - Syd (AVD)</v>
          </cell>
          <cell r="I267" t="str">
            <v>IVsy - Syd (AVD)</v>
          </cell>
          <cell r="M267" t="str">
            <v>B732</v>
          </cell>
          <cell r="N267" t="str">
            <v>84</v>
          </cell>
          <cell r="O267">
            <v>6300000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500000</v>
          </cell>
          <cell r="X267">
            <v>5800000</v>
          </cell>
          <cell r="Y267">
            <v>0</v>
          </cell>
          <cell r="Z267">
            <v>0</v>
          </cell>
          <cell r="AA267">
            <v>0</v>
          </cell>
        </row>
        <row r="268">
          <cell r="A268">
            <v>4055</v>
          </cell>
          <cell r="B268" t="str">
            <v>Fagerberg 1, Brobyte</v>
          </cell>
          <cell r="C268" t="str">
            <v>B43</v>
          </cell>
          <cell r="D268" t="str">
            <v>Nystart</v>
          </cell>
          <cell r="E268" t="str">
            <v>Underhåll planering Reg Syd</v>
          </cell>
          <cell r="H268" t="str">
            <v>UHauf - Utformning  (SEK)</v>
          </cell>
          <cell r="I268" t="str">
            <v>IVsy - Syd (AVD)</v>
          </cell>
          <cell r="M268" t="str">
            <v>B732</v>
          </cell>
          <cell r="N268" t="str">
            <v>84</v>
          </cell>
          <cell r="O268">
            <v>100000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100000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</row>
        <row r="269">
          <cell r="A269">
            <v>4057</v>
          </cell>
          <cell r="B269" t="str">
            <v>Fagerberg 2, Brobyte</v>
          </cell>
          <cell r="C269" t="str">
            <v>B43</v>
          </cell>
          <cell r="D269" t="str">
            <v>Planlagd</v>
          </cell>
          <cell r="E269" t="str">
            <v>Underhåll planering Reg Syd</v>
          </cell>
          <cell r="H269" t="str">
            <v>IVsy - Syd (AVD)</v>
          </cell>
          <cell r="I269" t="str">
            <v>IVsy - Syd (AVD)</v>
          </cell>
          <cell r="M269" t="str">
            <v>B732</v>
          </cell>
          <cell r="N269" t="str">
            <v>84</v>
          </cell>
          <cell r="O269">
            <v>6300000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500000</v>
          </cell>
          <cell r="X269">
            <v>5800000</v>
          </cell>
          <cell r="Y269">
            <v>0</v>
          </cell>
          <cell r="Z269">
            <v>0</v>
          </cell>
          <cell r="AA269">
            <v>0</v>
          </cell>
        </row>
        <row r="270">
          <cell r="A270">
            <v>4057</v>
          </cell>
          <cell r="B270" t="str">
            <v>Fagerberg 2, Brobyte</v>
          </cell>
          <cell r="C270" t="str">
            <v>B43</v>
          </cell>
          <cell r="D270" t="str">
            <v>Nystart</v>
          </cell>
          <cell r="E270" t="str">
            <v>Underhåll planering Reg Syd</v>
          </cell>
          <cell r="H270" t="str">
            <v>UHauf - Utformning  (SEK)</v>
          </cell>
          <cell r="I270" t="str">
            <v>IVsy - Syd (AVD)</v>
          </cell>
          <cell r="M270" t="str">
            <v>B732</v>
          </cell>
          <cell r="N270" t="str">
            <v>84</v>
          </cell>
          <cell r="O270">
            <v>100000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100000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</row>
        <row r="271">
          <cell r="A271">
            <v>4058</v>
          </cell>
          <cell r="B271" t="str">
            <v>Fagerberg 3, Brobyte</v>
          </cell>
          <cell r="C271" t="str">
            <v>B43</v>
          </cell>
          <cell r="D271" t="str">
            <v>Planlagd</v>
          </cell>
          <cell r="E271" t="str">
            <v>Underhåll planering Reg Syd</v>
          </cell>
          <cell r="H271" t="str">
            <v>IVsy - Syd (AVD)</v>
          </cell>
          <cell r="I271" t="str">
            <v>IVsy - Syd (AVD)</v>
          </cell>
          <cell r="M271" t="str">
            <v>B732</v>
          </cell>
          <cell r="N271" t="str">
            <v>84</v>
          </cell>
          <cell r="O271">
            <v>6300000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500000</v>
          </cell>
          <cell r="X271">
            <v>5800000</v>
          </cell>
          <cell r="Y271">
            <v>0</v>
          </cell>
          <cell r="Z271">
            <v>0</v>
          </cell>
          <cell r="AA271">
            <v>0</v>
          </cell>
        </row>
        <row r="272">
          <cell r="A272">
            <v>4058</v>
          </cell>
          <cell r="B272" t="str">
            <v>Fagerberg 3, Brobyte</v>
          </cell>
          <cell r="C272" t="str">
            <v>B43</v>
          </cell>
          <cell r="D272" t="str">
            <v>Nystart</v>
          </cell>
          <cell r="E272" t="str">
            <v>Underhåll planering Reg Syd</v>
          </cell>
          <cell r="H272" t="str">
            <v>UHauf - Utformning  (SEK)</v>
          </cell>
          <cell r="I272" t="str">
            <v>IVsy - Syd (AVD)</v>
          </cell>
          <cell r="M272" t="str">
            <v>B732</v>
          </cell>
          <cell r="N272" t="str">
            <v>84</v>
          </cell>
          <cell r="O272">
            <v>100000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100000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</row>
        <row r="273">
          <cell r="A273">
            <v>4059</v>
          </cell>
          <cell r="B273" t="str">
            <v>Svartån Hasselfors, Ommålning bro</v>
          </cell>
          <cell r="C273" t="str">
            <v>B43</v>
          </cell>
          <cell r="D273" t="str">
            <v>Planlagd</v>
          </cell>
          <cell r="E273" t="str">
            <v>Underhåll planering Reg Väst</v>
          </cell>
          <cell r="H273" t="str">
            <v>IVvä - Väst (AVD)</v>
          </cell>
          <cell r="I273" t="str">
            <v>IVvä - Väst (AVD)</v>
          </cell>
          <cell r="M273" t="str">
            <v>B383</v>
          </cell>
          <cell r="N273" t="str">
            <v>12</v>
          </cell>
          <cell r="O273">
            <v>3500000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500000</v>
          </cell>
          <cell r="V273">
            <v>3000000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</row>
        <row r="274">
          <cell r="A274">
            <v>4060</v>
          </cell>
          <cell r="B274" t="str">
            <v>Lyrestad, svängbro, Broreparation</v>
          </cell>
          <cell r="C274" t="str">
            <v>B43</v>
          </cell>
          <cell r="D274" t="str">
            <v>Planlagd</v>
          </cell>
          <cell r="E274" t="str">
            <v>Underhåll planering Reg Väst</v>
          </cell>
          <cell r="H274" t="str">
            <v>IVvä - Väst (AVD)</v>
          </cell>
          <cell r="I274" t="str">
            <v>IVvä - Väst (AVD)</v>
          </cell>
          <cell r="M274" t="str">
            <v>B552</v>
          </cell>
          <cell r="N274" t="str">
            <v>75</v>
          </cell>
          <cell r="O274">
            <v>7000000</v>
          </cell>
          <cell r="P274">
            <v>0</v>
          </cell>
          <cell r="Q274">
            <v>0</v>
          </cell>
          <cell r="R274">
            <v>0</v>
          </cell>
          <cell r="S274">
            <v>7000000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</row>
        <row r="275">
          <cell r="A275">
            <v>4062</v>
          </cell>
          <cell r="B275" t="str">
            <v>4062 Lidan Klaffbro : Bro 3500-3162-1. Bro över Lidan i Lidköping Gårdsjö-Håkantorp, km 93+268</v>
          </cell>
          <cell r="C275" t="str">
            <v>B43</v>
          </cell>
          <cell r="D275" t="str">
            <v>Nystart</v>
          </cell>
          <cell r="E275" t="str">
            <v>Underhåll planering Reg Väst</v>
          </cell>
          <cell r="H275" t="str">
            <v>UHauf - Utformning  (SEK)</v>
          </cell>
          <cell r="I275" t="str">
            <v>IVväp2 - Projektenhet 2 (ENH)</v>
          </cell>
          <cell r="M275" t="str">
            <v>B552</v>
          </cell>
          <cell r="N275" t="str">
            <v>75</v>
          </cell>
          <cell r="O275">
            <v>50000</v>
          </cell>
          <cell r="P275">
            <v>0</v>
          </cell>
          <cell r="Q275">
            <v>0</v>
          </cell>
          <cell r="R275">
            <v>0</v>
          </cell>
          <cell r="S275">
            <v>50000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</row>
        <row r="276">
          <cell r="A276">
            <v>4062</v>
          </cell>
          <cell r="B276" t="str">
            <v>4062 Lidan Klaffbro : Bro 3500-3162-1. Bro över Lidan i Lidköping Gårdsjö-Håkantorp, km 93+268</v>
          </cell>
          <cell r="C276" t="str">
            <v>B43</v>
          </cell>
          <cell r="D276" t="str">
            <v>Nystart</v>
          </cell>
          <cell r="E276" t="str">
            <v>Underhåll planering Reg Väst</v>
          </cell>
          <cell r="H276" t="str">
            <v>IVväp2 - Projektenhet 2 (ENH)</v>
          </cell>
          <cell r="I276" t="str">
            <v>IVväp2 - Projektenhet 2 (ENH)</v>
          </cell>
          <cell r="M276" t="str">
            <v>B552</v>
          </cell>
          <cell r="N276" t="str">
            <v>75</v>
          </cell>
          <cell r="O276">
            <v>2500000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2500000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</row>
        <row r="277">
          <cell r="A277">
            <v>4062</v>
          </cell>
          <cell r="B277" t="str">
            <v>4062 Lidan Klaffbro : Bro 3500-3162-1. Bro över Lidan i Lidköping Gårdsjö-Håkantorp, km 93+268</v>
          </cell>
          <cell r="C277" t="str">
            <v>B43</v>
          </cell>
          <cell r="D277" t="str">
            <v>Pågående</v>
          </cell>
          <cell r="E277" t="str">
            <v>Underhåll planering Reg Väst</v>
          </cell>
          <cell r="H277" t="str">
            <v>IVväp2 - Projektenhet 2 (ENH)</v>
          </cell>
          <cell r="I277" t="str">
            <v>IVväp2 - Projektenhet 2 (ENH)</v>
          </cell>
          <cell r="M277" t="str">
            <v>B552</v>
          </cell>
          <cell r="N277" t="str">
            <v>75</v>
          </cell>
          <cell r="O277">
            <v>510000</v>
          </cell>
          <cell r="P277">
            <v>0</v>
          </cell>
          <cell r="Q277">
            <v>0</v>
          </cell>
          <cell r="R277">
            <v>0</v>
          </cell>
          <cell r="S277">
            <v>200000</v>
          </cell>
          <cell r="T277">
            <v>310000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</row>
        <row r="278">
          <cell r="A278">
            <v>4063</v>
          </cell>
          <cell r="B278" t="str">
            <v>Tidan Mariestad, Ommålning bro</v>
          </cell>
          <cell r="C278" t="str">
            <v>B43</v>
          </cell>
          <cell r="D278" t="str">
            <v>Planlagd</v>
          </cell>
          <cell r="E278" t="str">
            <v>Underhåll planering Reg Väst</v>
          </cell>
          <cell r="H278" t="str">
            <v>IVvä - Väst (AVD)</v>
          </cell>
          <cell r="I278" t="str">
            <v>IVvä - Väst (AVD)</v>
          </cell>
          <cell r="M278" t="str">
            <v>B552</v>
          </cell>
          <cell r="N278" t="str">
            <v>75</v>
          </cell>
          <cell r="O278">
            <v>11500000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500000</v>
          </cell>
          <cell r="V278">
            <v>11000000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</row>
        <row r="279">
          <cell r="A279">
            <v>4064</v>
          </cell>
          <cell r="B279" t="str">
            <v>Nossan Herrljunga, Brobyte</v>
          </cell>
          <cell r="C279" t="str">
            <v>B43</v>
          </cell>
          <cell r="D279" t="str">
            <v>Planlagd</v>
          </cell>
          <cell r="E279" t="str">
            <v>Underhåll planering Reg Väst</v>
          </cell>
          <cell r="H279" t="str">
            <v>IVvä - Väst (AVD)</v>
          </cell>
          <cell r="I279" t="str">
            <v>IVvä - Väst (AVD)</v>
          </cell>
          <cell r="M279" t="str">
            <v>B611</v>
          </cell>
          <cell r="N279" t="str">
            <v>01</v>
          </cell>
          <cell r="O279">
            <v>12500000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500000</v>
          </cell>
          <cell r="V279">
            <v>12000000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</row>
        <row r="280">
          <cell r="A280">
            <v>4064</v>
          </cell>
          <cell r="B280" t="str">
            <v>Nossan Herrljunga, Brobyte</v>
          </cell>
          <cell r="C280" t="str">
            <v>B43</v>
          </cell>
          <cell r="D280" t="str">
            <v>Nystart</v>
          </cell>
          <cell r="E280" t="str">
            <v>Underhåll planering Reg Väst</v>
          </cell>
          <cell r="H280" t="str">
            <v>UHauf - Utformning  (SEK)</v>
          </cell>
          <cell r="I280" t="str">
            <v>IVvä - Väst (AVD)</v>
          </cell>
          <cell r="M280" t="str">
            <v>B611</v>
          </cell>
          <cell r="N280" t="str">
            <v>01</v>
          </cell>
          <cell r="O280">
            <v>100000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100000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</row>
        <row r="281">
          <cell r="A281">
            <v>4065</v>
          </cell>
          <cell r="B281" t="str">
            <v>Hökedalen, Brobyte</v>
          </cell>
          <cell r="C281" t="str">
            <v>B43</v>
          </cell>
          <cell r="D281" t="str">
            <v>Planlagd</v>
          </cell>
          <cell r="E281" t="str">
            <v>Underhåll planering Reg Väst</v>
          </cell>
          <cell r="H281" t="str">
            <v>IVvä - Väst (AVD)</v>
          </cell>
          <cell r="I281" t="str">
            <v>IVvä - Väst (AVD)</v>
          </cell>
          <cell r="M281" t="str">
            <v>B636</v>
          </cell>
          <cell r="N281" t="str">
            <v>11</v>
          </cell>
          <cell r="O281">
            <v>12500000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500000</v>
          </cell>
          <cell r="V281">
            <v>12000000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A282">
            <v>4066</v>
          </cell>
          <cell r="B282" t="str">
            <v>Stensån 3, Ommålning bro</v>
          </cell>
          <cell r="C282" t="str">
            <v>B43</v>
          </cell>
          <cell r="D282" t="str">
            <v>Planlagd</v>
          </cell>
          <cell r="E282" t="str">
            <v>Underhåll planering Reg Väst</v>
          </cell>
          <cell r="H282" t="str">
            <v>IVvä - Väst (AVD)</v>
          </cell>
          <cell r="I282" t="str">
            <v>IVvä - Väst (AVD)</v>
          </cell>
          <cell r="M282" t="str">
            <v>B641</v>
          </cell>
          <cell r="N282" t="str">
            <v>04</v>
          </cell>
          <cell r="O282">
            <v>5100000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100000</v>
          </cell>
          <cell r="V282">
            <v>5000000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</row>
        <row r="283">
          <cell r="A283">
            <v>4067</v>
          </cell>
          <cell r="B283" t="str">
            <v>4067 Hamnkanalen, Ommålning bro</v>
          </cell>
          <cell r="C283" t="str">
            <v>B43</v>
          </cell>
          <cell r="D283" t="str">
            <v>Nystart</v>
          </cell>
          <cell r="E283" t="str">
            <v>Underhåll planering Reg Väst</v>
          </cell>
          <cell r="H283" t="str">
            <v>IVväp3 - Projektenhet 3 (ENH)</v>
          </cell>
          <cell r="I283" t="str">
            <v>IVvä - Väst (AVD)</v>
          </cell>
          <cell r="M283" t="str">
            <v>B652</v>
          </cell>
          <cell r="N283" t="str">
            <v>15</v>
          </cell>
          <cell r="O283">
            <v>600000</v>
          </cell>
          <cell r="P283">
            <v>0</v>
          </cell>
          <cell r="Q283">
            <v>0</v>
          </cell>
          <cell r="R283">
            <v>0</v>
          </cell>
          <cell r="S283">
            <v>600000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</row>
        <row r="284">
          <cell r="A284">
            <v>4067</v>
          </cell>
          <cell r="B284" t="str">
            <v>4067 Hamnkanalen, Ommålning bro</v>
          </cell>
          <cell r="C284" t="str">
            <v>B43</v>
          </cell>
          <cell r="D284" t="str">
            <v>Nystart</v>
          </cell>
          <cell r="E284" t="str">
            <v>Underhåll planering Reg Väst</v>
          </cell>
          <cell r="H284" t="str">
            <v>IVväp3 - Projektenhet 3 (ENH)</v>
          </cell>
          <cell r="I284" t="str">
            <v>IVvä - Väst (AVD)</v>
          </cell>
          <cell r="M284" t="str">
            <v>B652</v>
          </cell>
          <cell r="N284" t="str">
            <v>15</v>
          </cell>
          <cell r="O284">
            <v>6000000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6000000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</row>
        <row r="285">
          <cell r="A285">
            <v>4068</v>
          </cell>
          <cell r="B285" t="str">
            <v>Huvudnäskanalen, Brobyte</v>
          </cell>
          <cell r="C285" t="str">
            <v>B43</v>
          </cell>
          <cell r="D285" t="str">
            <v>Planlagd</v>
          </cell>
          <cell r="E285" t="str">
            <v>Underhåll planering Reg Väst</v>
          </cell>
          <cell r="H285" t="str">
            <v>UHauf - Utformning  (SEK)</v>
          </cell>
          <cell r="I285" t="str">
            <v>IVvä - Väst (AVD)</v>
          </cell>
          <cell r="M285" t="str">
            <v>B652</v>
          </cell>
          <cell r="N285" t="str">
            <v>15</v>
          </cell>
          <cell r="O285">
            <v>100000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100000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</row>
        <row r="286">
          <cell r="A286">
            <v>4068</v>
          </cell>
          <cell r="B286" t="str">
            <v>Huvudnäskanalen, Brobyte</v>
          </cell>
          <cell r="C286" t="str">
            <v>B43</v>
          </cell>
          <cell r="D286" t="str">
            <v>Planlagd</v>
          </cell>
          <cell r="E286" t="str">
            <v>Underhåll planering Reg Väst</v>
          </cell>
          <cell r="H286" t="str">
            <v>IVvä - Väst (AVD)</v>
          </cell>
          <cell r="I286" t="str">
            <v>IVvä - Väst (AVD)</v>
          </cell>
          <cell r="M286" t="str">
            <v>B652</v>
          </cell>
          <cell r="N286" t="str">
            <v>15</v>
          </cell>
          <cell r="O286">
            <v>15400000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1400000</v>
          </cell>
          <cell r="W286">
            <v>14000000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</row>
        <row r="287">
          <cell r="A287">
            <v>4069</v>
          </cell>
          <cell r="B287" t="str">
            <v>Göta Älv, Brobyte</v>
          </cell>
          <cell r="C287" t="str">
            <v>B43</v>
          </cell>
          <cell r="D287" t="str">
            <v>Planlagd</v>
          </cell>
          <cell r="E287" t="str">
            <v>Underhåll planering Reg Väst</v>
          </cell>
          <cell r="H287" t="str">
            <v>UHauf - Utformning  (SEK)</v>
          </cell>
          <cell r="I287" t="str">
            <v>IVvä - Väst (AVD)</v>
          </cell>
          <cell r="M287" t="str">
            <v>B652</v>
          </cell>
          <cell r="N287" t="str">
            <v>15</v>
          </cell>
          <cell r="O287">
            <v>100000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100000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</row>
        <row r="288">
          <cell r="A288">
            <v>4069</v>
          </cell>
          <cell r="B288" t="str">
            <v>Göta Älv, Brobyte</v>
          </cell>
          <cell r="C288" t="str">
            <v>B43</v>
          </cell>
          <cell r="D288" t="str">
            <v>Planlagd</v>
          </cell>
          <cell r="E288" t="str">
            <v>Underhåll planering Reg Väst</v>
          </cell>
          <cell r="H288" t="str">
            <v>IVvä - Väst (AVD)</v>
          </cell>
          <cell r="I288" t="str">
            <v>IVvä - Väst (AVD)</v>
          </cell>
          <cell r="M288" t="str">
            <v>B652</v>
          </cell>
          <cell r="N288" t="str">
            <v>15</v>
          </cell>
          <cell r="O288">
            <v>15400000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1400000</v>
          </cell>
          <cell r="W288">
            <v>14000000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</row>
        <row r="289">
          <cell r="A289">
            <v>4070</v>
          </cell>
          <cell r="B289" t="str">
            <v>Harvheden, Brobyte</v>
          </cell>
          <cell r="C289" t="str">
            <v>B43</v>
          </cell>
          <cell r="D289" t="str">
            <v>Planlagd</v>
          </cell>
          <cell r="E289" t="str">
            <v>Underhåll planering Reg Väst</v>
          </cell>
          <cell r="H289" t="str">
            <v>UHauf - Utformning  (SEK)</v>
          </cell>
          <cell r="I289" t="str">
            <v>IVvä - Väst (AVD)</v>
          </cell>
          <cell r="M289" t="str">
            <v>B652</v>
          </cell>
          <cell r="N289" t="str">
            <v>15</v>
          </cell>
          <cell r="O289">
            <v>100000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100000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</row>
        <row r="290">
          <cell r="A290">
            <v>4070</v>
          </cell>
          <cell r="B290" t="str">
            <v>Harvheden, Brobyte</v>
          </cell>
          <cell r="C290" t="str">
            <v>B43</v>
          </cell>
          <cell r="D290" t="str">
            <v>Planlagd</v>
          </cell>
          <cell r="E290" t="str">
            <v>Underhåll planering Reg Väst</v>
          </cell>
          <cell r="H290" t="str">
            <v>IVvä - Väst (AVD)</v>
          </cell>
          <cell r="I290" t="str">
            <v>IVvä - Väst (AVD)</v>
          </cell>
          <cell r="M290" t="str">
            <v>B652</v>
          </cell>
          <cell r="N290" t="str">
            <v>15</v>
          </cell>
          <cell r="O290">
            <v>5500000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500000</v>
          </cell>
          <cell r="W290">
            <v>5000000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</row>
        <row r="291">
          <cell r="A291">
            <v>4071</v>
          </cell>
          <cell r="B291" t="str">
            <v>4071 Bro 3500-2567-1. Bro över Nossan vid Forshall</v>
          </cell>
          <cell r="C291" t="str">
            <v>B43</v>
          </cell>
          <cell r="D291" t="str">
            <v>Planlagd</v>
          </cell>
          <cell r="E291" t="str">
            <v>Underhåll planering Reg Väst</v>
          </cell>
          <cell r="H291" t="str">
            <v>UHauf - Utformning  (SEK)</v>
          </cell>
          <cell r="I291" t="str">
            <v>IVvä - Väst (AVD)</v>
          </cell>
          <cell r="M291" t="str">
            <v>B652</v>
          </cell>
          <cell r="N291" t="str">
            <v>15</v>
          </cell>
          <cell r="O291">
            <v>100000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100000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</row>
        <row r="292">
          <cell r="A292">
            <v>4071</v>
          </cell>
          <cell r="B292" t="str">
            <v>4071 Bro 3500-2567-1. Bro över Nossan vid Forshall</v>
          </cell>
          <cell r="C292" t="str">
            <v>B43</v>
          </cell>
          <cell r="D292" t="str">
            <v>Planlagd</v>
          </cell>
          <cell r="E292" t="str">
            <v>Underhåll planering Reg Väst</v>
          </cell>
          <cell r="H292" t="str">
            <v>IVvä - Väst (AVD)</v>
          </cell>
          <cell r="I292" t="str">
            <v>IVvä - Väst (AVD)</v>
          </cell>
          <cell r="M292" t="str">
            <v>B652</v>
          </cell>
          <cell r="N292" t="str">
            <v>15</v>
          </cell>
          <cell r="O292">
            <v>12450000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450000</v>
          </cell>
          <cell r="V292">
            <v>12000000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</row>
        <row r="293">
          <cell r="A293">
            <v>4072</v>
          </cell>
          <cell r="B293" t="str">
            <v>Afsån Rydaholm, Ommålning bro</v>
          </cell>
          <cell r="C293" t="str">
            <v>B43</v>
          </cell>
          <cell r="D293" t="str">
            <v>Planlagd</v>
          </cell>
          <cell r="E293" t="str">
            <v>Underhåll planering Reg Väst</v>
          </cell>
          <cell r="H293" t="str">
            <v>IVvä - Väst (AVD)</v>
          </cell>
          <cell r="I293" t="str">
            <v>IVvä - Väst (AVD)</v>
          </cell>
          <cell r="M293" t="str">
            <v>B653</v>
          </cell>
          <cell r="N293" t="str">
            <v>15</v>
          </cell>
          <cell r="O293">
            <v>5500000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500000</v>
          </cell>
          <cell r="W293">
            <v>5000000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</row>
        <row r="294">
          <cell r="A294">
            <v>4073</v>
          </cell>
          <cell r="B294" t="str">
            <v>Viskan vid Sparsör, Ommålning bro</v>
          </cell>
          <cell r="C294" t="str">
            <v>B43</v>
          </cell>
          <cell r="D294" t="str">
            <v>Planlagd</v>
          </cell>
          <cell r="E294" t="str">
            <v>Underhåll planering Reg Väst</v>
          </cell>
          <cell r="H294" t="str">
            <v>IVvä - Väst (AVD)</v>
          </cell>
          <cell r="I294" t="str">
            <v>IVvä - Väst (AVD)</v>
          </cell>
          <cell r="M294" t="str">
            <v>B654</v>
          </cell>
          <cell r="N294" t="str">
            <v>15</v>
          </cell>
          <cell r="O294">
            <v>3600000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100000</v>
          </cell>
          <cell r="V294">
            <v>3500000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</row>
        <row r="295">
          <cell r="A295">
            <v>4074</v>
          </cell>
          <cell r="B295" t="str">
            <v>Viskan 1, Ommålning bro</v>
          </cell>
          <cell r="C295" t="str">
            <v>B43</v>
          </cell>
          <cell r="D295" t="str">
            <v>Planlagd</v>
          </cell>
          <cell r="E295" t="str">
            <v>Underhåll planering Reg Väst</v>
          </cell>
          <cell r="H295" t="str">
            <v>IVvä - Väst (AVD)</v>
          </cell>
          <cell r="I295" t="str">
            <v>IVvä - Väst (AVD)</v>
          </cell>
          <cell r="M295" t="str">
            <v>B655</v>
          </cell>
          <cell r="N295" t="str">
            <v>04</v>
          </cell>
          <cell r="O295">
            <v>5100000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100000</v>
          </cell>
          <cell r="V295">
            <v>5000000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</row>
        <row r="296">
          <cell r="A296">
            <v>4075</v>
          </cell>
          <cell r="B296" t="str">
            <v>Viskan 2, Ommålning bro</v>
          </cell>
          <cell r="C296" t="str">
            <v>B43</v>
          </cell>
          <cell r="D296" t="str">
            <v>Planlagd</v>
          </cell>
          <cell r="E296" t="str">
            <v>Underhåll planering Reg Väst</v>
          </cell>
          <cell r="H296" t="str">
            <v>IVvä - Väst (AVD)</v>
          </cell>
          <cell r="I296" t="str">
            <v>IVvä - Väst (AVD)</v>
          </cell>
          <cell r="M296" t="str">
            <v>B655</v>
          </cell>
          <cell r="N296" t="str">
            <v>04</v>
          </cell>
          <cell r="O296">
            <v>4100000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100000</v>
          </cell>
          <cell r="V296">
            <v>4000000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</row>
        <row r="297">
          <cell r="A297">
            <v>4076</v>
          </cell>
          <cell r="B297" t="str">
            <v>Magasinsgatan i Borås, Ommålning bro</v>
          </cell>
          <cell r="C297" t="str">
            <v>B43</v>
          </cell>
          <cell r="D297" t="str">
            <v>Planlagd</v>
          </cell>
          <cell r="E297" t="str">
            <v>Underhåll planering Reg Väst</v>
          </cell>
          <cell r="H297" t="str">
            <v>IVvä - Väst (AVD)</v>
          </cell>
          <cell r="I297" t="str">
            <v>IVvä - Väst (AVD)</v>
          </cell>
          <cell r="M297" t="str">
            <v>B655</v>
          </cell>
          <cell r="N297" t="str">
            <v>04</v>
          </cell>
          <cell r="O297">
            <v>3100000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100000</v>
          </cell>
          <cell r="V297">
            <v>3000000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</row>
        <row r="298">
          <cell r="A298">
            <v>4077</v>
          </cell>
          <cell r="B298" t="str">
            <v>Viskan vid Nybrogatan, Borås, Ommålning bro</v>
          </cell>
          <cell r="C298" t="str">
            <v>B43</v>
          </cell>
          <cell r="D298" t="str">
            <v>Planlagd</v>
          </cell>
          <cell r="E298" t="str">
            <v>Underhåll planering Reg Väst</v>
          </cell>
          <cell r="H298" t="str">
            <v>IVvä - Väst (AVD)</v>
          </cell>
          <cell r="I298" t="str">
            <v>IVvä - Väst (AVD)</v>
          </cell>
          <cell r="M298" t="str">
            <v>B655</v>
          </cell>
          <cell r="N298" t="str">
            <v>15</v>
          </cell>
          <cell r="O298">
            <v>4500000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500000</v>
          </cell>
          <cell r="V298">
            <v>4000000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</row>
        <row r="299">
          <cell r="A299">
            <v>4078</v>
          </cell>
          <cell r="B299" t="str">
            <v>Viskan vid Viskafors, Ommålning bro</v>
          </cell>
          <cell r="C299" t="str">
            <v>B43</v>
          </cell>
          <cell r="D299" t="str">
            <v>Planlagd</v>
          </cell>
          <cell r="E299" t="str">
            <v>Underhåll planering Reg Väst</v>
          </cell>
          <cell r="H299" t="str">
            <v>IVvä - Väst (AVD)</v>
          </cell>
          <cell r="I299" t="str">
            <v>IVvä - Väst (AVD)</v>
          </cell>
          <cell r="M299" t="str">
            <v>B656</v>
          </cell>
          <cell r="N299" t="str">
            <v>77</v>
          </cell>
          <cell r="O299">
            <v>5100000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100000</v>
          </cell>
          <cell r="V299">
            <v>5000000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</row>
        <row r="300">
          <cell r="A300">
            <v>4079</v>
          </cell>
          <cell r="B300" t="str">
            <v>Vägport vid Viskafors, Ommålning bro</v>
          </cell>
          <cell r="C300" t="str">
            <v>B43</v>
          </cell>
          <cell r="D300" t="str">
            <v>Planlagd</v>
          </cell>
          <cell r="E300" t="str">
            <v>Underhåll planering Reg Väst</v>
          </cell>
          <cell r="H300" t="str">
            <v>IVvä - Väst (AVD)</v>
          </cell>
          <cell r="I300" t="str">
            <v>IVvä - Väst (AVD)</v>
          </cell>
          <cell r="M300" t="str">
            <v>B656</v>
          </cell>
          <cell r="N300" t="str">
            <v>77</v>
          </cell>
          <cell r="O300">
            <v>3100000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100000</v>
          </cell>
          <cell r="W300">
            <v>3000000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</row>
        <row r="301">
          <cell r="A301">
            <v>4081</v>
          </cell>
          <cell r="B301" t="str">
            <v>Viskan Assberg , Ommålning bro</v>
          </cell>
          <cell r="C301" t="str">
            <v>B43</v>
          </cell>
          <cell r="D301" t="str">
            <v>Planlagd</v>
          </cell>
          <cell r="E301" t="str">
            <v>Underhåll planering Reg Väst</v>
          </cell>
          <cell r="H301" t="str">
            <v>IVvä - Väst (AVD)</v>
          </cell>
          <cell r="I301" t="str">
            <v>IVvä - Väst (AVD)</v>
          </cell>
          <cell r="M301" t="str">
            <v>B656</v>
          </cell>
          <cell r="N301" t="str">
            <v>77</v>
          </cell>
          <cell r="O301">
            <v>4100000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100000</v>
          </cell>
          <cell r="V301">
            <v>4000000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02">
          <cell r="A302">
            <v>4082</v>
          </cell>
          <cell r="B302" t="str">
            <v>4082 Hornån, Bro 3500-2567-1.  km 184+550</v>
          </cell>
          <cell r="C302" t="str">
            <v>B43</v>
          </cell>
          <cell r="D302" t="str">
            <v>Nystart</v>
          </cell>
          <cell r="E302" t="str">
            <v>Underhåll planering Reg Väst</v>
          </cell>
          <cell r="H302" t="str">
            <v>UHauf - Utformning  (SEK)</v>
          </cell>
          <cell r="I302" t="str">
            <v>IVväp2 - Projektenhet 2 (ENH)</v>
          </cell>
          <cell r="M302" t="str">
            <v>B656</v>
          </cell>
          <cell r="N302" t="str">
            <v>77</v>
          </cell>
          <cell r="O302">
            <v>50000</v>
          </cell>
          <cell r="P302">
            <v>0</v>
          </cell>
          <cell r="Q302">
            <v>0</v>
          </cell>
          <cell r="R302">
            <v>0</v>
          </cell>
          <cell r="S302">
            <v>50000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</row>
        <row r="303">
          <cell r="A303">
            <v>4082</v>
          </cell>
          <cell r="B303" t="str">
            <v>4082 Hornån, Bro 3500-2567-1.  km 184+550</v>
          </cell>
          <cell r="C303" t="str">
            <v>B43</v>
          </cell>
          <cell r="D303" t="str">
            <v>Nystart</v>
          </cell>
          <cell r="E303" t="str">
            <v>Underhåll planering Reg Väst</v>
          </cell>
          <cell r="H303" t="str">
            <v>IVväp2 - Projektenhet 2 (ENH)</v>
          </cell>
          <cell r="I303" t="str">
            <v>IVväp2 - Projektenhet 2 (ENH)</v>
          </cell>
          <cell r="M303" t="str">
            <v>B656</v>
          </cell>
          <cell r="N303" t="str">
            <v>77</v>
          </cell>
          <cell r="O303">
            <v>400000</v>
          </cell>
          <cell r="P303">
            <v>0</v>
          </cell>
          <cell r="Q303">
            <v>0</v>
          </cell>
          <cell r="R303">
            <v>0</v>
          </cell>
          <cell r="S303">
            <v>100000</v>
          </cell>
          <cell r="T303">
            <v>300000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</row>
        <row r="304">
          <cell r="A304">
            <v>4082</v>
          </cell>
          <cell r="B304" t="str">
            <v>4082 Hornån, Bro 3500-2567-1.  km 184+550</v>
          </cell>
          <cell r="C304" t="str">
            <v>B43</v>
          </cell>
          <cell r="D304" t="str">
            <v>Nystart</v>
          </cell>
          <cell r="E304" t="str">
            <v>Underhåll planering Reg Väst</v>
          </cell>
          <cell r="H304" t="str">
            <v>IVväp2 - Projektenhet 2 (ENH)</v>
          </cell>
          <cell r="I304" t="str">
            <v>IVväp2 - Projektenhet 2 (ENH)</v>
          </cell>
          <cell r="M304" t="str">
            <v>B656</v>
          </cell>
          <cell r="N304" t="str">
            <v>77</v>
          </cell>
          <cell r="O304">
            <v>4500000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4500000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A305">
            <v>4083</v>
          </cell>
          <cell r="B305" t="str">
            <v>Viskan vid Åsbro, Ommålning bro</v>
          </cell>
          <cell r="C305" t="str">
            <v>B43</v>
          </cell>
          <cell r="D305" t="str">
            <v>Planlagd</v>
          </cell>
          <cell r="E305" t="str">
            <v>Underhåll planering Reg Väst</v>
          </cell>
          <cell r="H305" t="str">
            <v>IVvä - Väst (AVD)</v>
          </cell>
          <cell r="I305" t="str">
            <v>IVvä - Väst (AVD)</v>
          </cell>
          <cell r="M305" t="str">
            <v>B656</v>
          </cell>
          <cell r="N305" t="str">
            <v>77</v>
          </cell>
          <cell r="O305">
            <v>5500000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500000</v>
          </cell>
          <cell r="V305">
            <v>5000000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</row>
        <row r="306">
          <cell r="A306">
            <v>4084</v>
          </cell>
          <cell r="B306" t="str">
            <v>Järnvägsbro över Skuttran, Ommålning bro</v>
          </cell>
          <cell r="C306" t="str">
            <v>B43</v>
          </cell>
          <cell r="D306" t="str">
            <v>Planlagd</v>
          </cell>
          <cell r="E306" t="str">
            <v>Underhåll planering Reg Väst</v>
          </cell>
          <cell r="H306" t="str">
            <v>IVvä - Väst (AVD)</v>
          </cell>
          <cell r="I306" t="str">
            <v>IVvä - Väst (AVD)</v>
          </cell>
          <cell r="M306" t="str">
            <v>B656</v>
          </cell>
          <cell r="N306" t="str">
            <v>77</v>
          </cell>
          <cell r="O306">
            <v>3000000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500000</v>
          </cell>
          <cell r="V306">
            <v>2500000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</row>
        <row r="307">
          <cell r="A307">
            <v>4085</v>
          </cell>
          <cell r="B307" t="str">
            <v>Bro över Himleån, Ommålning bro</v>
          </cell>
          <cell r="C307" t="str">
            <v>B43</v>
          </cell>
          <cell r="D307" t="str">
            <v>Planlagd</v>
          </cell>
          <cell r="E307" t="str">
            <v>Underhåll planering Reg Väst</v>
          </cell>
          <cell r="H307" t="str">
            <v>IVvä - Väst (AVD)</v>
          </cell>
          <cell r="I307" t="str">
            <v>IVvä - Väst (AVD)</v>
          </cell>
          <cell r="M307" t="str">
            <v>B656</v>
          </cell>
          <cell r="N307" t="str">
            <v>77</v>
          </cell>
          <cell r="O307">
            <v>3000000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500000</v>
          </cell>
          <cell r="V307">
            <v>2500000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</row>
        <row r="308">
          <cell r="A308">
            <v>4086</v>
          </cell>
          <cell r="B308" t="str">
            <v>Bro över Björkån, Ommålning bro</v>
          </cell>
          <cell r="C308" t="str">
            <v>B43</v>
          </cell>
          <cell r="D308" t="str">
            <v>Planlagd</v>
          </cell>
          <cell r="E308" t="str">
            <v>Underhåll planering Reg Väst</v>
          </cell>
          <cell r="H308" t="str">
            <v>IVvä - Väst (AVD)</v>
          </cell>
          <cell r="I308" t="str">
            <v>IVvä - Väst (AVD)</v>
          </cell>
          <cell r="M308" t="str">
            <v>B661</v>
          </cell>
          <cell r="N308" t="str">
            <v>70</v>
          </cell>
          <cell r="O308">
            <v>3000000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500000</v>
          </cell>
          <cell r="U308">
            <v>2500000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</row>
        <row r="309">
          <cell r="A309">
            <v>4087</v>
          </cell>
          <cell r="B309" t="str">
            <v>Vägport vid Ö Berga, Brobyte</v>
          </cell>
          <cell r="C309" t="str">
            <v>B43</v>
          </cell>
          <cell r="D309" t="str">
            <v>Planlagd</v>
          </cell>
          <cell r="E309" t="str">
            <v>Underhåll planering Reg Väst</v>
          </cell>
          <cell r="H309" t="str">
            <v>IVvä - Väst (AVD)</v>
          </cell>
          <cell r="I309" t="str">
            <v>IVvä - Väst (AVD)</v>
          </cell>
          <cell r="M309" t="str">
            <v>B661</v>
          </cell>
          <cell r="N309" t="str">
            <v>70</v>
          </cell>
          <cell r="O309">
            <v>5500000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500000</v>
          </cell>
          <cell r="U309">
            <v>5000000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</row>
        <row r="310">
          <cell r="A310">
            <v>4088</v>
          </cell>
          <cell r="B310" t="str">
            <v>Badaån, Ommålning bro</v>
          </cell>
          <cell r="C310" t="str">
            <v>B43</v>
          </cell>
          <cell r="D310" t="str">
            <v>Planlagd</v>
          </cell>
          <cell r="E310" t="str">
            <v>Underhåll planering Reg Väst</v>
          </cell>
          <cell r="H310" t="str">
            <v>IVvä - Väst (AVD)</v>
          </cell>
          <cell r="I310" t="str">
            <v>IVvä - Väst (AVD)</v>
          </cell>
          <cell r="M310" t="str">
            <v>B661</v>
          </cell>
          <cell r="N310" t="str">
            <v>70</v>
          </cell>
          <cell r="O310">
            <v>3500000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500000</v>
          </cell>
          <cell r="U310">
            <v>3000000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</row>
        <row r="311">
          <cell r="A311">
            <v>4090</v>
          </cell>
          <cell r="B311" t="str">
            <v>Vägport vid stengård, Brobyte</v>
          </cell>
          <cell r="C311" t="str">
            <v>B43</v>
          </cell>
          <cell r="D311" t="str">
            <v>Planlagd</v>
          </cell>
          <cell r="E311" t="str">
            <v>Underhåll planering Reg Väst</v>
          </cell>
          <cell r="H311" t="str">
            <v>IVvä - Väst (AVD)</v>
          </cell>
          <cell r="I311" t="str">
            <v>IVvä - Väst (AVD)</v>
          </cell>
          <cell r="M311" t="str">
            <v>B661</v>
          </cell>
          <cell r="N311" t="str">
            <v>70</v>
          </cell>
          <cell r="O311">
            <v>5500000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500000</v>
          </cell>
          <cell r="U311">
            <v>5000000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</row>
        <row r="312">
          <cell r="A312">
            <v>4091</v>
          </cell>
          <cell r="B312" t="str">
            <v>Långbron, klaffbro, Broreparation</v>
          </cell>
          <cell r="C312" t="str">
            <v>B43</v>
          </cell>
          <cell r="D312" t="str">
            <v>Planlagd</v>
          </cell>
          <cell r="E312" t="str">
            <v>Underhåll planering Reg Väst</v>
          </cell>
          <cell r="H312" t="str">
            <v>IVvä - Väst (AVD)</v>
          </cell>
          <cell r="I312" t="str">
            <v>IVvä - Väst (AVD)</v>
          </cell>
          <cell r="M312" t="str">
            <v>B662</v>
          </cell>
          <cell r="N312" t="str">
            <v>71</v>
          </cell>
          <cell r="O312">
            <v>5500000</v>
          </cell>
          <cell r="P312">
            <v>0</v>
          </cell>
          <cell r="Q312">
            <v>0</v>
          </cell>
          <cell r="R312">
            <v>0</v>
          </cell>
          <cell r="S312">
            <v>500000</v>
          </cell>
          <cell r="T312">
            <v>5000000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</row>
        <row r="313">
          <cell r="A313">
            <v>4092</v>
          </cell>
          <cell r="B313" t="str">
            <v>Järnvägsbro över Viskan, Ommålning bro</v>
          </cell>
          <cell r="C313" t="str">
            <v>B43</v>
          </cell>
          <cell r="D313" t="str">
            <v>Planlagd</v>
          </cell>
          <cell r="E313" t="str">
            <v>Underhåll planering Reg Väst</v>
          </cell>
          <cell r="H313" t="str">
            <v>IVvä - Väst (AVD)</v>
          </cell>
          <cell r="I313" t="str">
            <v>IVvä - Väst (AVD)</v>
          </cell>
          <cell r="M313" t="str">
            <v>B721</v>
          </cell>
          <cell r="N313" t="str">
            <v>04</v>
          </cell>
          <cell r="O313">
            <v>4000000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500000</v>
          </cell>
          <cell r="U313">
            <v>3500000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</row>
        <row r="314">
          <cell r="A314">
            <v>4093</v>
          </cell>
          <cell r="B314" t="str">
            <v>Vägport för Gässlösavägen, Ommålning lager</v>
          </cell>
          <cell r="C314" t="str">
            <v>B43</v>
          </cell>
          <cell r="D314" t="str">
            <v>Planlagd</v>
          </cell>
          <cell r="E314" t="str">
            <v>Underhåll planering Reg Väst</v>
          </cell>
          <cell r="H314" t="str">
            <v>IVvä - Väst (AVD)</v>
          </cell>
          <cell r="I314" t="str">
            <v>IVvä - Väst (AVD)</v>
          </cell>
          <cell r="M314" t="str">
            <v>B721</v>
          </cell>
          <cell r="N314" t="str">
            <v>04</v>
          </cell>
          <cell r="O314">
            <v>1750000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250000</v>
          </cell>
          <cell r="U314">
            <v>1500000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</row>
        <row r="315">
          <cell r="A315">
            <v>4094</v>
          </cell>
          <cell r="B315" t="str">
            <v>Vägport vid Åhaga, Ommålning bro</v>
          </cell>
          <cell r="C315" t="str">
            <v>B43</v>
          </cell>
          <cell r="D315" t="str">
            <v>Planlagd</v>
          </cell>
          <cell r="E315" t="str">
            <v>Underhåll planering Reg Väst</v>
          </cell>
          <cell r="H315" t="str">
            <v>IVvä - Väst (AVD)</v>
          </cell>
          <cell r="I315" t="str">
            <v>IVvä - Väst (AVD)</v>
          </cell>
          <cell r="M315" t="str">
            <v>B721</v>
          </cell>
          <cell r="N315" t="str">
            <v>04</v>
          </cell>
          <cell r="O315">
            <v>3500000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500000</v>
          </cell>
          <cell r="U315">
            <v>3000000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</row>
        <row r="316">
          <cell r="A316">
            <v>4095</v>
          </cell>
          <cell r="B316" t="str">
            <v>Bro över Ätran, Ommålning bro</v>
          </cell>
          <cell r="C316" t="str">
            <v>B43</v>
          </cell>
          <cell r="D316" t="str">
            <v>Planlagd</v>
          </cell>
          <cell r="E316" t="str">
            <v>Underhåll planering Reg Väst</v>
          </cell>
          <cell r="H316" t="str">
            <v>IVvä - Väst (AVD)</v>
          </cell>
          <cell r="I316" t="str">
            <v>IVvä - Väst (AVD)</v>
          </cell>
          <cell r="M316" t="str">
            <v>B721</v>
          </cell>
          <cell r="N316" t="str">
            <v>04</v>
          </cell>
          <cell r="O316">
            <v>5000000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500000</v>
          </cell>
          <cell r="U316">
            <v>4500000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</row>
        <row r="317">
          <cell r="A317">
            <v>4096</v>
          </cell>
          <cell r="B317" t="str">
            <v>Sämbån Limmared, Ommålning bro</v>
          </cell>
          <cell r="C317" t="str">
            <v>B43</v>
          </cell>
          <cell r="D317" t="str">
            <v>Planlagd</v>
          </cell>
          <cell r="E317" t="str">
            <v>Underhåll planering Reg Väst</v>
          </cell>
          <cell r="H317" t="str">
            <v>IVvä - Väst (AVD)</v>
          </cell>
          <cell r="I317" t="str">
            <v>IVvä - Väst (AVD)</v>
          </cell>
          <cell r="M317" t="str">
            <v>B721</v>
          </cell>
          <cell r="N317" t="str">
            <v>04</v>
          </cell>
          <cell r="O317">
            <v>3500000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500000</v>
          </cell>
          <cell r="U317">
            <v>3000000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</row>
        <row r="318">
          <cell r="A318">
            <v>4097</v>
          </cell>
          <cell r="B318" t="str">
            <v>Bro över Nissan, Ommålning bro</v>
          </cell>
          <cell r="C318" t="str">
            <v>B43</v>
          </cell>
          <cell r="D318" t="str">
            <v>Planlagd</v>
          </cell>
          <cell r="E318" t="str">
            <v>Underhåll planering Reg Syd</v>
          </cell>
          <cell r="H318" t="str">
            <v>UHplsr - Plan.samord.reinv. (ENH)</v>
          </cell>
          <cell r="I318" t="str">
            <v>IVsy - Syd (AVD)</v>
          </cell>
          <cell r="M318" t="str">
            <v>B721</v>
          </cell>
          <cell r="N318" t="str">
            <v>04</v>
          </cell>
          <cell r="O318">
            <v>3500000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500000</v>
          </cell>
          <cell r="U318">
            <v>3000000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</row>
        <row r="319">
          <cell r="A319">
            <v>4099</v>
          </cell>
          <cell r="B319" t="str">
            <v>Svartån  Hillerstorp, Ommålning bro</v>
          </cell>
          <cell r="C319" t="str">
            <v>B43</v>
          </cell>
          <cell r="D319" t="str">
            <v>Planlagd</v>
          </cell>
          <cell r="E319" t="str">
            <v>Underhåll planering Reg Syd</v>
          </cell>
          <cell r="H319" t="str">
            <v>UHplsr - Plan.samord.reinv. (ENH)</v>
          </cell>
          <cell r="I319" t="str">
            <v>IVsy - Syd (AVD)</v>
          </cell>
          <cell r="M319" t="str">
            <v>B721</v>
          </cell>
          <cell r="N319" t="str">
            <v>04</v>
          </cell>
          <cell r="O319">
            <v>4000000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500000</v>
          </cell>
          <cell r="U319">
            <v>3500000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20">
          <cell r="A320">
            <v>4100</v>
          </cell>
          <cell r="B320" t="str">
            <v>Gjutararevägen, Broreparation (tråg)</v>
          </cell>
          <cell r="C320" t="str">
            <v>B43</v>
          </cell>
          <cell r="D320" t="str">
            <v>Planlagd</v>
          </cell>
          <cell r="E320" t="str">
            <v>Underhåll planering Reg Öst</v>
          </cell>
          <cell r="H320" t="str">
            <v>IVösöm - Mälardalen  (ENH)</v>
          </cell>
          <cell r="I320" t="str">
            <v>IVösöm - Mälardalen  (ENH)</v>
          </cell>
          <cell r="M320" t="str">
            <v>B350</v>
          </cell>
          <cell r="N320" t="str">
            <v>16</v>
          </cell>
          <cell r="O320">
            <v>2000000</v>
          </cell>
          <cell r="P320">
            <v>0</v>
          </cell>
          <cell r="Q320">
            <v>0</v>
          </cell>
          <cell r="R320">
            <v>0</v>
          </cell>
          <cell r="S320">
            <v>2000000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1">
          <cell r="A321">
            <v>4101</v>
          </cell>
          <cell r="B321" t="str">
            <v>3500-158-1 Rimforsa, Bro över Kinda kanal</v>
          </cell>
          <cell r="C321" t="str">
            <v>B43</v>
          </cell>
          <cell r="D321" t="str">
            <v>Planlagd</v>
          </cell>
          <cell r="E321" t="str">
            <v>Underhåll planering Reg Öst</v>
          </cell>
          <cell r="H321" t="str">
            <v>IVös - Öst/Stockholm (AVD)</v>
          </cell>
          <cell r="I321" t="str">
            <v>IVös - Öst/Stockholm (AVD)</v>
          </cell>
          <cell r="M321" t="str">
            <v>B841</v>
          </cell>
          <cell r="N321" t="str">
            <v>65</v>
          </cell>
          <cell r="O321">
            <v>8500000</v>
          </cell>
          <cell r="P321">
            <v>0</v>
          </cell>
          <cell r="Q321">
            <v>0</v>
          </cell>
          <cell r="R321">
            <v>0</v>
          </cell>
          <cell r="S321">
            <v>500000</v>
          </cell>
          <cell r="T321">
            <v>8000000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</row>
        <row r="322">
          <cell r="A322">
            <v>4102</v>
          </cell>
          <cell r="B322" t="str">
            <v>Sörstafors, Broreparation</v>
          </cell>
          <cell r="C322" t="str">
            <v>B43</v>
          </cell>
          <cell r="D322" t="str">
            <v>Pågående</v>
          </cell>
          <cell r="E322" t="str">
            <v>Underhåll planering Reg Öst</v>
          </cell>
          <cell r="H322" t="str">
            <v>IVösöm - Mälardalen  (ENH)</v>
          </cell>
          <cell r="I322" t="str">
            <v>IVösöm - Mälardalen  (ENH)</v>
          </cell>
          <cell r="M322" t="str">
            <v>B345</v>
          </cell>
          <cell r="N322" t="str">
            <v>63</v>
          </cell>
          <cell r="O322">
            <v>2600000</v>
          </cell>
          <cell r="P322">
            <v>0</v>
          </cell>
          <cell r="Q322">
            <v>0</v>
          </cell>
          <cell r="R322">
            <v>0</v>
          </cell>
          <cell r="S322">
            <v>2600000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3">
          <cell r="A323">
            <v>4103</v>
          </cell>
          <cell r="B323" t="str">
            <v>Ramnäs kyrkby, Broreparation</v>
          </cell>
          <cell r="C323" t="str">
            <v>B43</v>
          </cell>
          <cell r="D323" t="str">
            <v>Pågående</v>
          </cell>
          <cell r="E323" t="str">
            <v>Underhåll planering Reg Öst</v>
          </cell>
          <cell r="H323" t="str">
            <v>IVösöm - Mälardalen  (ENH)</v>
          </cell>
          <cell r="I323" t="str">
            <v>IVösöm - Mälardalen  (ENH)</v>
          </cell>
          <cell r="M323" t="str">
            <v>B345</v>
          </cell>
          <cell r="N323" t="str">
            <v>63</v>
          </cell>
          <cell r="O323">
            <v>1950000</v>
          </cell>
          <cell r="P323">
            <v>0</v>
          </cell>
          <cell r="Q323">
            <v>0</v>
          </cell>
          <cell r="R323">
            <v>0</v>
          </cell>
          <cell r="S323">
            <v>1950000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4">
          <cell r="A324">
            <v>4104</v>
          </cell>
          <cell r="B324" t="str">
            <v>Skärvsta VB, Brobyte/Ägarbyte</v>
          </cell>
          <cell r="C324" t="str">
            <v>B43</v>
          </cell>
          <cell r="D324" t="str">
            <v>Nystart</v>
          </cell>
          <cell r="E324" t="str">
            <v>Underhåll planering Reg Stockholm</v>
          </cell>
          <cell r="H324" t="str">
            <v>UHauf - Utformning  (SEK)</v>
          </cell>
          <cell r="I324" t="str">
            <v>IVösss - Stockholm Syd (ENH)</v>
          </cell>
          <cell r="M324" t="str">
            <v>B410</v>
          </cell>
          <cell r="N324" t="str">
            <v>01</v>
          </cell>
          <cell r="O324">
            <v>100000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100000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5">
          <cell r="A325">
            <v>4104</v>
          </cell>
          <cell r="B325" t="str">
            <v>Skärvsta VB, Brobyte/Ägarbyte</v>
          </cell>
          <cell r="C325" t="str">
            <v>B43</v>
          </cell>
          <cell r="D325" t="str">
            <v>Nystart</v>
          </cell>
          <cell r="E325" t="str">
            <v>Underhåll planering Reg Stockholm</v>
          </cell>
          <cell r="H325" t="str">
            <v>IVösss - Stockholm Syd (ENH)</v>
          </cell>
          <cell r="I325" t="str">
            <v>IVösss - Stockholm Syd (ENH)</v>
          </cell>
          <cell r="M325" t="str">
            <v>B410</v>
          </cell>
          <cell r="N325" t="str">
            <v>01</v>
          </cell>
          <cell r="O325">
            <v>3400000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3400000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</row>
        <row r="326">
          <cell r="A326">
            <v>4104</v>
          </cell>
          <cell r="B326" t="str">
            <v>Skärvsta VB, Brobyte/Ägarbyte</v>
          </cell>
          <cell r="C326" t="str">
            <v>B43</v>
          </cell>
          <cell r="D326" t="str">
            <v>Pågående</v>
          </cell>
          <cell r="E326" t="str">
            <v>Underhåll planering Reg Stockholm</v>
          </cell>
          <cell r="H326" t="str">
            <v>UHauf - Utformning  (SEK)</v>
          </cell>
          <cell r="I326" t="str">
            <v>IVösss - Stockholm Syd (ENH)</v>
          </cell>
          <cell r="M326" t="str">
            <v>B410</v>
          </cell>
          <cell r="N326" t="str">
            <v>01</v>
          </cell>
          <cell r="O326">
            <v>50000</v>
          </cell>
          <cell r="P326">
            <v>0</v>
          </cell>
          <cell r="Q326">
            <v>0</v>
          </cell>
          <cell r="R326">
            <v>0</v>
          </cell>
          <cell r="S326">
            <v>50000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7">
          <cell r="A327">
            <v>4105</v>
          </cell>
          <cell r="B327" t="str">
            <v>Igelsta VB, Brobyte/Ägarbyte</v>
          </cell>
          <cell r="C327" t="str">
            <v>B43</v>
          </cell>
          <cell r="D327" t="str">
            <v>Planlagd</v>
          </cell>
          <cell r="E327" t="str">
            <v>Underhåll planering Reg Stockholm</v>
          </cell>
          <cell r="H327" t="str">
            <v>IVös - Öst/Stockholm (AVD)</v>
          </cell>
          <cell r="I327" t="str">
            <v>IVös - Öst/Stockholm (AVD)</v>
          </cell>
          <cell r="M327" t="str">
            <v>B410</v>
          </cell>
          <cell r="N327" t="str">
            <v>01</v>
          </cell>
          <cell r="O327">
            <v>3000000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3000000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</row>
        <row r="328">
          <cell r="A328">
            <v>4105</v>
          </cell>
          <cell r="B328" t="str">
            <v>Igelsta VB, Brobyte/Ägarbyte</v>
          </cell>
          <cell r="C328" t="str">
            <v>B43</v>
          </cell>
          <cell r="D328" t="str">
            <v>Nystart</v>
          </cell>
          <cell r="E328" t="str">
            <v>Underhåll planering Reg Stockholm</v>
          </cell>
          <cell r="H328" t="str">
            <v>UHauf - Utformning  (SEK)</v>
          </cell>
          <cell r="I328" t="str">
            <v>IVös - Öst/Stockholm (AVD)</v>
          </cell>
          <cell r="M328" t="str">
            <v>B410</v>
          </cell>
          <cell r="N328" t="str">
            <v>01</v>
          </cell>
          <cell r="O328">
            <v>100000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100000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</row>
        <row r="329">
          <cell r="A329">
            <v>4105</v>
          </cell>
          <cell r="B329" t="str">
            <v>Igelsta VB, Brobyte/Ägarbyte</v>
          </cell>
          <cell r="C329" t="str">
            <v>B43</v>
          </cell>
          <cell r="D329" t="str">
            <v>Äskande</v>
          </cell>
          <cell r="E329" t="str">
            <v>Underhåll planering Reg Stockholm</v>
          </cell>
          <cell r="H329" t="str">
            <v>IVös - Öst/Stockholm (AVD)</v>
          </cell>
          <cell r="I329" t="str">
            <v>IVös - Öst/Stockholm (AVD)</v>
          </cell>
          <cell r="M329" t="str">
            <v>B410</v>
          </cell>
          <cell r="N329" t="str">
            <v>01</v>
          </cell>
          <cell r="O329">
            <v>400000</v>
          </cell>
          <cell r="P329">
            <v>0</v>
          </cell>
          <cell r="Q329">
            <v>0</v>
          </cell>
          <cell r="R329">
            <v>0</v>
          </cell>
          <cell r="S329">
            <v>400000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</row>
        <row r="330">
          <cell r="A330">
            <v>4106</v>
          </cell>
          <cell r="B330" t="str">
            <v>Fiskartorpet VB Norsholm VB, Brobyte rivning</v>
          </cell>
          <cell r="C330" t="str">
            <v>B43</v>
          </cell>
          <cell r="D330" t="str">
            <v>Äskande</v>
          </cell>
          <cell r="E330" t="str">
            <v>Underhåll planering Reg Öst</v>
          </cell>
          <cell r="H330" t="str">
            <v>UHaus - Utformning Syd/Väst (SEK)</v>
          </cell>
          <cell r="I330" t="str">
            <v>IVösöö - Örebro / Östergötland (ENH)</v>
          </cell>
          <cell r="M330" t="str">
            <v>B505</v>
          </cell>
          <cell r="N330" t="str">
            <v>02</v>
          </cell>
          <cell r="O330">
            <v>50000</v>
          </cell>
          <cell r="P330">
            <v>0</v>
          </cell>
          <cell r="Q330">
            <v>0</v>
          </cell>
          <cell r="R330">
            <v>0</v>
          </cell>
          <cell r="S330">
            <v>50000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</row>
        <row r="331">
          <cell r="A331">
            <v>4106</v>
          </cell>
          <cell r="B331" t="str">
            <v>Fiskartorpet VB Norsholm VB, Brobyte rivning</v>
          </cell>
          <cell r="C331" t="str">
            <v>DRIF</v>
          </cell>
          <cell r="D331" t="str">
            <v>Planlagd</v>
          </cell>
          <cell r="E331" t="str">
            <v>Underhåll planering Reg Öst</v>
          </cell>
          <cell r="H331" t="str">
            <v>IVösöö - Örebro / Östergötland (ENH)</v>
          </cell>
          <cell r="I331" t="str">
            <v>IVösöö - Örebro / Östergötland (ENH)</v>
          </cell>
          <cell r="M331" t="str">
            <v>B505</v>
          </cell>
          <cell r="N331" t="str">
            <v>02</v>
          </cell>
          <cell r="O331">
            <v>21000000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2000000</v>
          </cell>
          <cell r="U331">
            <v>19000000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</row>
        <row r="332">
          <cell r="A332">
            <v>4107</v>
          </cell>
          <cell r="B332" t="str">
            <v>3500-4077-1 Luthagsleden VP (spår mot Sala)</v>
          </cell>
          <cell r="C332" t="str">
            <v>B43</v>
          </cell>
          <cell r="D332" t="str">
            <v>Planlagd</v>
          </cell>
          <cell r="E332" t="str">
            <v>Underhåll planering Reg Öst</v>
          </cell>
          <cell r="H332" t="str">
            <v>UHauf - Utformning  (SEK)</v>
          </cell>
          <cell r="I332" t="str">
            <v>IVös - Öst/Stockholm (AVD)</v>
          </cell>
          <cell r="M332" t="str">
            <v>B429</v>
          </cell>
          <cell r="N332" t="str">
            <v>06</v>
          </cell>
          <cell r="O332">
            <v>50000</v>
          </cell>
          <cell r="P332">
            <v>0</v>
          </cell>
          <cell r="Q332">
            <v>0</v>
          </cell>
          <cell r="R332">
            <v>0</v>
          </cell>
          <cell r="S332">
            <v>50000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</row>
        <row r="333">
          <cell r="A333">
            <v>4107</v>
          </cell>
          <cell r="B333" t="str">
            <v>3500-4077-1 Luthagsleden VP (spår mot Sala)</v>
          </cell>
          <cell r="C333" t="str">
            <v>B43</v>
          </cell>
          <cell r="D333" t="str">
            <v>Planlagd</v>
          </cell>
          <cell r="E333" t="str">
            <v>Underhåll planering Reg Öst</v>
          </cell>
          <cell r="H333" t="str">
            <v>UHplsr - Plan.samord.reinv. (ENH)</v>
          </cell>
          <cell r="I333" t="str">
            <v>IVös - Öst/Stockholm (AVD)</v>
          </cell>
          <cell r="M333" t="str">
            <v>B429</v>
          </cell>
          <cell r="N333" t="str">
            <v>06</v>
          </cell>
          <cell r="O333">
            <v>4400000</v>
          </cell>
          <cell r="P333">
            <v>0</v>
          </cell>
          <cell r="Q333">
            <v>0</v>
          </cell>
          <cell r="R333">
            <v>0</v>
          </cell>
          <cell r="S333">
            <v>400000</v>
          </cell>
          <cell r="T333">
            <v>4000000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</row>
        <row r="334">
          <cell r="A334">
            <v>4109</v>
          </cell>
          <cell r="B334" t="str">
            <v>Tillberga, gångbro över bangård, Rivning bro</v>
          </cell>
          <cell r="C334" t="str">
            <v>B43</v>
          </cell>
          <cell r="D334" t="str">
            <v>Planlagd</v>
          </cell>
          <cell r="E334" t="str">
            <v>Underhåll planering Reg Öst</v>
          </cell>
          <cell r="H334" t="str">
            <v>UHplsr - Plan.samord.reinv. (ENH)</v>
          </cell>
          <cell r="I334" t="str">
            <v>IVös - Öst/Stockholm (AVD)</v>
          </cell>
          <cell r="M334" t="str">
            <v>B348</v>
          </cell>
          <cell r="N334" t="str">
            <v>18</v>
          </cell>
          <cell r="O334">
            <v>50000</v>
          </cell>
          <cell r="P334">
            <v>0</v>
          </cell>
          <cell r="Q334">
            <v>0</v>
          </cell>
          <cell r="R334">
            <v>0</v>
          </cell>
          <cell r="S334">
            <v>50000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</row>
        <row r="335">
          <cell r="A335">
            <v>4109</v>
          </cell>
          <cell r="B335" t="str">
            <v>Tillberga, gångbro över bangård, Rivning bro</v>
          </cell>
          <cell r="C335" t="str">
            <v>B43</v>
          </cell>
          <cell r="D335" t="str">
            <v>Planlagd</v>
          </cell>
          <cell r="E335" t="str">
            <v>Underhåll planering Reg Öst</v>
          </cell>
          <cell r="H335" t="str">
            <v>UHplsr - Plan.samord.reinv. (ENH)</v>
          </cell>
          <cell r="I335" t="str">
            <v>IVös - Öst/Stockholm (AVD)</v>
          </cell>
          <cell r="M335" t="str">
            <v>B348</v>
          </cell>
          <cell r="N335" t="str">
            <v>18</v>
          </cell>
          <cell r="O335">
            <v>2200000</v>
          </cell>
          <cell r="P335">
            <v>0</v>
          </cell>
          <cell r="Q335">
            <v>0</v>
          </cell>
          <cell r="R335">
            <v>0</v>
          </cell>
          <cell r="S335">
            <v>200000</v>
          </cell>
          <cell r="T335">
            <v>2000000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</row>
        <row r="336">
          <cell r="A336">
            <v>4110</v>
          </cell>
          <cell r="B336" t="str">
            <v>3501-5099-1 Glomman VB, Brobyte/Ägarbyte</v>
          </cell>
          <cell r="C336" t="str">
            <v>B43</v>
          </cell>
          <cell r="D336" t="str">
            <v>Planlagd</v>
          </cell>
          <cell r="E336" t="str">
            <v>Underhåll planering Reg Öst</v>
          </cell>
          <cell r="H336" t="str">
            <v>UHaus - Utformning Syd/Väst (SEK)</v>
          </cell>
          <cell r="I336" t="str">
            <v>IVösöö - Örebro / Östergötland (ENH)</v>
          </cell>
          <cell r="M336" t="str">
            <v>B524</v>
          </cell>
          <cell r="N336" t="str">
            <v>09</v>
          </cell>
          <cell r="O336">
            <v>50000</v>
          </cell>
          <cell r="P336">
            <v>0</v>
          </cell>
          <cell r="Q336">
            <v>0</v>
          </cell>
          <cell r="R336">
            <v>0</v>
          </cell>
          <cell r="S336">
            <v>50000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</row>
        <row r="337">
          <cell r="A337">
            <v>4110</v>
          </cell>
          <cell r="B337" t="str">
            <v>3501-5099-1 Glomman VB, Brobyte/Ägarbyte</v>
          </cell>
          <cell r="C337" t="str">
            <v>B43</v>
          </cell>
          <cell r="D337" t="str">
            <v>Planlagd</v>
          </cell>
          <cell r="E337" t="str">
            <v>Underhåll planering Reg Öst</v>
          </cell>
          <cell r="H337" t="str">
            <v>UHplsr - Plan.samord.reinv. (ENH)</v>
          </cell>
          <cell r="I337" t="str">
            <v>IVösöö - Örebro / Östergötland (ENH)</v>
          </cell>
          <cell r="M337" t="str">
            <v>B524</v>
          </cell>
          <cell r="N337" t="str">
            <v>09</v>
          </cell>
          <cell r="O337">
            <v>15400000</v>
          </cell>
          <cell r="P337">
            <v>0</v>
          </cell>
          <cell r="Q337">
            <v>0</v>
          </cell>
          <cell r="R337">
            <v>0</v>
          </cell>
          <cell r="S337">
            <v>1400000</v>
          </cell>
          <cell r="T337">
            <v>14000000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</row>
        <row r="338">
          <cell r="A338">
            <v>4111</v>
          </cell>
          <cell r="B338" t="str">
            <v>3500-76-1  Södertälje, spårport för hamnspår</v>
          </cell>
          <cell r="C338" t="str">
            <v>B43</v>
          </cell>
          <cell r="D338" t="str">
            <v>Planlagd</v>
          </cell>
          <cell r="E338" t="str">
            <v>Underhåll planering Reg Stockholm</v>
          </cell>
          <cell r="H338" t="str">
            <v>UHauf - Utformning  (SEK)</v>
          </cell>
          <cell r="I338" t="str">
            <v>IVösss - Stockholm Syd (ENH)</v>
          </cell>
          <cell r="M338" t="str">
            <v>B412</v>
          </cell>
          <cell r="N338" t="str">
            <v>01</v>
          </cell>
          <cell r="O338">
            <v>50000</v>
          </cell>
          <cell r="P338">
            <v>0</v>
          </cell>
          <cell r="Q338">
            <v>0</v>
          </cell>
          <cell r="R338">
            <v>0</v>
          </cell>
          <cell r="S338">
            <v>50000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</row>
        <row r="339">
          <cell r="A339">
            <v>4111</v>
          </cell>
          <cell r="B339" t="str">
            <v>3500-76-1  Södertälje, spårport för hamnspår</v>
          </cell>
          <cell r="C339" t="str">
            <v>B43</v>
          </cell>
          <cell r="D339" t="str">
            <v>Planlagd</v>
          </cell>
          <cell r="E339" t="str">
            <v>Underhåll planering Reg Stockholm</v>
          </cell>
          <cell r="H339" t="str">
            <v>IVös - Öst/Stockholm (AVD)</v>
          </cell>
          <cell r="I339" t="str">
            <v>IVösss - Stockholm Syd (ENH)</v>
          </cell>
          <cell r="M339" t="str">
            <v>B412</v>
          </cell>
          <cell r="N339" t="str">
            <v>01</v>
          </cell>
          <cell r="O339">
            <v>15500000</v>
          </cell>
          <cell r="P339">
            <v>0</v>
          </cell>
          <cell r="Q339">
            <v>0</v>
          </cell>
          <cell r="R339">
            <v>0</v>
          </cell>
          <cell r="S339">
            <v>1500000</v>
          </cell>
          <cell r="T339">
            <v>14000000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</row>
        <row r="340">
          <cell r="A340">
            <v>4112</v>
          </cell>
          <cell r="B340" t="str">
            <v>12 broar på nedlagt spår, Bergaån,..., Rivning bro</v>
          </cell>
          <cell r="C340" t="str">
            <v>B43</v>
          </cell>
          <cell r="D340" t="str">
            <v>Planlagd</v>
          </cell>
          <cell r="E340" t="str">
            <v>Underhåll planering Reg Stockholm</v>
          </cell>
          <cell r="H340" t="str">
            <v>UHplsr - Plan.samord.reinv. (ENH)</v>
          </cell>
          <cell r="I340" t="str">
            <v>IVös - Öst/Stockholm (AVD)</v>
          </cell>
          <cell r="M340" t="str">
            <v>B099</v>
          </cell>
          <cell r="N340" t="str">
            <v>00</v>
          </cell>
          <cell r="O340">
            <v>24000000</v>
          </cell>
          <cell r="P340">
            <v>0</v>
          </cell>
          <cell r="Q340">
            <v>0</v>
          </cell>
          <cell r="R340">
            <v>0</v>
          </cell>
          <cell r="S340">
            <v>24000000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</row>
        <row r="341">
          <cell r="A341">
            <v>4115</v>
          </cell>
          <cell r="B341" t="str">
            <v>Frövi VP, Broreparation</v>
          </cell>
          <cell r="C341" t="str">
            <v>B43</v>
          </cell>
          <cell r="D341" t="str">
            <v>Planlagd</v>
          </cell>
          <cell r="E341" t="str">
            <v>Underhåll planering Reg Öst</v>
          </cell>
          <cell r="H341" t="str">
            <v>UHplsr - Plan.samord.reinv. (ENH)</v>
          </cell>
          <cell r="I341" t="str">
            <v>IVös - Öst/Stockholm (AVD)</v>
          </cell>
          <cell r="M341" t="str">
            <v>B524</v>
          </cell>
          <cell r="N341" t="str">
            <v>09</v>
          </cell>
          <cell r="O341">
            <v>2000000</v>
          </cell>
          <cell r="P341">
            <v>0</v>
          </cell>
          <cell r="Q341">
            <v>0</v>
          </cell>
          <cell r="R341">
            <v>0</v>
          </cell>
          <cell r="S341">
            <v>2000000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</row>
        <row r="342">
          <cell r="A342">
            <v>4116</v>
          </cell>
          <cell r="B342" t="str">
            <v>Frövibro VP, Broreparation</v>
          </cell>
          <cell r="C342" t="str">
            <v>B43</v>
          </cell>
          <cell r="D342" t="str">
            <v>Planlagd</v>
          </cell>
          <cell r="E342" t="str">
            <v>Underhåll planering Reg Öst</v>
          </cell>
          <cell r="H342" t="str">
            <v>UHplsr - Plan.samord.reinv. (ENH)</v>
          </cell>
          <cell r="I342" t="str">
            <v>IVös - Öst/Stockholm (AVD)</v>
          </cell>
          <cell r="M342" t="str">
            <v>B524</v>
          </cell>
          <cell r="N342" t="str">
            <v>09</v>
          </cell>
          <cell r="O342">
            <v>3000000</v>
          </cell>
          <cell r="P342">
            <v>0</v>
          </cell>
          <cell r="Q342">
            <v>0</v>
          </cell>
          <cell r="R342">
            <v>0</v>
          </cell>
          <cell r="S342">
            <v>3000000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</row>
        <row r="343">
          <cell r="A343">
            <v>4117</v>
          </cell>
          <cell r="B343" t="str">
            <v>Valdemaren, Broreparation</v>
          </cell>
          <cell r="C343" t="str">
            <v>B43</v>
          </cell>
          <cell r="D343" t="str">
            <v>Planlagd</v>
          </cell>
          <cell r="E343" t="str">
            <v>Underhåll planering Reg Öst</v>
          </cell>
          <cell r="H343" t="str">
            <v>UHauf - Utformning  (SEK)</v>
          </cell>
          <cell r="I343" t="str">
            <v>IVös - Öst/Stockholm (AVD)</v>
          </cell>
          <cell r="M343" t="str">
            <v>B414</v>
          </cell>
          <cell r="N343" t="str">
            <v>01</v>
          </cell>
          <cell r="O343">
            <v>100000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100000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</row>
        <row r="344">
          <cell r="A344">
            <v>4117</v>
          </cell>
          <cell r="B344" t="str">
            <v>Valdemaren, Broreparation</v>
          </cell>
          <cell r="C344" t="str">
            <v>B43</v>
          </cell>
          <cell r="D344" t="str">
            <v>Planlagd</v>
          </cell>
          <cell r="E344" t="str">
            <v>Underhåll planering Reg Öst</v>
          </cell>
          <cell r="H344" t="str">
            <v>IVös - Öst/Stockholm (AVD)</v>
          </cell>
          <cell r="I344" t="str">
            <v>IVös - Öst/Stockholm (AVD)</v>
          </cell>
          <cell r="M344" t="str">
            <v>B414</v>
          </cell>
          <cell r="N344" t="str">
            <v>01</v>
          </cell>
          <cell r="O344">
            <v>6600000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600000</v>
          </cell>
          <cell r="V344">
            <v>6000000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</row>
        <row r="345">
          <cell r="A345">
            <v>4118</v>
          </cell>
          <cell r="B345" t="str">
            <v>Moraån, Brobyte</v>
          </cell>
          <cell r="C345" t="str">
            <v>B43</v>
          </cell>
          <cell r="D345" t="str">
            <v>Planlagd</v>
          </cell>
          <cell r="E345" t="str">
            <v>Underhåll planering Reg Stockholm</v>
          </cell>
          <cell r="H345" t="str">
            <v>UHplsr - Plan.samord.reinv. (ENH)</v>
          </cell>
          <cell r="I345" t="str">
            <v>IVös - Öst/Stockholm (AVD)</v>
          </cell>
          <cell r="M345" t="str">
            <v>B412</v>
          </cell>
          <cell r="N345" t="str">
            <v>01</v>
          </cell>
          <cell r="O345">
            <v>10500000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500000</v>
          </cell>
          <cell r="U345">
            <v>10000000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</row>
        <row r="346">
          <cell r="A346">
            <v>4119</v>
          </cell>
          <cell r="B346" t="str">
            <v>11 broar på bdl 430: Vrå bäck mm, Brobyte</v>
          </cell>
          <cell r="C346" t="str">
            <v>B43</v>
          </cell>
          <cell r="D346" t="str">
            <v>Planlagd</v>
          </cell>
          <cell r="E346" t="str">
            <v>Underhåll planering Reg Öst</v>
          </cell>
          <cell r="H346" t="str">
            <v>UHplsr - Plan.samord.reinv. (ENH)</v>
          </cell>
          <cell r="I346" t="str">
            <v>IVös - Öst/Stockholm (AVD)</v>
          </cell>
          <cell r="M346" t="str">
            <v>B430</v>
          </cell>
          <cell r="N346" t="str">
            <v>05</v>
          </cell>
          <cell r="O346">
            <v>33000000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33000000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</row>
        <row r="347">
          <cell r="A347">
            <v>4120</v>
          </cell>
          <cell r="B347" t="str">
            <v>Skårby VB, Brobyte</v>
          </cell>
          <cell r="C347" t="str">
            <v>B43</v>
          </cell>
          <cell r="D347" t="str">
            <v>Nystart</v>
          </cell>
          <cell r="E347" t="str">
            <v>Underhåll planering Reg Öst</v>
          </cell>
          <cell r="H347" t="str">
            <v>UHauf - Utformning  (SEK)</v>
          </cell>
          <cell r="I347" t="str">
            <v>IVösöm - Mälardalen  (ENH)</v>
          </cell>
          <cell r="M347" t="str">
            <v>B421</v>
          </cell>
          <cell r="N347" t="str">
            <v>03</v>
          </cell>
          <cell r="O347">
            <v>100000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100000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</row>
        <row r="348">
          <cell r="A348">
            <v>4120</v>
          </cell>
          <cell r="B348" t="str">
            <v>Skårby VB, Brobyte</v>
          </cell>
          <cell r="C348" t="str">
            <v>DRIF</v>
          </cell>
          <cell r="D348" t="str">
            <v>Nystart</v>
          </cell>
          <cell r="E348" t="str">
            <v>Underhåll planering Reg Öst</v>
          </cell>
          <cell r="H348" t="str">
            <v>IVösöm - Mälardalen  (ENH)</v>
          </cell>
          <cell r="I348" t="str">
            <v>IVösöm - Mälardalen  (ENH)</v>
          </cell>
          <cell r="M348" t="str">
            <v>B421</v>
          </cell>
          <cell r="N348" t="str">
            <v>03</v>
          </cell>
          <cell r="O348">
            <v>4150000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150000</v>
          </cell>
          <cell r="U348">
            <v>4000000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</row>
        <row r="349">
          <cell r="A349">
            <v>4121</v>
          </cell>
          <cell r="B349" t="str">
            <v>Nora VB, Ommålning bro</v>
          </cell>
          <cell r="C349" t="str">
            <v>B43</v>
          </cell>
          <cell r="D349" t="str">
            <v>Planlagd</v>
          </cell>
          <cell r="E349" t="str">
            <v>Underhåll planering Reg Öst</v>
          </cell>
          <cell r="H349" t="str">
            <v>UHplsr - Plan.samord.reinv. (ENH)</v>
          </cell>
          <cell r="I349" t="str">
            <v>IVös - Öst/Stockholm (AVD)</v>
          </cell>
          <cell r="M349" t="str">
            <v>B421</v>
          </cell>
          <cell r="N349" t="str">
            <v>02</v>
          </cell>
          <cell r="O349">
            <v>3000000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3000000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</row>
        <row r="350">
          <cell r="A350">
            <v>4122</v>
          </cell>
          <cell r="B350" t="str">
            <v>Nyköping 1 södra del GCT, Broreparation</v>
          </cell>
          <cell r="C350" t="str">
            <v>B43</v>
          </cell>
          <cell r="D350" t="str">
            <v>Nystart</v>
          </cell>
          <cell r="E350" t="str">
            <v>Underhåll planering Reg Öst</v>
          </cell>
          <cell r="H350" t="str">
            <v>UHauf - Utformning  (SEK)</v>
          </cell>
          <cell r="I350" t="str">
            <v>IVös - Öst/Stockholm (AVD)</v>
          </cell>
          <cell r="M350" t="str">
            <v>B421</v>
          </cell>
          <cell r="N350" t="str">
            <v>02</v>
          </cell>
          <cell r="O350">
            <v>100000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100000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</row>
        <row r="351">
          <cell r="A351">
            <v>4122</v>
          </cell>
          <cell r="B351" t="str">
            <v>Nyköping 1 södra del GCT, Broreparation</v>
          </cell>
          <cell r="C351" t="str">
            <v>B43</v>
          </cell>
          <cell r="D351" t="str">
            <v>Nystart</v>
          </cell>
          <cell r="E351" t="str">
            <v>Underhåll planering Reg Öst</v>
          </cell>
          <cell r="H351" t="str">
            <v>IVös - Öst/Stockholm (AVD)</v>
          </cell>
          <cell r="I351" t="str">
            <v>IVös - Öst/Stockholm (AVD)</v>
          </cell>
          <cell r="M351" t="str">
            <v>B421</v>
          </cell>
          <cell r="N351" t="str">
            <v>02</v>
          </cell>
          <cell r="O351">
            <v>3150000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150000</v>
          </cell>
          <cell r="W351">
            <v>3000000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</row>
        <row r="352">
          <cell r="A352">
            <v>4123</v>
          </cell>
          <cell r="B352" t="str">
            <v>Kisaån vid Torp, Brobyte</v>
          </cell>
          <cell r="C352" t="str">
            <v>B43</v>
          </cell>
          <cell r="D352" t="str">
            <v>Planlagd</v>
          </cell>
          <cell r="E352" t="str">
            <v>Underhåll planering Reg Öst</v>
          </cell>
          <cell r="H352" t="str">
            <v>UHplsr - Plan.samord.reinv. (ENH)</v>
          </cell>
          <cell r="I352" t="str">
            <v>IVös - Öst/Stockholm (AVD)</v>
          </cell>
          <cell r="M352" t="str">
            <v>B841</v>
          </cell>
          <cell r="N352" t="str">
            <v>65</v>
          </cell>
          <cell r="O352">
            <v>10000000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10000000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</row>
        <row r="353">
          <cell r="A353">
            <v>4124</v>
          </cell>
          <cell r="B353" t="str">
            <v>Dike vid Norrby, Brobyte</v>
          </cell>
          <cell r="C353" t="str">
            <v>B43</v>
          </cell>
          <cell r="D353" t="str">
            <v>Planlagd</v>
          </cell>
          <cell r="E353" t="str">
            <v>Underhåll planering Reg Öst</v>
          </cell>
          <cell r="H353" t="str">
            <v>UHplsr - Plan.samord.reinv. (ENH)</v>
          </cell>
          <cell r="I353" t="str">
            <v>IVös - Öst/Stockholm (AVD)</v>
          </cell>
          <cell r="M353" t="str">
            <v>B419</v>
          </cell>
          <cell r="N353" t="str">
            <v>01</v>
          </cell>
          <cell r="O353">
            <v>5500000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500000</v>
          </cell>
          <cell r="U353">
            <v>5000000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</row>
        <row r="354">
          <cell r="A354">
            <v>4125</v>
          </cell>
          <cell r="B354" t="str">
            <v>Dike vid Falla, Brobyte</v>
          </cell>
          <cell r="C354" t="str">
            <v>B43</v>
          </cell>
          <cell r="D354" t="str">
            <v>Planlagd</v>
          </cell>
          <cell r="E354" t="str">
            <v>Underhåll planering Reg Öst</v>
          </cell>
          <cell r="H354" t="str">
            <v>UHplsr - Plan.samord.reinv. (ENH)</v>
          </cell>
          <cell r="I354" t="str">
            <v>IVös - Öst/Stockholm (AVD)</v>
          </cell>
          <cell r="M354" t="str">
            <v>B419</v>
          </cell>
          <cell r="N354" t="str">
            <v>01</v>
          </cell>
          <cell r="O354">
            <v>5500000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500000</v>
          </cell>
          <cell r="U354">
            <v>5000000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</row>
        <row r="355">
          <cell r="A355">
            <v>4166</v>
          </cell>
          <cell r="B355" t="str">
            <v>Järna-Gnesta Rälsbyte Bdl 414</v>
          </cell>
          <cell r="C355" t="str">
            <v>B43</v>
          </cell>
          <cell r="D355" t="str">
            <v>Nystart</v>
          </cell>
          <cell r="E355" t="str">
            <v>Underhåll planering Reg Stockholm</v>
          </cell>
          <cell r="H355" t="str">
            <v>IVösss - Stockholm Syd (ENH)</v>
          </cell>
          <cell r="I355" t="str">
            <v>IVösss - Stockholm Syd (ENH)</v>
          </cell>
          <cell r="M355" t="str">
            <v>B414</v>
          </cell>
          <cell r="N355" t="str">
            <v>01</v>
          </cell>
          <cell r="O355">
            <v>37800000</v>
          </cell>
          <cell r="P355">
            <v>0</v>
          </cell>
          <cell r="Q355">
            <v>0</v>
          </cell>
          <cell r="R355">
            <v>0</v>
          </cell>
          <cell r="S355">
            <v>1000000</v>
          </cell>
          <cell r="T355">
            <v>8400000</v>
          </cell>
          <cell r="U355">
            <v>18400000</v>
          </cell>
          <cell r="V355">
            <v>10000000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</row>
        <row r="356">
          <cell r="A356">
            <v>4166</v>
          </cell>
          <cell r="B356" t="str">
            <v>Järna-Gnesta Rälsbyte Bdl 414</v>
          </cell>
          <cell r="C356" t="str">
            <v>B43</v>
          </cell>
          <cell r="D356" t="str">
            <v>Pågående</v>
          </cell>
          <cell r="E356" t="str">
            <v>Underhåll planering Reg Stockholm</v>
          </cell>
          <cell r="H356" t="str">
            <v>IVösss - Stockholm Syd (ENH)</v>
          </cell>
          <cell r="I356" t="str">
            <v>IVösss - Stockholm Syd (ENH)</v>
          </cell>
          <cell r="M356" t="str">
            <v>B414</v>
          </cell>
          <cell r="N356" t="str">
            <v>01</v>
          </cell>
          <cell r="O356">
            <v>19200000</v>
          </cell>
          <cell r="P356">
            <v>0</v>
          </cell>
          <cell r="Q356">
            <v>0</v>
          </cell>
          <cell r="R356">
            <v>0</v>
          </cell>
          <cell r="S356">
            <v>19200000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</row>
        <row r="357">
          <cell r="A357">
            <v>4220</v>
          </cell>
          <cell r="B357" t="str">
            <v>Tågtunnel genom Rv 55/ Vasavägen och en förlängning av ett utdragsspår i Katrineholms central</v>
          </cell>
          <cell r="C357" t="str">
            <v>DRIF</v>
          </cell>
          <cell r="D357" t="str">
            <v>Pågående</v>
          </cell>
          <cell r="E357" t="str">
            <v>SÖp - Planering (ENH)</v>
          </cell>
          <cell r="H357" t="str">
            <v>SÖp - Planering (ENH)</v>
          </cell>
          <cell r="I357" t="str">
            <v>IVösöm - Mälardalen  (ENH)</v>
          </cell>
          <cell r="M357" t="str">
            <v>B420</v>
          </cell>
          <cell r="N357" t="str">
            <v>01</v>
          </cell>
          <cell r="O357">
            <v>-33375105</v>
          </cell>
          <cell r="P357">
            <v>0</v>
          </cell>
          <cell r="Q357">
            <v>0</v>
          </cell>
          <cell r="R357">
            <v>0</v>
          </cell>
          <cell r="S357">
            <v>-33135105</v>
          </cell>
          <cell r="T357">
            <v>-240000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</row>
        <row r="358">
          <cell r="A358">
            <v>4220</v>
          </cell>
          <cell r="B358" t="str">
            <v>Tågtunnel genom Rv 55/ Vasavägen och en förlängning av ett utdragsspår i Katrineholms central</v>
          </cell>
          <cell r="C358" t="str">
            <v>DRIF</v>
          </cell>
          <cell r="D358" t="str">
            <v>Pågående</v>
          </cell>
          <cell r="E358" t="str">
            <v>SÖp - Planering (ENH)</v>
          </cell>
          <cell r="H358" t="str">
            <v>IVösöm - Mälardalen  (ENH)</v>
          </cell>
          <cell r="I358" t="str">
            <v>IVösöm - Mälardalen  (ENH)</v>
          </cell>
          <cell r="M358" t="str">
            <v>B420</v>
          </cell>
          <cell r="N358" t="str">
            <v>01</v>
          </cell>
          <cell r="O358">
            <v>607826</v>
          </cell>
          <cell r="P358">
            <v>0</v>
          </cell>
          <cell r="Q358">
            <v>0</v>
          </cell>
          <cell r="R358">
            <v>0</v>
          </cell>
          <cell r="S358">
            <v>607826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</row>
        <row r="359">
          <cell r="A359">
            <v>4220</v>
          </cell>
          <cell r="B359" t="str">
            <v>Tågtunnel genom Rv 55/ Vasavägen och en förlängning av ett utdragsspår i Katrineholms central</v>
          </cell>
          <cell r="C359" t="str">
            <v>DRIF</v>
          </cell>
          <cell r="D359" t="str">
            <v>Pågående</v>
          </cell>
          <cell r="E359" t="str">
            <v>SÖp - Planering (ENH)</v>
          </cell>
          <cell r="H359" t="str">
            <v>IVösöm - Mälardalen  (ENH)</v>
          </cell>
          <cell r="I359" t="str">
            <v>IVösöm - Mälardalen  (ENH)</v>
          </cell>
          <cell r="M359" t="str">
            <v>B420</v>
          </cell>
          <cell r="N359" t="str">
            <v>01</v>
          </cell>
          <cell r="O359">
            <v>21500000</v>
          </cell>
          <cell r="P359">
            <v>0</v>
          </cell>
          <cell r="Q359">
            <v>0</v>
          </cell>
          <cell r="R359">
            <v>0</v>
          </cell>
          <cell r="S359">
            <v>21500000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</row>
        <row r="360">
          <cell r="A360">
            <v>4220</v>
          </cell>
          <cell r="B360" t="str">
            <v>Tågtunnel genom Rv 55/ Vasavägen och en förlängning av ett utdragsspår i Katrineholms central</v>
          </cell>
          <cell r="C360" t="str">
            <v>DRIF</v>
          </cell>
          <cell r="D360" t="str">
            <v>Pågående</v>
          </cell>
          <cell r="E360" t="str">
            <v>SÖp - Planering (ENH)</v>
          </cell>
          <cell r="H360" t="str">
            <v>IVösöm - Mälardalen  (ENH)</v>
          </cell>
          <cell r="I360" t="str">
            <v>IVösöm - Mälardalen  (ENH)</v>
          </cell>
          <cell r="M360" t="str">
            <v>B420</v>
          </cell>
          <cell r="N360" t="str">
            <v>01</v>
          </cell>
          <cell r="O360">
            <v>11267279</v>
          </cell>
          <cell r="P360">
            <v>0</v>
          </cell>
          <cell r="Q360">
            <v>0</v>
          </cell>
          <cell r="R360">
            <v>0</v>
          </cell>
          <cell r="S360">
            <v>11027279</v>
          </cell>
          <cell r="T360">
            <v>240000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</row>
        <row r="361">
          <cell r="A361">
            <v>4244</v>
          </cell>
          <cell r="B361" t="str">
            <v>Svartvik växelbyte 1,4 samt upprustning driftplats</v>
          </cell>
          <cell r="C361" t="str">
            <v>B43</v>
          </cell>
          <cell r="D361" t="str">
            <v>Planlagd</v>
          </cell>
          <cell r="E361" t="str">
            <v>Underhåll planering Reg Mitt</v>
          </cell>
          <cell r="H361" t="str">
            <v>IVm - Mitt (AVD)</v>
          </cell>
          <cell r="I361" t="str">
            <v>IVm - Mitt (AVD)</v>
          </cell>
          <cell r="M361" t="str">
            <v>B235</v>
          </cell>
          <cell r="N361" t="str">
            <v>05</v>
          </cell>
          <cell r="O361">
            <v>17400000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400000</v>
          </cell>
          <cell r="W361">
            <v>17000000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</row>
        <row r="362">
          <cell r="A362">
            <v>4244</v>
          </cell>
          <cell r="B362" t="str">
            <v>Svartvik växelbyte 1,4 samt upprustning driftplats</v>
          </cell>
          <cell r="C362" t="str">
            <v>B43</v>
          </cell>
          <cell r="D362" t="str">
            <v>Nystart</v>
          </cell>
          <cell r="E362" t="str">
            <v>Underhåll planering Reg Mitt</v>
          </cell>
          <cell r="H362" t="str">
            <v>UHauf - Utformning  (SEK)</v>
          </cell>
          <cell r="I362" t="str">
            <v>IVm - Mitt (AVD)</v>
          </cell>
          <cell r="M362" t="str">
            <v>B235</v>
          </cell>
          <cell r="N362" t="str">
            <v>05</v>
          </cell>
          <cell r="O362">
            <v>150000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150000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</row>
        <row r="363">
          <cell r="A363">
            <v>4252</v>
          </cell>
          <cell r="B363" t="str">
            <v>Lidköping-Forshem, räls- och slipersbyte, bdl B552</v>
          </cell>
          <cell r="C363" t="str">
            <v>B43</v>
          </cell>
          <cell r="D363" t="str">
            <v>Planlagd</v>
          </cell>
          <cell r="E363" t="str">
            <v>Underhåll planering Reg Väst</v>
          </cell>
          <cell r="H363" t="str">
            <v>IVvä - Väst (AVD)</v>
          </cell>
          <cell r="I363" t="str">
            <v>IVvä - Väst (AVD)</v>
          </cell>
          <cell r="M363" t="str">
            <v>B552</v>
          </cell>
          <cell r="N363" t="str">
            <v>75</v>
          </cell>
          <cell r="O363">
            <v>74835000</v>
          </cell>
          <cell r="P363">
            <v>0</v>
          </cell>
          <cell r="Q363">
            <v>0</v>
          </cell>
          <cell r="R363">
            <v>0</v>
          </cell>
          <cell r="S363">
            <v>74835000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</row>
        <row r="364">
          <cell r="A364">
            <v>4253</v>
          </cell>
          <cell r="B364" t="str">
            <v>Äskekärr-Mariestad, räls- och slipersbyte, bdl B552</v>
          </cell>
          <cell r="C364" t="str">
            <v>B43</v>
          </cell>
          <cell r="D364" t="str">
            <v>Planlagd</v>
          </cell>
          <cell r="E364" t="str">
            <v>Underhåll planering Reg Väst</v>
          </cell>
          <cell r="H364" t="str">
            <v>IVvä - Väst (AVD)</v>
          </cell>
          <cell r="I364" t="str">
            <v>IVvä - Väst (AVD)</v>
          </cell>
          <cell r="M364" t="str">
            <v>B552</v>
          </cell>
          <cell r="N364" t="str">
            <v>75</v>
          </cell>
          <cell r="O364">
            <v>64646048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64646048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</row>
        <row r="365">
          <cell r="A365">
            <v>4254</v>
          </cell>
          <cell r="B365" t="str">
            <v>Mariestad-Lyrestad, räls- och slipersbyte, bdl B552</v>
          </cell>
          <cell r="C365" t="str">
            <v>B43</v>
          </cell>
          <cell r="D365" t="str">
            <v>Planlagd</v>
          </cell>
          <cell r="E365" t="str">
            <v>Underhåll planering Reg Väst</v>
          </cell>
          <cell r="H365" t="str">
            <v>IVvä - Väst (AVD)</v>
          </cell>
          <cell r="I365" t="str">
            <v>IVvä - Väst (AVD)</v>
          </cell>
          <cell r="M365" t="str">
            <v>B552</v>
          </cell>
          <cell r="N365" t="str">
            <v>75</v>
          </cell>
          <cell r="O365">
            <v>66956600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66956600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</row>
        <row r="366">
          <cell r="A366">
            <v>4255</v>
          </cell>
          <cell r="B366" t="str">
            <v>Lyrestad-Gårdsjö, räls- och slipersbyte, bdl B552</v>
          </cell>
          <cell r="C366" t="str">
            <v>B43</v>
          </cell>
          <cell r="D366" t="str">
            <v>Planlagd</v>
          </cell>
          <cell r="E366" t="str">
            <v>Underhåll planering Reg Väst</v>
          </cell>
          <cell r="H366" t="str">
            <v>IVvä - Väst (AVD)</v>
          </cell>
          <cell r="I366" t="str">
            <v>IVvä - Väst (AVD)</v>
          </cell>
          <cell r="M366" t="str">
            <v>B552</v>
          </cell>
          <cell r="N366" t="str">
            <v>75</v>
          </cell>
          <cell r="O366">
            <v>63352000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63352000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</row>
        <row r="367">
          <cell r="A367">
            <v>4256</v>
          </cell>
          <cell r="B367" t="str">
            <v>Alvesta spårväxelbyte 401,402,403,431,471,432,473,/460,474/475</v>
          </cell>
          <cell r="C367" t="str">
            <v>B43</v>
          </cell>
          <cell r="D367" t="str">
            <v>Pågående</v>
          </cell>
          <cell r="E367" t="str">
            <v>Underhåll planering Reg Syd</v>
          </cell>
          <cell r="H367" t="str">
            <v>IVsy - Syd (AVD)</v>
          </cell>
          <cell r="I367" t="str">
            <v>IVpr - Nationella projekt (AVD)</v>
          </cell>
          <cell r="M367" t="str">
            <v>B814</v>
          </cell>
          <cell r="N367" t="str">
            <v>02</v>
          </cell>
          <cell r="O367">
            <v>31550000</v>
          </cell>
          <cell r="P367">
            <v>0</v>
          </cell>
          <cell r="Q367">
            <v>0</v>
          </cell>
          <cell r="R367">
            <v>0</v>
          </cell>
          <cell r="S367">
            <v>31000000</v>
          </cell>
          <cell r="T367">
            <v>550000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</row>
        <row r="368">
          <cell r="A368">
            <v>4256</v>
          </cell>
          <cell r="B368" t="str">
            <v>Alvesta spårväxelbyte 401,402,403,431,471,432,473,/460,474/475</v>
          </cell>
          <cell r="C368" t="str">
            <v>B43</v>
          </cell>
          <cell r="D368" t="str">
            <v>Pågående</v>
          </cell>
          <cell r="E368" t="str">
            <v>Underhåll planering Reg Syd</v>
          </cell>
          <cell r="H368" t="str">
            <v>IVsy2 - Projektenhet 2 (ENH)</v>
          </cell>
          <cell r="I368" t="str">
            <v>IVpr - Nationella projekt (AVD)</v>
          </cell>
          <cell r="M368" t="str">
            <v>B814</v>
          </cell>
          <cell r="N368" t="str">
            <v>02</v>
          </cell>
          <cell r="O368">
            <v>-955528</v>
          </cell>
          <cell r="P368">
            <v>0</v>
          </cell>
          <cell r="Q368">
            <v>0</v>
          </cell>
          <cell r="R368">
            <v>0</v>
          </cell>
          <cell r="S368">
            <v>-955528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</row>
        <row r="369">
          <cell r="A369">
            <v>4256</v>
          </cell>
          <cell r="B369" t="str">
            <v>Alvesta spårväxelbyte 401,402,403,431,471,432,473,/460,474/475</v>
          </cell>
          <cell r="C369" t="str">
            <v>B43</v>
          </cell>
          <cell r="D369" t="str">
            <v>Pågående</v>
          </cell>
          <cell r="E369" t="str">
            <v>Underhåll planering Reg Syd</v>
          </cell>
          <cell r="H369" t="str">
            <v>IVsy2 - Projektenhet 2 (ENH)</v>
          </cell>
          <cell r="I369" t="str">
            <v>IVpr - Nationella projekt (AVD)</v>
          </cell>
          <cell r="M369" t="str">
            <v>B814</v>
          </cell>
          <cell r="N369" t="str">
            <v>02</v>
          </cell>
          <cell r="O369">
            <v>2400000</v>
          </cell>
          <cell r="P369">
            <v>0</v>
          </cell>
          <cell r="Q369">
            <v>0</v>
          </cell>
          <cell r="R369">
            <v>0</v>
          </cell>
          <cell r="S369">
            <v>2400000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</row>
        <row r="370">
          <cell r="A370">
            <v>4258</v>
          </cell>
          <cell r="B370" t="str">
            <v>Flen, spårväxelbyte 131a, 131b, 133a, 133b</v>
          </cell>
          <cell r="C370" t="str">
            <v>B43</v>
          </cell>
          <cell r="D370" t="str">
            <v>Nystart</v>
          </cell>
          <cell r="E370" t="str">
            <v>Underhåll planering Reg Öst</v>
          </cell>
          <cell r="H370" t="str">
            <v>UHauf - Utformning  (SEK)</v>
          </cell>
          <cell r="I370" t="str">
            <v>IVpr - Nationella projekt (AVD)</v>
          </cell>
          <cell r="M370" t="str">
            <v>B414</v>
          </cell>
          <cell r="N370" t="str">
            <v>01</v>
          </cell>
          <cell r="O370">
            <v>140000</v>
          </cell>
          <cell r="P370">
            <v>0</v>
          </cell>
          <cell r="Q370">
            <v>0</v>
          </cell>
          <cell r="R370">
            <v>0</v>
          </cell>
          <cell r="S370">
            <v>100000</v>
          </cell>
          <cell r="T370">
            <v>40000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</row>
        <row r="371">
          <cell r="A371">
            <v>4258</v>
          </cell>
          <cell r="B371" t="str">
            <v>Flen, spårväxelbyte 131a, 131b, 133a, 133b</v>
          </cell>
          <cell r="C371" t="str">
            <v>B43</v>
          </cell>
          <cell r="D371" t="str">
            <v>Nystart</v>
          </cell>
          <cell r="E371" t="str">
            <v>Underhåll planering Reg Öst</v>
          </cell>
          <cell r="H371" t="str">
            <v>IVpru - Projekt och utveckling  (ENH)</v>
          </cell>
          <cell r="I371" t="str">
            <v>IVpr - Nationella projekt (AVD)</v>
          </cell>
          <cell r="M371" t="str">
            <v>B414</v>
          </cell>
          <cell r="N371" t="str">
            <v>01</v>
          </cell>
          <cell r="O371">
            <v>13200000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1200000</v>
          </cell>
          <cell r="U371">
            <v>12000000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</row>
        <row r="372">
          <cell r="A372">
            <v>4259</v>
          </cell>
          <cell r="B372" t="str">
            <v>Arbetspendling Storstad, Huvudsta spårväxelbyte 880a</v>
          </cell>
          <cell r="C372" t="str">
            <v>B43</v>
          </cell>
          <cell r="D372" t="str">
            <v>Pågående</v>
          </cell>
          <cell r="E372" t="str">
            <v>Underhåll planering Reg Stockholm</v>
          </cell>
          <cell r="H372" t="str">
            <v>IVpru - Projekt och utveckling  (ENH)</v>
          </cell>
          <cell r="I372" t="str">
            <v>IVpr - Nationella projekt (AVD)</v>
          </cell>
          <cell r="M372" t="str">
            <v>B404</v>
          </cell>
          <cell r="N372" t="str">
            <v>22</v>
          </cell>
          <cell r="O372">
            <v>3500000</v>
          </cell>
          <cell r="P372">
            <v>0</v>
          </cell>
          <cell r="Q372">
            <v>0</v>
          </cell>
          <cell r="R372">
            <v>0</v>
          </cell>
          <cell r="S372">
            <v>3500000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</row>
        <row r="373">
          <cell r="A373">
            <v>4260</v>
          </cell>
          <cell r="B373" t="str">
            <v>Hässleholm spårväxelbyte 465/460,467/466,469/468</v>
          </cell>
          <cell r="C373" t="str">
            <v>B43</v>
          </cell>
          <cell r="D373" t="str">
            <v>Pågående</v>
          </cell>
          <cell r="E373" t="str">
            <v>Underhåll planering Reg Syd</v>
          </cell>
          <cell r="H373" t="str">
            <v>IVpru - Projekt och utveckling  (ENH)</v>
          </cell>
          <cell r="I373" t="str">
            <v>IVpr - Nationella projekt (AVD)</v>
          </cell>
          <cell r="M373" t="str">
            <v>B909</v>
          </cell>
          <cell r="N373" t="str">
            <v>02</v>
          </cell>
          <cell r="O373">
            <v>14489</v>
          </cell>
          <cell r="P373">
            <v>0</v>
          </cell>
          <cell r="Q373">
            <v>0</v>
          </cell>
          <cell r="R373">
            <v>0</v>
          </cell>
          <cell r="S373">
            <v>14489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</row>
        <row r="374">
          <cell r="A374">
            <v>4260</v>
          </cell>
          <cell r="B374" t="str">
            <v>Hässleholm spårväxelbyte 465/460,467/466,469/468</v>
          </cell>
          <cell r="C374" t="str">
            <v>B43</v>
          </cell>
          <cell r="D374" t="str">
            <v>Pågående</v>
          </cell>
          <cell r="E374" t="str">
            <v>Underhåll planering Reg Syd</v>
          </cell>
          <cell r="H374" t="str">
            <v>IVpru - Projekt och utveckling  (ENH)</v>
          </cell>
          <cell r="I374" t="str">
            <v>IVpr - Nationella projekt (AVD)</v>
          </cell>
          <cell r="M374" t="str">
            <v>B909</v>
          </cell>
          <cell r="N374" t="str">
            <v>02</v>
          </cell>
          <cell r="O374">
            <v>15300000</v>
          </cell>
          <cell r="P374">
            <v>0</v>
          </cell>
          <cell r="Q374">
            <v>0</v>
          </cell>
          <cell r="R374">
            <v>0</v>
          </cell>
          <cell r="S374">
            <v>15300000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</row>
        <row r="375">
          <cell r="A375">
            <v>4261</v>
          </cell>
          <cell r="B375" t="str">
            <v>Kimstad spårväxelbyte 105,108,131-134</v>
          </cell>
          <cell r="C375" t="str">
            <v>B43</v>
          </cell>
          <cell r="D375" t="str">
            <v>Planlagd</v>
          </cell>
          <cell r="E375" t="str">
            <v>Underhåll planering Reg Nationell</v>
          </cell>
          <cell r="H375" t="str">
            <v>UHplsr - Plan.samord.reinv. (ENH)</v>
          </cell>
          <cell r="I375" t="str">
            <v>IVpr - Nationella projekt (AVD)</v>
          </cell>
          <cell r="M375" t="str">
            <v>B505</v>
          </cell>
          <cell r="N375" t="str">
            <v>02</v>
          </cell>
          <cell r="O375">
            <v>18000000</v>
          </cell>
          <cell r="P375">
            <v>0</v>
          </cell>
          <cell r="Q375">
            <v>0</v>
          </cell>
          <cell r="R375">
            <v>0</v>
          </cell>
          <cell r="S375">
            <v>18000000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</row>
        <row r="376">
          <cell r="A376">
            <v>4262</v>
          </cell>
          <cell r="B376" t="str">
            <v>Kristianstad södra spårväxelbyte 122</v>
          </cell>
          <cell r="C376" t="str">
            <v>B43</v>
          </cell>
          <cell r="D376" t="str">
            <v>Planlagd</v>
          </cell>
          <cell r="E376" t="str">
            <v>Underhåll planering Reg Syd</v>
          </cell>
          <cell r="H376" t="str">
            <v>IVpru - Projekt och utveckling  (ENH)</v>
          </cell>
          <cell r="I376" t="str">
            <v>IVpr - Nationella projekt (AVD)</v>
          </cell>
          <cell r="M376" t="str">
            <v>B952</v>
          </cell>
          <cell r="N376" t="str">
            <v>13</v>
          </cell>
          <cell r="O376">
            <v>2100000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100000</v>
          </cell>
          <cell r="W376">
            <v>2000000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</row>
        <row r="377">
          <cell r="A377">
            <v>4262</v>
          </cell>
          <cell r="B377" t="str">
            <v>Kristianstad södra spårväxelbyte 122</v>
          </cell>
          <cell r="C377" t="str">
            <v>B43</v>
          </cell>
          <cell r="D377" t="str">
            <v>Nystart</v>
          </cell>
          <cell r="E377" t="str">
            <v>Underhåll planering Reg Syd</v>
          </cell>
          <cell r="H377" t="str">
            <v>UHauf - Utformning  (SEK)</v>
          </cell>
          <cell r="I377" t="str">
            <v>IVpr - Nationella projekt (AVD)</v>
          </cell>
          <cell r="M377" t="str">
            <v>B952</v>
          </cell>
          <cell r="N377" t="str">
            <v>13</v>
          </cell>
          <cell r="O377">
            <v>150000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150000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</row>
        <row r="378">
          <cell r="A378">
            <v>4263</v>
          </cell>
          <cell r="B378" t="str">
            <v>Kvidinge spårväxelbyte 22</v>
          </cell>
          <cell r="C378" t="str">
            <v>B43</v>
          </cell>
          <cell r="D378" t="str">
            <v>Nystart</v>
          </cell>
          <cell r="E378" t="str">
            <v>Underhåll planering Reg Syd</v>
          </cell>
          <cell r="H378" t="str">
            <v>UHaus - Utformning Syd/Väst (SEK)</v>
          </cell>
          <cell r="I378" t="str">
            <v>IVpr - Nationella projekt (AVD)</v>
          </cell>
          <cell r="M378" t="str">
            <v>B932</v>
          </cell>
          <cell r="N378" t="str">
            <v>13</v>
          </cell>
          <cell r="O378">
            <v>50000</v>
          </cell>
          <cell r="P378">
            <v>0</v>
          </cell>
          <cell r="Q378">
            <v>0</v>
          </cell>
          <cell r="R378">
            <v>0</v>
          </cell>
          <cell r="S378">
            <v>50000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</row>
        <row r="379">
          <cell r="A379">
            <v>4263</v>
          </cell>
          <cell r="B379" t="str">
            <v>Kvidinge spårväxelbyte 22</v>
          </cell>
          <cell r="C379" t="str">
            <v>B43</v>
          </cell>
          <cell r="D379" t="str">
            <v>Pågående</v>
          </cell>
          <cell r="E379" t="str">
            <v>Underhåll planering Reg Syd</v>
          </cell>
          <cell r="H379" t="str">
            <v>IVsy - Syd (AVD)</v>
          </cell>
          <cell r="I379" t="str">
            <v>IVpr - Nationella projekt (AVD)</v>
          </cell>
          <cell r="M379" t="str">
            <v>B932</v>
          </cell>
          <cell r="N379" t="str">
            <v>13</v>
          </cell>
          <cell r="O379">
            <v>3000000</v>
          </cell>
          <cell r="P379">
            <v>0</v>
          </cell>
          <cell r="Q379">
            <v>0</v>
          </cell>
          <cell r="R379">
            <v>0</v>
          </cell>
          <cell r="S379">
            <v>3000000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</row>
        <row r="380">
          <cell r="A380">
            <v>4264</v>
          </cell>
          <cell r="B380" t="str">
            <v>Köping spårväxelbyte 141a</v>
          </cell>
          <cell r="C380" t="str">
            <v>B43</v>
          </cell>
          <cell r="D380" t="str">
            <v>Nystart</v>
          </cell>
          <cell r="E380" t="str">
            <v>Underhåll planering Reg Öst</v>
          </cell>
          <cell r="H380" t="str">
            <v>UHauf - Utformning  (SEK)</v>
          </cell>
          <cell r="I380" t="str">
            <v>IVpr - Nationella projekt (AVD)</v>
          </cell>
          <cell r="M380" t="str">
            <v>B350</v>
          </cell>
          <cell r="N380" t="str">
            <v>16</v>
          </cell>
          <cell r="O380">
            <v>200000</v>
          </cell>
          <cell r="P380">
            <v>0</v>
          </cell>
          <cell r="Q380">
            <v>0</v>
          </cell>
          <cell r="R380">
            <v>0</v>
          </cell>
          <cell r="S380">
            <v>100000</v>
          </cell>
          <cell r="T380">
            <v>0</v>
          </cell>
          <cell r="U380">
            <v>0</v>
          </cell>
          <cell r="V380">
            <v>0</v>
          </cell>
          <cell r="W380">
            <v>100000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</row>
        <row r="381">
          <cell r="A381">
            <v>4264</v>
          </cell>
          <cell r="B381" t="str">
            <v>Köping spårväxelbyte 141a</v>
          </cell>
          <cell r="C381" t="str">
            <v>B43</v>
          </cell>
          <cell r="D381" t="str">
            <v>Nystart</v>
          </cell>
          <cell r="E381" t="str">
            <v>Underhåll planering Reg Öst</v>
          </cell>
          <cell r="H381" t="str">
            <v>IVpru - Projekt och utveckling  (ENH)</v>
          </cell>
          <cell r="I381" t="str">
            <v>IVpr - Nationella projekt (AVD)</v>
          </cell>
          <cell r="M381" t="str">
            <v>B350</v>
          </cell>
          <cell r="N381" t="str">
            <v>16</v>
          </cell>
          <cell r="O381">
            <v>6100000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100000</v>
          </cell>
          <cell r="X381">
            <v>6000000</v>
          </cell>
          <cell r="Y381">
            <v>0</v>
          </cell>
          <cell r="Z381">
            <v>0</v>
          </cell>
          <cell r="AA381">
            <v>0</v>
          </cell>
        </row>
        <row r="382">
          <cell r="A382">
            <v>4265</v>
          </cell>
          <cell r="B382" t="str">
            <v>Murjek spårväxelbyte 4b</v>
          </cell>
          <cell r="C382" t="str">
            <v>B43</v>
          </cell>
          <cell r="D382" t="str">
            <v>Nystart</v>
          </cell>
          <cell r="E382" t="str">
            <v>Underhåll planering Reg Nord</v>
          </cell>
          <cell r="H382" t="str">
            <v>IVpru - Projekt och utveckling  (ENH)</v>
          </cell>
          <cell r="I382" t="str">
            <v>IVpru - Projekt och utveckling  (ENH)</v>
          </cell>
          <cell r="M382" t="str">
            <v>B118</v>
          </cell>
          <cell r="N382" t="str">
            <v>21</v>
          </cell>
          <cell r="O382">
            <v>3300000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300000</v>
          </cell>
          <cell r="U382">
            <v>3000000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</row>
        <row r="383">
          <cell r="A383">
            <v>4265</v>
          </cell>
          <cell r="B383" t="str">
            <v>Murjek spårväxelbyte 4b</v>
          </cell>
          <cell r="C383" t="str">
            <v>B43</v>
          </cell>
          <cell r="D383" t="str">
            <v>Pågående</v>
          </cell>
          <cell r="E383" t="str">
            <v>Underhåll planering Reg Nord</v>
          </cell>
          <cell r="H383" t="str">
            <v>UHauf - Utformning  (SEK)</v>
          </cell>
          <cell r="I383" t="str">
            <v>IVpru - Projekt och utveckling  (ENH)</v>
          </cell>
          <cell r="M383" t="str">
            <v>B118</v>
          </cell>
          <cell r="N383" t="str">
            <v>21</v>
          </cell>
          <cell r="O383">
            <v>50000</v>
          </cell>
          <cell r="P383">
            <v>0</v>
          </cell>
          <cell r="Q383">
            <v>0</v>
          </cell>
          <cell r="R383">
            <v>0</v>
          </cell>
          <cell r="S383">
            <v>50000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</row>
        <row r="384">
          <cell r="A384">
            <v>4267</v>
          </cell>
          <cell r="B384" t="str">
            <v>Skövde spårväxelbyte 151,159</v>
          </cell>
          <cell r="C384" t="str">
            <v>B43</v>
          </cell>
          <cell r="D384" t="str">
            <v>Nystart</v>
          </cell>
          <cell r="E384" t="str">
            <v>Underhåll planering Reg Väst</v>
          </cell>
          <cell r="H384" t="str">
            <v>IVpru - Projekt och utveckling  (ENH)</v>
          </cell>
          <cell r="I384" t="str">
            <v>IVpr - Nationella projekt (AVD)</v>
          </cell>
          <cell r="M384" t="str">
            <v>B512</v>
          </cell>
          <cell r="N384" t="str">
            <v>01</v>
          </cell>
          <cell r="O384">
            <v>9500000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500000</v>
          </cell>
          <cell r="U384">
            <v>9000000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</row>
        <row r="385">
          <cell r="A385">
            <v>4267</v>
          </cell>
          <cell r="B385" t="str">
            <v>Skövde spårväxelbyte 151,159</v>
          </cell>
          <cell r="C385" t="str">
            <v>B43</v>
          </cell>
          <cell r="D385" t="str">
            <v>Pågående</v>
          </cell>
          <cell r="E385" t="str">
            <v>Underhåll planering Reg Väst</v>
          </cell>
          <cell r="H385" t="str">
            <v>UHauf - Utformning  (SEK)</v>
          </cell>
          <cell r="I385" t="str">
            <v>IVpr - Nationella projekt (AVD)</v>
          </cell>
          <cell r="M385" t="str">
            <v>B512</v>
          </cell>
          <cell r="N385" t="str">
            <v>01</v>
          </cell>
          <cell r="O385">
            <v>100000</v>
          </cell>
          <cell r="P385">
            <v>0</v>
          </cell>
          <cell r="Q385">
            <v>0</v>
          </cell>
          <cell r="R385">
            <v>0</v>
          </cell>
          <cell r="S385">
            <v>100000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</row>
        <row r="386">
          <cell r="A386">
            <v>4268</v>
          </cell>
          <cell r="B386" t="str">
            <v>Väring spårväxelbyte 21a,21b,22a,22b</v>
          </cell>
          <cell r="C386" t="str">
            <v>B43</v>
          </cell>
          <cell r="D386" t="str">
            <v>Nystart</v>
          </cell>
          <cell r="E386" t="str">
            <v>Underhåll planering Reg Väst</v>
          </cell>
          <cell r="H386" t="str">
            <v>UHaus - Utformning Syd/Väst (SEK)</v>
          </cell>
          <cell r="I386" t="str">
            <v>IVpr - Nationella projekt (AVD)</v>
          </cell>
          <cell r="M386" t="str">
            <v>B512</v>
          </cell>
          <cell r="N386" t="str">
            <v>01</v>
          </cell>
          <cell r="O386">
            <v>100000</v>
          </cell>
          <cell r="P386">
            <v>0</v>
          </cell>
          <cell r="Q386">
            <v>0</v>
          </cell>
          <cell r="R386">
            <v>0</v>
          </cell>
          <cell r="S386">
            <v>100000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</row>
        <row r="387">
          <cell r="A387">
            <v>4268</v>
          </cell>
          <cell r="B387" t="str">
            <v>Väring spårväxelbyte 21a,21b,22a,22b</v>
          </cell>
          <cell r="C387" t="str">
            <v>B43</v>
          </cell>
          <cell r="D387" t="str">
            <v>Nystart</v>
          </cell>
          <cell r="E387" t="str">
            <v>Underhåll planering Reg Väst</v>
          </cell>
          <cell r="H387" t="str">
            <v>IVpru - Projekt och utveckling  (ENH)</v>
          </cell>
          <cell r="I387" t="str">
            <v>IVpr - Nationella projekt (AVD)</v>
          </cell>
          <cell r="M387" t="str">
            <v>B512</v>
          </cell>
          <cell r="N387" t="str">
            <v>01</v>
          </cell>
          <cell r="O387">
            <v>13000000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1000000</v>
          </cell>
          <cell r="U387">
            <v>12000000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</row>
        <row r="388">
          <cell r="A388">
            <v>4269</v>
          </cell>
          <cell r="B388" t="str">
            <v>Ånge spårväxelbyte 440/441</v>
          </cell>
          <cell r="C388" t="str">
            <v>B43</v>
          </cell>
          <cell r="D388" t="str">
            <v>Nystart</v>
          </cell>
          <cell r="E388" t="str">
            <v>Underhåll planering Reg Mitt</v>
          </cell>
          <cell r="H388" t="str">
            <v>IVpru - Projekt och utveckling  (ENH)</v>
          </cell>
          <cell r="I388" t="str">
            <v>IVpr - Nationella projekt (AVD)</v>
          </cell>
          <cell r="M388" t="str">
            <v>B210</v>
          </cell>
          <cell r="N388" t="str">
            <v>08</v>
          </cell>
          <cell r="O388">
            <v>400000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400000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</row>
        <row r="389">
          <cell r="A389">
            <v>4269</v>
          </cell>
          <cell r="B389" t="str">
            <v>Ånge spårväxelbyte 440/441</v>
          </cell>
          <cell r="C389" t="str">
            <v>B43</v>
          </cell>
          <cell r="D389" t="str">
            <v>Nystart</v>
          </cell>
          <cell r="E389" t="str">
            <v>Underhåll planering Reg Mitt</v>
          </cell>
          <cell r="H389" t="str">
            <v>IVpru - Projekt och utveckling  (ENH)</v>
          </cell>
          <cell r="I389" t="str">
            <v>IVpr - Nationella projekt (AVD)</v>
          </cell>
          <cell r="M389" t="str">
            <v>B210</v>
          </cell>
          <cell r="N389" t="str">
            <v>08</v>
          </cell>
          <cell r="O389">
            <v>5000000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5000000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</row>
        <row r="390">
          <cell r="A390">
            <v>4269</v>
          </cell>
          <cell r="B390" t="str">
            <v>Ånge spårväxelbyte 440/441</v>
          </cell>
          <cell r="C390" t="str">
            <v>B43</v>
          </cell>
          <cell r="D390" t="str">
            <v>Pågående</v>
          </cell>
          <cell r="E390" t="str">
            <v>Underhåll planering Reg Mitt</v>
          </cell>
          <cell r="H390" t="str">
            <v>UHauf - Utformning  (SEK)</v>
          </cell>
          <cell r="I390" t="str">
            <v>IVpr - Nationella projekt (AVD)</v>
          </cell>
          <cell r="M390" t="str">
            <v>B210</v>
          </cell>
          <cell r="N390" t="str">
            <v>08</v>
          </cell>
          <cell r="O390">
            <v>100000</v>
          </cell>
          <cell r="P390">
            <v>0</v>
          </cell>
          <cell r="Q390">
            <v>0</v>
          </cell>
          <cell r="R390">
            <v>0</v>
          </cell>
          <cell r="S390">
            <v>100000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</row>
        <row r="391">
          <cell r="A391">
            <v>4270</v>
          </cell>
          <cell r="B391" t="str">
            <v>Örebro spårväxelbyte 115/116,117/118</v>
          </cell>
          <cell r="C391" t="str">
            <v>B43</v>
          </cell>
          <cell r="D391" t="str">
            <v>Nystart</v>
          </cell>
          <cell r="E391" t="str">
            <v>Underhåll planering Reg Öst</v>
          </cell>
          <cell r="H391" t="str">
            <v>IVpru - Projekt och utveckling  (ENH)</v>
          </cell>
          <cell r="I391" t="str">
            <v>IVpr - Nationella projekt (AVD)</v>
          </cell>
          <cell r="M391" t="str">
            <v>B527</v>
          </cell>
          <cell r="N391" t="str">
            <v>09</v>
          </cell>
          <cell r="O391">
            <v>42000000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5000000</v>
          </cell>
          <cell r="U391">
            <v>37000000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</row>
        <row r="392">
          <cell r="A392">
            <v>4270</v>
          </cell>
          <cell r="B392" t="str">
            <v>Örebro spårväxelbyte 115/116,117/118</v>
          </cell>
          <cell r="C392" t="str">
            <v>B43</v>
          </cell>
          <cell r="D392" t="str">
            <v>Pågående</v>
          </cell>
          <cell r="E392" t="str">
            <v>Underhåll planering Reg Öst</v>
          </cell>
          <cell r="H392" t="str">
            <v>UHauf - Utformning  (SEK)</v>
          </cell>
          <cell r="I392" t="str">
            <v>IVpr - Nationella projekt (AVD)</v>
          </cell>
          <cell r="M392" t="str">
            <v>B527</v>
          </cell>
          <cell r="N392" t="str">
            <v>09</v>
          </cell>
          <cell r="O392">
            <v>50000</v>
          </cell>
          <cell r="P392">
            <v>0</v>
          </cell>
          <cell r="Q392">
            <v>0</v>
          </cell>
          <cell r="R392">
            <v>0</v>
          </cell>
          <cell r="S392">
            <v>50000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</row>
        <row r="393">
          <cell r="A393">
            <v>4270</v>
          </cell>
          <cell r="B393" t="str">
            <v>Örebro spårväxelbyte 115/116,117/118</v>
          </cell>
          <cell r="C393" t="str">
            <v>B43</v>
          </cell>
          <cell r="D393" t="str">
            <v>Pågående</v>
          </cell>
          <cell r="E393" t="str">
            <v>Underhåll planering Reg Öst</v>
          </cell>
          <cell r="H393" t="str">
            <v>UHaus - Utformning Syd/Väst (SEK)</v>
          </cell>
          <cell r="I393" t="str">
            <v>IVpr - Nationella projekt (AVD)</v>
          </cell>
          <cell r="M393" t="str">
            <v>B527</v>
          </cell>
          <cell r="N393" t="str">
            <v>09</v>
          </cell>
          <cell r="O393">
            <v>50000</v>
          </cell>
          <cell r="P393">
            <v>0</v>
          </cell>
          <cell r="Q393">
            <v>0</v>
          </cell>
          <cell r="R393">
            <v>0</v>
          </cell>
          <cell r="S393">
            <v>50000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</row>
        <row r="394">
          <cell r="A394">
            <v>4270</v>
          </cell>
          <cell r="B394" t="str">
            <v>Örebro spårväxelbyte 115/116,117/118</v>
          </cell>
          <cell r="C394" t="str">
            <v>B43</v>
          </cell>
          <cell r="D394" t="str">
            <v>Pågående</v>
          </cell>
          <cell r="E394" t="str">
            <v>Underhåll planering Reg Öst</v>
          </cell>
          <cell r="H394" t="str">
            <v>IVpru - Projekt och utveckling  (ENH)</v>
          </cell>
          <cell r="I394" t="str">
            <v>IVpr - Nationella projekt (AVD)</v>
          </cell>
          <cell r="M394" t="str">
            <v>B527</v>
          </cell>
          <cell r="N394" t="str">
            <v>09</v>
          </cell>
          <cell r="O394">
            <v>5500000</v>
          </cell>
          <cell r="P394">
            <v>0</v>
          </cell>
          <cell r="Q394">
            <v>0</v>
          </cell>
          <cell r="R394">
            <v>0</v>
          </cell>
          <cell r="S394">
            <v>1500000</v>
          </cell>
          <cell r="T394">
            <v>4000000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</row>
        <row r="395">
          <cell r="A395">
            <v>4271</v>
          </cell>
          <cell r="B395" t="str">
            <v>Örtofta spårväxelbyte 122a,122b,131a,131b</v>
          </cell>
          <cell r="C395" t="str">
            <v>B43</v>
          </cell>
          <cell r="D395" t="str">
            <v>Pågående</v>
          </cell>
          <cell r="E395" t="str">
            <v>Underhåll planering Reg Syd</v>
          </cell>
          <cell r="H395" t="str">
            <v>IVpru - Projekt och utveckling  (ENH)</v>
          </cell>
          <cell r="I395" t="str">
            <v>IVpr - Nationella projekt (AVD)</v>
          </cell>
          <cell r="M395" t="str">
            <v>B912</v>
          </cell>
          <cell r="N395" t="str">
            <v>02</v>
          </cell>
          <cell r="O395">
            <v>11975000</v>
          </cell>
          <cell r="P395">
            <v>0</v>
          </cell>
          <cell r="Q395">
            <v>0</v>
          </cell>
          <cell r="R395">
            <v>0</v>
          </cell>
          <cell r="S395">
            <v>11975000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</row>
        <row r="396">
          <cell r="A396">
            <v>4272</v>
          </cell>
          <cell r="B396" t="str">
            <v>Österås spårväxelbyte 1,4</v>
          </cell>
          <cell r="C396" t="str">
            <v>B43</v>
          </cell>
          <cell r="D396" t="str">
            <v>Nystart</v>
          </cell>
          <cell r="E396" t="str">
            <v>Underhåll planering Reg Mitt</v>
          </cell>
          <cell r="H396" t="str">
            <v>IVpru - Projekt och utveckling  (ENH)</v>
          </cell>
          <cell r="I396" t="str">
            <v>IVpru - Projekt och utveckling  (ENH)</v>
          </cell>
          <cell r="M396" t="str">
            <v>B130</v>
          </cell>
          <cell r="N396" t="str">
            <v>07</v>
          </cell>
          <cell r="O396">
            <v>9000000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9000000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</row>
        <row r="397">
          <cell r="A397">
            <v>4272</v>
          </cell>
          <cell r="B397" t="str">
            <v>Österås spårväxelbyte 1,4</v>
          </cell>
          <cell r="C397" t="str">
            <v>B43</v>
          </cell>
          <cell r="D397" t="str">
            <v>Pågående</v>
          </cell>
          <cell r="E397" t="str">
            <v>Underhåll planering Reg Mitt</v>
          </cell>
          <cell r="H397" t="str">
            <v>UHauf - Utformning  (SEK)</v>
          </cell>
          <cell r="I397" t="str">
            <v>IVpru - Projekt och utveckling  (ENH)</v>
          </cell>
          <cell r="M397" t="str">
            <v>B130</v>
          </cell>
          <cell r="N397" t="str">
            <v>07</v>
          </cell>
          <cell r="O397">
            <v>50000</v>
          </cell>
          <cell r="P397">
            <v>0</v>
          </cell>
          <cell r="Q397">
            <v>0</v>
          </cell>
          <cell r="R397">
            <v>0</v>
          </cell>
          <cell r="S397">
            <v>50000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</row>
        <row r="398">
          <cell r="A398">
            <v>4272</v>
          </cell>
          <cell r="B398" t="str">
            <v>Österås spårväxelbyte 1,4</v>
          </cell>
          <cell r="C398" t="str">
            <v>B43</v>
          </cell>
          <cell r="D398" t="str">
            <v>Pågående</v>
          </cell>
          <cell r="E398" t="str">
            <v>Underhåll planering Reg Mitt</v>
          </cell>
          <cell r="H398" t="str">
            <v>IVpru - Projekt och utveckling  (ENH)</v>
          </cell>
          <cell r="I398" t="str">
            <v>IVpru - Projekt och utveckling  (ENH)</v>
          </cell>
          <cell r="M398" t="str">
            <v>B130</v>
          </cell>
          <cell r="N398" t="str">
            <v>07</v>
          </cell>
          <cell r="O398">
            <v>1300000</v>
          </cell>
          <cell r="P398">
            <v>0</v>
          </cell>
          <cell r="Q398">
            <v>0</v>
          </cell>
          <cell r="R398">
            <v>0</v>
          </cell>
          <cell r="S398">
            <v>300000</v>
          </cell>
          <cell r="T398">
            <v>1000000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</row>
        <row r="399">
          <cell r="A399">
            <v>4290</v>
          </cell>
          <cell r="B399" t="str">
            <v>Helsingborgs bangård, säkring av bangård</v>
          </cell>
          <cell r="C399" t="str">
            <v>B43</v>
          </cell>
          <cell r="D399" t="str">
            <v>Planlagd</v>
          </cell>
          <cell r="E399" t="str">
            <v>Underhåll planering Reg Syd</v>
          </cell>
          <cell r="H399" t="str">
            <v>IVsy - Syd (AVD)</v>
          </cell>
          <cell r="I399" t="str">
            <v>IVsy - Syd (AVD)</v>
          </cell>
          <cell r="M399" t="str">
            <v>B903</v>
          </cell>
          <cell r="N399" t="str">
            <v>03</v>
          </cell>
          <cell r="O399">
            <v>5000000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5000000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</row>
        <row r="400">
          <cell r="A400">
            <v>4295</v>
          </cell>
          <cell r="B400" t="str">
            <v>Östergötland byte stlv 85 + hybridlinjeblockering</v>
          </cell>
          <cell r="C400" t="str">
            <v>B43</v>
          </cell>
          <cell r="D400" t="str">
            <v>Planlagd</v>
          </cell>
          <cell r="E400" t="str">
            <v>Underhåll planering Reg Öst</v>
          </cell>
          <cell r="H400" t="str">
            <v>UHplsr - Plan.samord.reinv. (ENH)</v>
          </cell>
          <cell r="I400" t="str">
            <v>IVösöö - Örebro / Östergötland (ENH)</v>
          </cell>
          <cell r="M400" t="str">
            <v>B505</v>
          </cell>
          <cell r="N400" t="str">
            <v>02</v>
          </cell>
          <cell r="O400">
            <v>210000000</v>
          </cell>
          <cell r="P400">
            <v>0</v>
          </cell>
          <cell r="Q400">
            <v>0</v>
          </cell>
          <cell r="R400">
            <v>0</v>
          </cell>
          <cell r="S400">
            <v>3000000</v>
          </cell>
          <cell r="T400">
            <v>100000000</v>
          </cell>
          <cell r="U400">
            <v>107000000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</row>
        <row r="401">
          <cell r="A401">
            <v>4296</v>
          </cell>
          <cell r="B401" t="str">
            <v>Hallsberg, Stlv 95 konv</v>
          </cell>
          <cell r="C401" t="str">
            <v>B43</v>
          </cell>
          <cell r="D401" t="str">
            <v>Nystart</v>
          </cell>
          <cell r="E401" t="str">
            <v>Underhåll planering Reg Öst</v>
          </cell>
          <cell r="H401" t="str">
            <v>IVösöö - Örebro / Östergötland (ENH)</v>
          </cell>
          <cell r="I401" t="str">
            <v>IVösöö - Örebro / Östergötland (ENH)</v>
          </cell>
          <cell r="M401" t="str">
            <v>B417</v>
          </cell>
          <cell r="N401" t="str">
            <v>01</v>
          </cell>
          <cell r="O401">
            <v>68023000</v>
          </cell>
          <cell r="P401">
            <v>0</v>
          </cell>
          <cell r="Q401">
            <v>0</v>
          </cell>
          <cell r="R401">
            <v>0</v>
          </cell>
          <cell r="S401">
            <v>58600000</v>
          </cell>
          <cell r="T401">
            <v>0</v>
          </cell>
          <cell r="U401">
            <v>8000000</v>
          </cell>
          <cell r="V401">
            <v>1423000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</row>
        <row r="402">
          <cell r="A402">
            <v>4296</v>
          </cell>
          <cell r="B402" t="str">
            <v>Hallsberg, Stlv 95 konv</v>
          </cell>
          <cell r="C402" t="str">
            <v>B43</v>
          </cell>
          <cell r="D402" t="str">
            <v>Pågående</v>
          </cell>
          <cell r="E402" t="str">
            <v>Underhåll planering Reg Öst</v>
          </cell>
          <cell r="H402" t="str">
            <v>UHauf - Utformning  (SEK)</v>
          </cell>
          <cell r="I402" t="str">
            <v>IVösöö - Örebro / Östergötland (ENH)</v>
          </cell>
          <cell r="M402" t="str">
            <v>B417</v>
          </cell>
          <cell r="N402" t="str">
            <v>01</v>
          </cell>
          <cell r="O402">
            <v>15183</v>
          </cell>
          <cell r="P402">
            <v>0</v>
          </cell>
          <cell r="Q402">
            <v>0</v>
          </cell>
          <cell r="R402">
            <v>0</v>
          </cell>
          <cell r="S402">
            <v>15183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</row>
        <row r="403">
          <cell r="A403">
            <v>4296</v>
          </cell>
          <cell r="B403" t="str">
            <v>Hallsberg, Stlv 95 konv</v>
          </cell>
          <cell r="C403" t="str">
            <v>B43</v>
          </cell>
          <cell r="D403" t="str">
            <v>Pågående</v>
          </cell>
          <cell r="E403" t="str">
            <v>Underhåll planering Reg Öst</v>
          </cell>
          <cell r="H403" t="str">
            <v>IVösöö - Örebro / Östergötland (ENH)</v>
          </cell>
          <cell r="I403" t="str">
            <v>IVösöö - Örebro / Östergötland (ENH)</v>
          </cell>
          <cell r="M403" t="str">
            <v>B417</v>
          </cell>
          <cell r="N403" t="str">
            <v>01</v>
          </cell>
          <cell r="O403">
            <v>113568298</v>
          </cell>
          <cell r="P403">
            <v>0</v>
          </cell>
          <cell r="Q403">
            <v>0</v>
          </cell>
          <cell r="R403">
            <v>0</v>
          </cell>
          <cell r="S403">
            <v>388298</v>
          </cell>
          <cell r="T403">
            <v>57780000</v>
          </cell>
          <cell r="U403">
            <v>48450000</v>
          </cell>
          <cell r="V403">
            <v>6950000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</row>
        <row r="404">
          <cell r="A404">
            <v>4296</v>
          </cell>
          <cell r="B404" t="str">
            <v>Hallsberg, Stlv 95 konv</v>
          </cell>
          <cell r="C404" t="str">
            <v>B43</v>
          </cell>
          <cell r="D404" t="str">
            <v>Pågående</v>
          </cell>
          <cell r="E404" t="str">
            <v>Underhåll planering Reg Öst</v>
          </cell>
          <cell r="H404" t="str">
            <v>IVösöö - Örebro / Östergötland (ENH)</v>
          </cell>
          <cell r="I404" t="str">
            <v>IVösöö - Örebro / Östergötland (ENH)</v>
          </cell>
          <cell r="M404" t="str">
            <v>B417</v>
          </cell>
          <cell r="N404" t="str">
            <v>01</v>
          </cell>
          <cell r="O404">
            <v>-4901</v>
          </cell>
          <cell r="P404">
            <v>0</v>
          </cell>
          <cell r="Q404">
            <v>0</v>
          </cell>
          <cell r="R404">
            <v>0</v>
          </cell>
          <cell r="S404">
            <v>-4901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</row>
        <row r="405">
          <cell r="A405">
            <v>4300</v>
          </cell>
          <cell r="B405" t="str">
            <v>Malmö Bangård, säkerhetsgranskning</v>
          </cell>
          <cell r="C405" t="str">
            <v>B43</v>
          </cell>
          <cell r="D405" t="str">
            <v>Planlagd</v>
          </cell>
          <cell r="E405" t="str">
            <v>Underhåll planering Reg Syd</v>
          </cell>
          <cell r="H405" t="str">
            <v>UHplsr - Plan.samord.reinv. (ENH)</v>
          </cell>
          <cell r="I405" t="str">
            <v>IVsy - Syd (AVD)</v>
          </cell>
          <cell r="M405" t="str">
            <v>B902</v>
          </cell>
          <cell r="N405" t="str">
            <v>24</v>
          </cell>
          <cell r="O405">
            <v>9000000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9000000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</row>
        <row r="406">
          <cell r="A406">
            <v>4333</v>
          </cell>
          <cell r="B406" t="str">
            <v>Älmhult-Hässleholm, spårriktning upp- och nedspår</v>
          </cell>
          <cell r="C406" t="str">
            <v>B43</v>
          </cell>
          <cell r="D406" t="str">
            <v>Planlagd</v>
          </cell>
          <cell r="E406" t="str">
            <v>Underhåll planering Reg Syd</v>
          </cell>
          <cell r="H406" t="str">
            <v>UHosö - Öresund (SEK)</v>
          </cell>
          <cell r="I406" t="str">
            <v/>
          </cell>
          <cell r="M406" t="str">
            <v>B815</v>
          </cell>
          <cell r="N406" t="str">
            <v>02</v>
          </cell>
          <cell r="O406">
            <v>12000000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12000000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</row>
        <row r="407">
          <cell r="A407">
            <v>4334</v>
          </cell>
          <cell r="B407" t="str">
            <v>Alvesta-Älmhult (Vs-Diö), spårriktning nedspår</v>
          </cell>
          <cell r="C407" t="str">
            <v>B43</v>
          </cell>
          <cell r="D407" t="str">
            <v>Planlagd</v>
          </cell>
          <cell r="E407" t="str">
            <v>Underhåll planering Reg Syd</v>
          </cell>
          <cell r="H407" t="str">
            <v>UHosö - Öresund (SEK)</v>
          </cell>
          <cell r="I407" t="str">
            <v/>
          </cell>
          <cell r="M407" t="str">
            <v>B814</v>
          </cell>
          <cell r="N407" t="str">
            <v>02</v>
          </cell>
          <cell r="O407">
            <v>4000000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4000000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</row>
        <row r="408">
          <cell r="A408">
            <v>4335</v>
          </cell>
          <cell r="B408" t="str">
            <v>Ren och Viltstängsel</v>
          </cell>
          <cell r="C408" t="str">
            <v>B43</v>
          </cell>
          <cell r="D408" t="str">
            <v>Planlagd</v>
          </cell>
          <cell r="E408" t="str">
            <v>Underhåll planering Reg Nord</v>
          </cell>
          <cell r="H408" t="str">
            <v>UHon - Nord (ENH)</v>
          </cell>
          <cell r="I408" t="str">
            <v>IVn - Nord (AVD)</v>
          </cell>
          <cell r="M408" t="str">
            <v>B118</v>
          </cell>
          <cell r="N408" t="str">
            <v>00</v>
          </cell>
          <cell r="O408">
            <v>25000000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5000000</v>
          </cell>
          <cell r="U408">
            <v>5000000</v>
          </cell>
          <cell r="V408">
            <v>5000000</v>
          </cell>
          <cell r="W408">
            <v>5000000</v>
          </cell>
          <cell r="X408">
            <v>5000000</v>
          </cell>
          <cell r="Y408">
            <v>0</v>
          </cell>
          <cell r="Z408">
            <v>0</v>
          </cell>
          <cell r="AA408">
            <v>0</v>
          </cell>
        </row>
        <row r="409">
          <cell r="A409">
            <v>4335</v>
          </cell>
          <cell r="B409" t="str">
            <v>Ren och Viltstängsel</v>
          </cell>
          <cell r="C409" t="str">
            <v>B43</v>
          </cell>
          <cell r="D409" t="str">
            <v>Äskande</v>
          </cell>
          <cell r="E409" t="str">
            <v>Underhåll planering Reg Nord</v>
          </cell>
          <cell r="H409" t="str">
            <v>UHon - Nord (ENH)</v>
          </cell>
          <cell r="I409" t="str">
            <v>IVn - Nord (AVD)</v>
          </cell>
          <cell r="M409" t="str">
            <v>B118</v>
          </cell>
          <cell r="N409" t="str">
            <v>00</v>
          </cell>
          <cell r="O409">
            <v>5000000</v>
          </cell>
          <cell r="P409">
            <v>0</v>
          </cell>
          <cell r="Q409">
            <v>0</v>
          </cell>
          <cell r="R409">
            <v>0</v>
          </cell>
          <cell r="S409">
            <v>5000000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</row>
        <row r="410">
          <cell r="A410">
            <v>4335</v>
          </cell>
          <cell r="B410" t="str">
            <v>Ren och Viltstängsel</v>
          </cell>
          <cell r="C410" t="str">
            <v>B43</v>
          </cell>
          <cell r="D410" t="str">
            <v>Pågående</v>
          </cell>
          <cell r="E410" t="str">
            <v>Underhåll planering Reg Nord</v>
          </cell>
          <cell r="H410" t="str">
            <v>UHon - Nord (ENH)</v>
          </cell>
          <cell r="I410" t="str">
            <v>IVn - Nord (AVD)</v>
          </cell>
          <cell r="M410" t="str">
            <v>B118</v>
          </cell>
          <cell r="N410" t="str">
            <v>00</v>
          </cell>
          <cell r="O410">
            <v>36000000</v>
          </cell>
          <cell r="P410">
            <v>0</v>
          </cell>
          <cell r="Q410">
            <v>0</v>
          </cell>
          <cell r="R410">
            <v>0</v>
          </cell>
          <cell r="S410">
            <v>6000000</v>
          </cell>
          <cell r="T410">
            <v>6000000</v>
          </cell>
          <cell r="U410">
            <v>6000000</v>
          </cell>
          <cell r="V410">
            <v>6000000</v>
          </cell>
          <cell r="W410">
            <v>6000000</v>
          </cell>
          <cell r="X410">
            <v>6000000</v>
          </cell>
          <cell r="Y410">
            <v>0</v>
          </cell>
          <cell r="Z410">
            <v>0</v>
          </cell>
          <cell r="AA410">
            <v>0</v>
          </cell>
        </row>
        <row r="411">
          <cell r="A411">
            <v>4337</v>
          </cell>
          <cell r="B411" t="str">
            <v>Förstärkt underhåll plk 141 och 143</v>
          </cell>
          <cell r="C411" t="str">
            <v>B43</v>
          </cell>
          <cell r="D411" t="str">
            <v>Planlagd</v>
          </cell>
          <cell r="E411" t="str">
            <v>Underhåll planering Reg Nord</v>
          </cell>
          <cell r="H411" t="str">
            <v>UHonv - Västerbott/Ångermanland (SEK)</v>
          </cell>
          <cell r="I411" t="str">
            <v>UHonv - Västerbott/Ångermanland (SEK)</v>
          </cell>
          <cell r="M411" t="str">
            <v>B143</v>
          </cell>
          <cell r="N411" t="str">
            <v>45</v>
          </cell>
          <cell r="O411">
            <v>1000000</v>
          </cell>
          <cell r="P411">
            <v>0</v>
          </cell>
          <cell r="Q411">
            <v>0</v>
          </cell>
          <cell r="R411">
            <v>0</v>
          </cell>
          <cell r="S411">
            <v>1000000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</row>
        <row r="412">
          <cell r="A412">
            <v>4339</v>
          </cell>
          <cell r="B412" t="str">
            <v>Laduberg flytt av hjälpkraft och återgång</v>
          </cell>
          <cell r="C412" t="str">
            <v>B43</v>
          </cell>
          <cell r="D412" t="str">
            <v>Planlagd</v>
          </cell>
          <cell r="E412" t="str">
            <v>Underhåll planering Reg Nord</v>
          </cell>
          <cell r="H412" t="str">
            <v>UHplsr - Plan.samord.reinv. (ENH)</v>
          </cell>
          <cell r="I412" t="str">
            <v>IVtn - Nord (ENH)</v>
          </cell>
          <cell r="M412" t="str">
            <v>B124</v>
          </cell>
          <cell r="N412" t="str">
            <v>07</v>
          </cell>
          <cell r="O412">
            <v>750000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750000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</row>
        <row r="413">
          <cell r="A413">
            <v>4340</v>
          </cell>
          <cell r="B413" t="str">
            <v>Ånge-Sundsvall Stöde-Vattjom slipersbyte</v>
          </cell>
          <cell r="C413" t="str">
            <v>B43</v>
          </cell>
          <cell r="D413" t="str">
            <v>Pågående</v>
          </cell>
          <cell r="E413" t="str">
            <v>Underhåll planering Reg Mitt</v>
          </cell>
          <cell r="H413" t="str">
            <v>IVm - Mitt (AVD)</v>
          </cell>
          <cell r="I413" t="str">
            <v>IVm - Mitt (AVD)</v>
          </cell>
          <cell r="M413" t="str">
            <v>B224</v>
          </cell>
          <cell r="N413" t="str">
            <v>20</v>
          </cell>
          <cell r="O413">
            <v>18100000</v>
          </cell>
          <cell r="P413">
            <v>0</v>
          </cell>
          <cell r="Q413">
            <v>0</v>
          </cell>
          <cell r="R413">
            <v>0</v>
          </cell>
          <cell r="S413">
            <v>1000000</v>
          </cell>
          <cell r="T413">
            <v>17100000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</row>
        <row r="414">
          <cell r="A414">
            <v>4340</v>
          </cell>
          <cell r="B414" t="str">
            <v>Ånge-Sundsvall Stöde-Vattjom slipersbyte</v>
          </cell>
          <cell r="C414" t="str">
            <v>B43</v>
          </cell>
          <cell r="D414" t="str">
            <v>Pågående</v>
          </cell>
          <cell r="E414" t="str">
            <v>Underhåll planering Reg Mitt</v>
          </cell>
          <cell r="H414" t="str">
            <v>IVmph - Projektenhet Härnösand (ENH)</v>
          </cell>
          <cell r="I414" t="str">
            <v>IVm - Mitt (AVD)</v>
          </cell>
          <cell r="M414" t="str">
            <v>B224</v>
          </cell>
          <cell r="N414" t="str">
            <v>20</v>
          </cell>
          <cell r="O414">
            <v>-15030</v>
          </cell>
          <cell r="P414">
            <v>0</v>
          </cell>
          <cell r="Q414">
            <v>0</v>
          </cell>
          <cell r="R414">
            <v>0</v>
          </cell>
          <cell r="S414">
            <v>-15030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</row>
        <row r="415">
          <cell r="A415">
            <v>4340</v>
          </cell>
          <cell r="B415" t="str">
            <v>Ånge-Sundsvall Stöde-Vattjom slipersbyte</v>
          </cell>
          <cell r="C415" t="str">
            <v>B43</v>
          </cell>
          <cell r="D415" t="str">
            <v>Pågående</v>
          </cell>
          <cell r="E415" t="str">
            <v>Underhåll planering Reg Mitt</v>
          </cell>
          <cell r="H415" t="str">
            <v>IVmph - Projektenhet Härnösand (ENH)</v>
          </cell>
          <cell r="I415" t="str">
            <v>IVm - Mitt (AVD)</v>
          </cell>
          <cell r="M415" t="str">
            <v>B224</v>
          </cell>
          <cell r="N415" t="str">
            <v>20</v>
          </cell>
          <cell r="O415">
            <v>-4640</v>
          </cell>
          <cell r="P415">
            <v>0</v>
          </cell>
          <cell r="Q415">
            <v>0</v>
          </cell>
          <cell r="R415">
            <v>0</v>
          </cell>
          <cell r="S415">
            <v>-4640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</row>
        <row r="416">
          <cell r="A416">
            <v>4341</v>
          </cell>
          <cell r="B416" t="str">
            <v>Nyfors-Piteå Slipersbyte fortsättning</v>
          </cell>
          <cell r="C416" t="str">
            <v>B43</v>
          </cell>
          <cell r="D416" t="str">
            <v>Nystart</v>
          </cell>
          <cell r="E416" t="str">
            <v>Underhåll planering Reg Nord</v>
          </cell>
          <cell r="H416" t="str">
            <v>UHonv - Västerbott/Ångermanland (SEK)</v>
          </cell>
          <cell r="I416" t="str">
            <v>UHonv - Västerbott/Ångermanland (SEK)</v>
          </cell>
          <cell r="M416" t="str">
            <v>B141</v>
          </cell>
          <cell r="N416" t="str">
            <v>42</v>
          </cell>
          <cell r="O416">
            <v>4000000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2000000</v>
          </cell>
          <cell r="V416">
            <v>2000000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</row>
        <row r="417">
          <cell r="A417">
            <v>4342</v>
          </cell>
          <cell r="B417" t="str">
            <v>Bastuträsk-Skellefteehamn Slipersbyte</v>
          </cell>
          <cell r="C417" t="str">
            <v>B43</v>
          </cell>
          <cell r="D417" t="str">
            <v>Nystart</v>
          </cell>
          <cell r="E417" t="str">
            <v>Underhåll planering Reg Nord</v>
          </cell>
          <cell r="H417" t="str">
            <v>UHonv - Västerbott/Ångermanland (SEK)</v>
          </cell>
          <cell r="I417" t="str">
            <v>UHonv - Västerbott/Ångermanland (SEK)</v>
          </cell>
          <cell r="M417" t="str">
            <v>B143</v>
          </cell>
          <cell r="N417" t="str">
            <v>45</v>
          </cell>
          <cell r="O417">
            <v>8000000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2000000</v>
          </cell>
          <cell r="V417">
            <v>2000000</v>
          </cell>
          <cell r="W417">
            <v>2000000</v>
          </cell>
          <cell r="X417">
            <v>2000000</v>
          </cell>
          <cell r="Y417">
            <v>0</v>
          </cell>
          <cell r="Z417">
            <v>0</v>
          </cell>
          <cell r="AA417">
            <v>0</v>
          </cell>
        </row>
        <row r="418">
          <cell r="A418">
            <v>4344</v>
          </cell>
          <cell r="B418" t="str">
            <v>Ånge driftplats smörjapparater</v>
          </cell>
          <cell r="C418" t="str">
            <v>B43</v>
          </cell>
          <cell r="D418" t="str">
            <v>Pågående</v>
          </cell>
          <cell r="E418" t="str">
            <v>Underhåll planering Reg Mitt</v>
          </cell>
          <cell r="H418" t="str">
            <v>UHomj - Jämtland/Västernorr. (SEK)</v>
          </cell>
          <cell r="I418" t="str">
            <v>UHomj - Jämtland/Västernorr. (SEK)</v>
          </cell>
          <cell r="M418" t="str">
            <v>B210</v>
          </cell>
          <cell r="N418" t="str">
            <v>20</v>
          </cell>
          <cell r="O418">
            <v>700000</v>
          </cell>
          <cell r="P418">
            <v>0</v>
          </cell>
          <cell r="Q418">
            <v>0</v>
          </cell>
          <cell r="R418">
            <v>0</v>
          </cell>
          <cell r="S418">
            <v>700000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</row>
        <row r="419">
          <cell r="A419">
            <v>4345</v>
          </cell>
          <cell r="B419" t="str">
            <v>Moradal växelbyte (bangårdsupprustning)</v>
          </cell>
          <cell r="C419" t="str">
            <v>B43</v>
          </cell>
          <cell r="D419" t="str">
            <v>Pågående</v>
          </cell>
          <cell r="E419" t="str">
            <v>Underhåll planering Reg Mitt</v>
          </cell>
          <cell r="H419" t="str">
            <v>UHauf - Utformning  (SEK)</v>
          </cell>
          <cell r="I419" t="str">
            <v>IVm - Mitt (AVD)</v>
          </cell>
          <cell r="M419" t="str">
            <v>B212</v>
          </cell>
          <cell r="N419" t="str">
            <v>08</v>
          </cell>
          <cell r="O419">
            <v>50000</v>
          </cell>
          <cell r="P419">
            <v>0</v>
          </cell>
          <cell r="Q419">
            <v>0</v>
          </cell>
          <cell r="R419">
            <v>0</v>
          </cell>
          <cell r="S419">
            <v>50000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</row>
        <row r="420">
          <cell r="A420">
            <v>4345</v>
          </cell>
          <cell r="B420" t="str">
            <v>Moradal växelbyte (bangårdsupprustning)</v>
          </cell>
          <cell r="C420" t="str">
            <v>B43</v>
          </cell>
          <cell r="D420" t="str">
            <v>Pågående</v>
          </cell>
          <cell r="E420" t="str">
            <v>Underhåll planering Reg Mitt</v>
          </cell>
          <cell r="H420" t="str">
            <v>IVm - Mitt (AVD)</v>
          </cell>
          <cell r="I420" t="str">
            <v>IVm - Mitt (AVD)</v>
          </cell>
          <cell r="M420" t="str">
            <v>B212</v>
          </cell>
          <cell r="N420" t="str">
            <v>08</v>
          </cell>
          <cell r="O420">
            <v>300000</v>
          </cell>
          <cell r="P420">
            <v>0</v>
          </cell>
          <cell r="Q420">
            <v>0</v>
          </cell>
          <cell r="R420">
            <v>0</v>
          </cell>
          <cell r="S420">
            <v>300000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</row>
        <row r="421">
          <cell r="A421">
            <v>4345</v>
          </cell>
          <cell r="B421" t="str">
            <v>Moradal växelbyte (bangårdsupprustning)</v>
          </cell>
          <cell r="C421" t="str">
            <v>B43</v>
          </cell>
          <cell r="D421" t="str">
            <v>Pågående</v>
          </cell>
          <cell r="E421" t="str">
            <v>Underhåll planering Reg Mitt</v>
          </cell>
          <cell r="H421" t="str">
            <v>IVm - Mitt (AVD)</v>
          </cell>
          <cell r="I421" t="str">
            <v>IVm - Mitt (AVD)</v>
          </cell>
          <cell r="M421" t="str">
            <v>B212</v>
          </cell>
          <cell r="N421" t="str">
            <v>08</v>
          </cell>
          <cell r="O421">
            <v>12500000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3500000</v>
          </cell>
          <cell r="U421">
            <v>9000000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</row>
        <row r="422">
          <cell r="A422">
            <v>4347</v>
          </cell>
          <cell r="B422" t="str">
            <v>Långsele-Mellansel Augerborrade trummor</v>
          </cell>
          <cell r="C422" t="str">
            <v>B43</v>
          </cell>
          <cell r="D422" t="str">
            <v>Planlagd</v>
          </cell>
          <cell r="E422" t="str">
            <v>Underhåll planering Reg Nord</v>
          </cell>
          <cell r="H422" t="str">
            <v>UHplsr - Plan.samord.reinv. (ENH)</v>
          </cell>
          <cell r="I422" t="str">
            <v>IVn - Nord (AVD)</v>
          </cell>
          <cell r="M422" t="str">
            <v>B130</v>
          </cell>
          <cell r="N422" t="str">
            <v>07</v>
          </cell>
          <cell r="O422">
            <v>4000000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4000000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</row>
        <row r="423">
          <cell r="A423">
            <v>4349</v>
          </cell>
          <cell r="B423" t="str">
            <v>Avvattning ( Underlag finns från påbörjad upphandling )</v>
          </cell>
          <cell r="C423" t="str">
            <v>B43</v>
          </cell>
          <cell r="D423" t="str">
            <v>Planlagd</v>
          </cell>
          <cell r="E423" t="str">
            <v>Underhåll planering Reg Nord</v>
          </cell>
          <cell r="H423" t="str">
            <v>IVn - Nord (AVD)</v>
          </cell>
          <cell r="I423" t="str">
            <v>IVn - Nord (AVD)</v>
          </cell>
          <cell r="M423" t="str">
            <v>B099</v>
          </cell>
          <cell r="N423" t="str">
            <v>00</v>
          </cell>
          <cell r="O423">
            <v>60000000</v>
          </cell>
          <cell r="P423">
            <v>0</v>
          </cell>
          <cell r="Q423">
            <v>0</v>
          </cell>
          <cell r="R423">
            <v>0</v>
          </cell>
          <cell r="S423">
            <v>10000000</v>
          </cell>
          <cell r="T423">
            <v>10000000</v>
          </cell>
          <cell r="U423">
            <v>10000000</v>
          </cell>
          <cell r="V423">
            <v>10000000</v>
          </cell>
          <cell r="W423">
            <v>10000000</v>
          </cell>
          <cell r="X423">
            <v>10000000</v>
          </cell>
          <cell r="Y423">
            <v>0</v>
          </cell>
          <cell r="Z423">
            <v>0</v>
          </cell>
          <cell r="AA423">
            <v>0</v>
          </cell>
        </row>
        <row r="424">
          <cell r="A424">
            <v>4350</v>
          </cell>
          <cell r="B424" t="str">
            <v>Gällivare byte till optoslingor i ställverk</v>
          </cell>
          <cell r="C424" t="str">
            <v>B43</v>
          </cell>
          <cell r="D424" t="str">
            <v>Planlagd</v>
          </cell>
          <cell r="E424" t="str">
            <v>Underhåll planering Reg Nord</v>
          </cell>
          <cell r="H424" t="str">
            <v>IVn - Nord (AVD)</v>
          </cell>
          <cell r="I424" t="str">
            <v>IV - Investering  (VO)</v>
          </cell>
          <cell r="M424" t="str">
            <v>B114</v>
          </cell>
          <cell r="N424" t="str">
            <v>21</v>
          </cell>
          <cell r="O424">
            <v>4100000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4100000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</row>
        <row r="425">
          <cell r="A425">
            <v>4387</v>
          </cell>
          <cell r="B425" t="str">
            <v>Tjunsy, Åtgärder på avvattningsanläggningen</v>
          </cell>
          <cell r="C425" t="str">
            <v>B43</v>
          </cell>
          <cell r="D425" t="str">
            <v>Planlagd</v>
          </cell>
          <cell r="E425" t="str">
            <v>Underhåll planering Reg Syd</v>
          </cell>
          <cell r="H425" t="str">
            <v>UHplsr - Plan.samord.reinv. (ENH)</v>
          </cell>
          <cell r="I425" t="str">
            <v>TLsy - TLO Syd (AVD)</v>
          </cell>
          <cell r="M425" t="str">
            <v>B732</v>
          </cell>
          <cell r="N425" t="str">
            <v>02</v>
          </cell>
          <cell r="O425">
            <v>7400000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7400000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</row>
        <row r="426">
          <cell r="A426">
            <v>4419</v>
          </cell>
          <cell r="B426" t="str">
            <v>Bandel 935, byte av spår och kontaktledning</v>
          </cell>
          <cell r="C426" t="str">
            <v>B43</v>
          </cell>
          <cell r="D426" t="str">
            <v>Planlagd</v>
          </cell>
          <cell r="E426" t="str">
            <v>Underhåll planering Reg Syd</v>
          </cell>
          <cell r="H426" t="str">
            <v>IVsy - Syd (AVD)</v>
          </cell>
          <cell r="I426" t="str">
            <v>IVsy - Syd (AVD)</v>
          </cell>
          <cell r="M426" t="str">
            <v>B935</v>
          </cell>
          <cell r="N426" t="str">
            <v>32</v>
          </cell>
          <cell r="O426">
            <v>86000000</v>
          </cell>
          <cell r="P426">
            <v>0</v>
          </cell>
          <cell r="Q426">
            <v>0</v>
          </cell>
          <cell r="R426">
            <v>0</v>
          </cell>
          <cell r="S426">
            <v>10000000</v>
          </cell>
          <cell r="T426">
            <v>76000000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</row>
        <row r="427">
          <cell r="A427">
            <v>4526</v>
          </cell>
          <cell r="B427" t="str">
            <v>Bäveån, bro</v>
          </cell>
          <cell r="C427" t="str">
            <v>B43</v>
          </cell>
          <cell r="D427" t="str">
            <v>Planlagd</v>
          </cell>
          <cell r="E427" t="str">
            <v>Underhåll planering Reg Väst</v>
          </cell>
          <cell r="H427" t="str">
            <v>IVvä - Väst (AVD)</v>
          </cell>
          <cell r="I427" t="str">
            <v>IVvä - Väst (AVD)</v>
          </cell>
          <cell r="M427" t="str">
            <v>B651</v>
          </cell>
          <cell r="N427" t="str">
            <v>15</v>
          </cell>
          <cell r="O427">
            <v>8000000</v>
          </cell>
          <cell r="P427">
            <v>0</v>
          </cell>
          <cell r="Q427">
            <v>0</v>
          </cell>
          <cell r="R427">
            <v>0</v>
          </cell>
          <cell r="S427">
            <v>8000000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</row>
        <row r="428">
          <cell r="A428">
            <v>4529</v>
          </cell>
          <cell r="B428" t="str">
            <v>4529 Mariestad, utbyte kontrollrum</v>
          </cell>
          <cell r="C428" t="str">
            <v>B43</v>
          </cell>
          <cell r="D428" t="str">
            <v>Planlagd</v>
          </cell>
          <cell r="E428" t="str">
            <v>Underhåll planering Reg Väst</v>
          </cell>
          <cell r="H428" t="str">
            <v>IVväp4 - Projektenhet 4 (ENH)</v>
          </cell>
          <cell r="I428" t="str">
            <v>IVvä - Väst (AVD)</v>
          </cell>
          <cell r="M428" t="str">
            <v>B552</v>
          </cell>
          <cell r="N428" t="str">
            <v>75</v>
          </cell>
          <cell r="O428">
            <v>2000000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2000000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</row>
        <row r="429">
          <cell r="A429">
            <v>4529</v>
          </cell>
          <cell r="B429" t="str">
            <v>4529 Mariestad, utbyte kontrollrum</v>
          </cell>
          <cell r="C429" t="str">
            <v>B43</v>
          </cell>
          <cell r="D429" t="str">
            <v>Pågående</v>
          </cell>
          <cell r="E429" t="str">
            <v>Underhåll planering Reg Väst</v>
          </cell>
          <cell r="H429" t="str">
            <v>IVväp4 - Projektenhet 4 (ENH)</v>
          </cell>
          <cell r="I429" t="str">
            <v>IVvä - Väst (AVD)</v>
          </cell>
          <cell r="M429" t="str">
            <v>B552</v>
          </cell>
          <cell r="N429" t="str">
            <v>75</v>
          </cell>
          <cell r="O429">
            <v>600000</v>
          </cell>
          <cell r="P429">
            <v>0</v>
          </cell>
          <cell r="Q429">
            <v>0</v>
          </cell>
          <cell r="R429">
            <v>0</v>
          </cell>
          <cell r="S429">
            <v>600000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</row>
        <row r="430">
          <cell r="A430">
            <v>4710</v>
          </cell>
          <cell r="B430" t="str">
            <v>OKB Kringlan-Ljusne stax 25</v>
          </cell>
          <cell r="C430" t="str">
            <v>B43</v>
          </cell>
          <cell r="D430" t="str">
            <v>Äskande</v>
          </cell>
          <cell r="E430" t="str">
            <v>SMp - Planering (ENH)</v>
          </cell>
          <cell r="H430" t="str">
            <v>IVm - Mitt (AVD)</v>
          </cell>
          <cell r="I430" t="str">
            <v>IVm - Mitt (AVD)</v>
          </cell>
          <cell r="M430" t="str">
            <v>B235</v>
          </cell>
          <cell r="N430" t="str">
            <v>05</v>
          </cell>
          <cell r="O430">
            <v>40000000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40000000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</row>
        <row r="431">
          <cell r="A431">
            <v>4711</v>
          </cell>
          <cell r="B431" t="str">
            <v>OKB Gävle-Kringlan stax 25</v>
          </cell>
          <cell r="C431" t="str">
            <v>B43</v>
          </cell>
          <cell r="D431" t="str">
            <v>Äskande</v>
          </cell>
          <cell r="E431" t="str">
            <v>SMp - Planering (ENH)</v>
          </cell>
          <cell r="H431" t="str">
            <v>IVm - Mitt (AVD)</v>
          </cell>
          <cell r="I431" t="str">
            <v>IVm - Mitt (AVD)</v>
          </cell>
          <cell r="M431" t="str">
            <v>B235</v>
          </cell>
          <cell r="N431" t="str">
            <v>05</v>
          </cell>
          <cell r="O431">
            <v>85000000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30000000</v>
          </cell>
          <cell r="U431">
            <v>0</v>
          </cell>
          <cell r="V431">
            <v>55000000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</row>
        <row r="432">
          <cell r="A432">
            <v>4894</v>
          </cell>
          <cell r="B432" t="str">
            <v>4894 Avvattning underhållsområde väst</v>
          </cell>
          <cell r="C432" t="str">
            <v>B43</v>
          </cell>
          <cell r="D432" t="str">
            <v>Planlagd</v>
          </cell>
          <cell r="E432" t="str">
            <v>Underhåll planering Reg Väst</v>
          </cell>
          <cell r="H432" t="str">
            <v>UHov - Väst (ENH)</v>
          </cell>
          <cell r="I432" t="str">
            <v>IVväp4 - Projektenhet 4 (ENH)</v>
          </cell>
          <cell r="M432" t="str">
            <v>B099</v>
          </cell>
          <cell r="N432" t="str">
            <v>00</v>
          </cell>
          <cell r="O432">
            <v>15000000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5000000</v>
          </cell>
          <cell r="U432">
            <v>5000000</v>
          </cell>
          <cell r="V432">
            <v>5000000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</row>
        <row r="433">
          <cell r="A433">
            <v>4894</v>
          </cell>
          <cell r="B433" t="str">
            <v>4894 Avvattning underhållsområde väst</v>
          </cell>
          <cell r="C433" t="str">
            <v>B43</v>
          </cell>
          <cell r="D433" t="str">
            <v>Pågående</v>
          </cell>
          <cell r="E433" t="str">
            <v>Underhåll planering Reg Väst</v>
          </cell>
          <cell r="H433" t="str">
            <v>IVväp2 - Projektenhet 2 (ENH)</v>
          </cell>
          <cell r="I433" t="str">
            <v>IVväp4 - Projektenhet 4 (ENH)</v>
          </cell>
          <cell r="M433" t="str">
            <v>B099</v>
          </cell>
          <cell r="N433" t="str">
            <v>00</v>
          </cell>
          <cell r="O433">
            <v>45625000</v>
          </cell>
          <cell r="P433">
            <v>0</v>
          </cell>
          <cell r="Q433">
            <v>0</v>
          </cell>
          <cell r="R433">
            <v>0</v>
          </cell>
          <cell r="S433">
            <v>4800000</v>
          </cell>
          <cell r="T433">
            <v>14570000</v>
          </cell>
          <cell r="U433">
            <v>26255000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</row>
        <row r="434">
          <cell r="A434">
            <v>4894</v>
          </cell>
          <cell r="B434" t="str">
            <v>4894 Avvattning underhållsområde väst</v>
          </cell>
          <cell r="C434" t="str">
            <v>B43</v>
          </cell>
          <cell r="D434" t="str">
            <v>Pågående</v>
          </cell>
          <cell r="E434" t="str">
            <v>Underhåll planering Reg Väst</v>
          </cell>
          <cell r="H434" t="str">
            <v>IVväp2 - Projektenhet 2 (ENH)</v>
          </cell>
          <cell r="I434" t="str">
            <v>IVväp4 - Projektenhet 4 (ENH)</v>
          </cell>
          <cell r="M434" t="str">
            <v>B099</v>
          </cell>
          <cell r="N434" t="str">
            <v>00</v>
          </cell>
          <cell r="O434">
            <v>15000000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15000000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</row>
        <row r="435">
          <cell r="A435">
            <v>4897</v>
          </cell>
          <cell r="B435" t="str">
            <v>Malmbanan, upprustning teknikhus</v>
          </cell>
          <cell r="C435" t="str">
            <v>B43</v>
          </cell>
          <cell r="D435" t="str">
            <v>Pågående</v>
          </cell>
          <cell r="E435" t="str">
            <v>Underhåll planering Reg Nord</v>
          </cell>
          <cell r="H435" t="str">
            <v>IVn - Nord (AVD)</v>
          </cell>
          <cell r="I435" t="str">
            <v>IVn - Nord (AVD)</v>
          </cell>
          <cell r="M435" t="str">
            <v>B118</v>
          </cell>
          <cell r="N435" t="str">
            <v>21</v>
          </cell>
          <cell r="O435">
            <v>13000000</v>
          </cell>
          <cell r="P435">
            <v>0</v>
          </cell>
          <cell r="Q435">
            <v>0</v>
          </cell>
          <cell r="R435">
            <v>0</v>
          </cell>
          <cell r="S435">
            <v>13000000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</row>
        <row r="436">
          <cell r="A436">
            <v>4898</v>
          </cell>
          <cell r="B436" t="str">
            <v>Spårunderhåll, ersättande arbete</v>
          </cell>
          <cell r="C436" t="str">
            <v>B43</v>
          </cell>
          <cell r="D436" t="str">
            <v>Pågående</v>
          </cell>
          <cell r="E436" t="str">
            <v>Underhåll planering Reg Nationell</v>
          </cell>
          <cell r="H436" t="str">
            <v>UHnbv - Bana och väg (ENH)</v>
          </cell>
          <cell r="I436" t="str">
            <v>UHnbv - Bana och väg (ENH)</v>
          </cell>
          <cell r="M436" t="str">
            <v>B099</v>
          </cell>
          <cell r="N436" t="str">
            <v>00</v>
          </cell>
          <cell r="O436">
            <v>160000000</v>
          </cell>
          <cell r="P436">
            <v>0</v>
          </cell>
          <cell r="Q436">
            <v>0</v>
          </cell>
          <cell r="R436">
            <v>0</v>
          </cell>
          <cell r="S436">
            <v>40000000</v>
          </cell>
          <cell r="T436">
            <v>40000000</v>
          </cell>
          <cell r="U436">
            <v>40000000</v>
          </cell>
          <cell r="V436">
            <v>40000000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</row>
        <row r="437">
          <cell r="A437">
            <v>4907</v>
          </cell>
          <cell r="B437" t="str">
            <v>Förändringsärenden</v>
          </cell>
          <cell r="C437" t="str">
            <v>DRIF</v>
          </cell>
          <cell r="D437" t="str">
            <v>Nystart</v>
          </cell>
          <cell r="E437" t="str">
            <v>SSTp - Planering (ENH)</v>
          </cell>
          <cell r="H437" t="str">
            <v>UHoösg- Stockholm/Gotland (SEK)</v>
          </cell>
          <cell r="I437" t="str">
            <v>UHoösg- Stockholm/Gotland (SEK)</v>
          </cell>
          <cell r="M437" t="str">
            <v/>
          </cell>
          <cell r="N437" t="str">
            <v/>
          </cell>
          <cell r="O437">
            <v>38280000</v>
          </cell>
          <cell r="P437">
            <v>0</v>
          </cell>
          <cell r="Q437">
            <v>0</v>
          </cell>
          <cell r="R437">
            <v>0</v>
          </cell>
          <cell r="S437">
            <v>10190000</v>
          </cell>
          <cell r="T437">
            <v>7090000</v>
          </cell>
          <cell r="U437">
            <v>7000000</v>
          </cell>
          <cell r="V437">
            <v>7000000</v>
          </cell>
          <cell r="W437">
            <v>7000000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</row>
        <row r="438">
          <cell r="A438">
            <v>4908</v>
          </cell>
          <cell r="B438" t="str">
            <v>Vännersborg Trollhättekanal, brobyte</v>
          </cell>
          <cell r="C438" t="str">
            <v>B43</v>
          </cell>
          <cell r="D438" t="str">
            <v>Nystart</v>
          </cell>
          <cell r="E438" t="str">
            <v>Underhåll planering Reg Väst</v>
          </cell>
          <cell r="H438" t="str">
            <v>UHnbys - Syd/ Väst (SEK)</v>
          </cell>
          <cell r="I438" t="str">
            <v>IVvä - Väst (AVD)</v>
          </cell>
          <cell r="M438" t="str">
            <v>B652</v>
          </cell>
          <cell r="N438" t="str">
            <v>15</v>
          </cell>
          <cell r="O438">
            <v>20000000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5000000</v>
          </cell>
          <cell r="U438">
            <v>5000000</v>
          </cell>
          <cell r="V438">
            <v>5000000</v>
          </cell>
          <cell r="W438">
            <v>5000000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</row>
        <row r="439">
          <cell r="A439">
            <v>4908</v>
          </cell>
          <cell r="B439" t="str">
            <v>Vännersborg Trollhättekanal, brobyte</v>
          </cell>
          <cell r="C439" t="str">
            <v>B43</v>
          </cell>
          <cell r="D439" t="str">
            <v>Nystart</v>
          </cell>
          <cell r="E439" t="str">
            <v>Underhåll planering Reg Väst</v>
          </cell>
          <cell r="H439" t="str">
            <v>IVväp3 - Projektenhet 3 (ENH)</v>
          </cell>
          <cell r="I439" t="str">
            <v>IVvä - Väst (AVD)</v>
          </cell>
          <cell r="M439" t="str">
            <v>B652</v>
          </cell>
          <cell r="N439" t="str">
            <v>15</v>
          </cell>
          <cell r="O439">
            <v>525000000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325000000</v>
          </cell>
          <cell r="Y439">
            <v>200000000</v>
          </cell>
          <cell r="Z439">
            <v>0</v>
          </cell>
          <cell r="AA439">
            <v>0</v>
          </cell>
        </row>
        <row r="440">
          <cell r="A440">
            <v>4908</v>
          </cell>
          <cell r="B440" t="str">
            <v>Vännersborg Trollhättekanal, brobyte</v>
          </cell>
          <cell r="C440" t="str">
            <v>B43</v>
          </cell>
          <cell r="D440" t="str">
            <v>Pågående</v>
          </cell>
          <cell r="E440" t="str">
            <v>Underhåll planering Reg Väst</v>
          </cell>
          <cell r="H440" t="str">
            <v>UHnbys - Syd/ Väst (SEK)</v>
          </cell>
          <cell r="I440" t="str">
            <v>IVvä - Väst (AVD)</v>
          </cell>
          <cell r="M440" t="str">
            <v>B652</v>
          </cell>
          <cell r="N440" t="str">
            <v>15</v>
          </cell>
          <cell r="O440">
            <v>400000</v>
          </cell>
          <cell r="P440">
            <v>0</v>
          </cell>
          <cell r="Q440">
            <v>0</v>
          </cell>
          <cell r="R440">
            <v>0</v>
          </cell>
          <cell r="S440">
            <v>400000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</row>
        <row r="441">
          <cell r="A441">
            <v>4908</v>
          </cell>
          <cell r="B441" t="str">
            <v>Vännersborg Trollhättekanal, brobyte</v>
          </cell>
          <cell r="C441" t="str">
            <v>B43</v>
          </cell>
          <cell r="D441" t="str">
            <v>Pågående</v>
          </cell>
          <cell r="E441" t="str">
            <v>Underhåll planering Reg Väst</v>
          </cell>
          <cell r="H441" t="str">
            <v>UHauf - Utformning  (SEK)</v>
          </cell>
          <cell r="I441" t="str">
            <v>IVvä - Väst (AVD)</v>
          </cell>
          <cell r="M441" t="str">
            <v>B652</v>
          </cell>
          <cell r="N441" t="str">
            <v>15</v>
          </cell>
          <cell r="O441">
            <v>100000</v>
          </cell>
          <cell r="P441">
            <v>0</v>
          </cell>
          <cell r="Q441">
            <v>0</v>
          </cell>
          <cell r="R441">
            <v>0</v>
          </cell>
          <cell r="S441">
            <v>100000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</row>
        <row r="442">
          <cell r="A442">
            <v>4916</v>
          </cell>
          <cell r="B442" t="str">
            <v>Omskyltning</v>
          </cell>
          <cell r="C442" t="str">
            <v>DRIF</v>
          </cell>
          <cell r="D442" t="str">
            <v>Nystart</v>
          </cell>
          <cell r="E442" t="str">
            <v>SSTp - Planering (ENH)</v>
          </cell>
          <cell r="H442" t="str">
            <v>UHoösg- Stockholm/Gotland (SEK)</v>
          </cell>
          <cell r="I442" t="str">
            <v>UHoösg- Stockholm/Gotland (SEK)</v>
          </cell>
          <cell r="M442" t="str">
            <v/>
          </cell>
          <cell r="N442" t="str">
            <v/>
          </cell>
          <cell r="O442">
            <v>8000000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2000000</v>
          </cell>
          <cell r="U442">
            <v>2000000</v>
          </cell>
          <cell r="V442">
            <v>2000000</v>
          </cell>
          <cell r="W442">
            <v>2000000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</row>
        <row r="443">
          <cell r="A443">
            <v>4919</v>
          </cell>
          <cell r="B443" t="str">
            <v>Förändra standard i transportsystemet</v>
          </cell>
          <cell r="C443" t="str">
            <v>DRIF</v>
          </cell>
          <cell r="D443" t="str">
            <v>Nystart</v>
          </cell>
          <cell r="E443" t="str">
            <v>SSTp - Planering (ENH)</v>
          </cell>
          <cell r="H443" t="str">
            <v>UHoösg- Stockholm/Gotland (SEK)</v>
          </cell>
          <cell r="I443" t="str">
            <v>UHoösg- Stockholm/Gotland (SEK)</v>
          </cell>
          <cell r="M443" t="str">
            <v/>
          </cell>
          <cell r="N443" t="str">
            <v/>
          </cell>
          <cell r="O443">
            <v>800000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200000</v>
          </cell>
          <cell r="U443">
            <v>200000</v>
          </cell>
          <cell r="V443">
            <v>200000</v>
          </cell>
          <cell r="W443">
            <v>200000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</row>
        <row r="444">
          <cell r="A444">
            <v>4919</v>
          </cell>
          <cell r="B444" t="str">
            <v>Förändra standard i transportsystemet</v>
          </cell>
          <cell r="C444" t="str">
            <v>DRIF</v>
          </cell>
          <cell r="D444" t="str">
            <v>Pågående</v>
          </cell>
          <cell r="E444" t="str">
            <v>SSTp - Planering (ENH)</v>
          </cell>
          <cell r="H444" t="str">
            <v>UHoösg- Stockholm/Gotland (SEK)</v>
          </cell>
          <cell r="I444" t="str">
            <v>UHoösg- Stockholm/Gotland (SEK)</v>
          </cell>
          <cell r="M444" t="str">
            <v/>
          </cell>
          <cell r="N444" t="str">
            <v/>
          </cell>
          <cell r="O444">
            <v>200000</v>
          </cell>
          <cell r="P444">
            <v>0</v>
          </cell>
          <cell r="Q444">
            <v>0</v>
          </cell>
          <cell r="R444">
            <v>0</v>
          </cell>
          <cell r="S444">
            <v>200000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</row>
        <row r="445">
          <cell r="A445">
            <v>4933</v>
          </cell>
          <cell r="B445" t="str">
            <v>SSY Vägnummerändring Karlskrona-Göteborg</v>
          </cell>
          <cell r="C445" t="str">
            <v>DRIF</v>
          </cell>
          <cell r="D445" t="str">
            <v>Pågående</v>
          </cell>
          <cell r="E445" t="str">
            <v>SSYpk - Kortsiktig planering (SEK)</v>
          </cell>
          <cell r="H445" t="str">
            <v>UHos - Syd (ENH)</v>
          </cell>
          <cell r="I445" t="str">
            <v>UHos - Syd (ENH)</v>
          </cell>
          <cell r="M445" t="str">
            <v/>
          </cell>
          <cell r="N445" t="str">
            <v/>
          </cell>
          <cell r="O445">
            <v>11600000</v>
          </cell>
          <cell r="P445">
            <v>0</v>
          </cell>
          <cell r="Q445">
            <v>0</v>
          </cell>
          <cell r="R445">
            <v>0</v>
          </cell>
          <cell r="S445">
            <v>11600000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</row>
        <row r="446">
          <cell r="A446">
            <v>5260</v>
          </cell>
          <cell r="B446" t="str">
            <v>Utbyte stationsdatorer etapp 5</v>
          </cell>
          <cell r="C446" t="str">
            <v>B43</v>
          </cell>
          <cell r="D446" t="str">
            <v>Planlagd</v>
          </cell>
          <cell r="E446" t="str">
            <v>Underhåll planering Reg Nationell</v>
          </cell>
          <cell r="H446" t="str">
            <v>UHae - Elkraftsystem (ENH)</v>
          </cell>
          <cell r="I446" t="str">
            <v/>
          </cell>
          <cell r="M446" t="str">
            <v>B099</v>
          </cell>
          <cell r="N446" t="str">
            <v/>
          </cell>
          <cell r="O446">
            <v>200000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200000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</row>
        <row r="447">
          <cell r="A447">
            <v>5260</v>
          </cell>
          <cell r="B447" t="str">
            <v>Utbyte stationsdatorer etapp 5</v>
          </cell>
          <cell r="C447" t="str">
            <v>B43</v>
          </cell>
          <cell r="D447" t="str">
            <v>Planlagd</v>
          </cell>
          <cell r="E447" t="str">
            <v>Underhåll planering Reg Nationell</v>
          </cell>
          <cell r="H447" t="str">
            <v>IVprk-  Kraft (ENH)</v>
          </cell>
          <cell r="I447" t="str">
            <v/>
          </cell>
          <cell r="M447" t="str">
            <v>B099</v>
          </cell>
          <cell r="N447" t="str">
            <v/>
          </cell>
          <cell r="O447">
            <v>14000000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3000000</v>
          </cell>
          <cell r="W447">
            <v>11000000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</row>
        <row r="448">
          <cell r="A448">
            <v>5263</v>
          </cell>
          <cell r="B448" t="str">
            <v>Jakobshyttan, utbyte ställverk och stationsdator</v>
          </cell>
          <cell r="C448" t="str">
            <v>B43</v>
          </cell>
          <cell r="D448" t="str">
            <v>Nystart</v>
          </cell>
          <cell r="E448" t="str">
            <v>Underhåll planering Reg Öst</v>
          </cell>
          <cell r="H448" t="str">
            <v>IVprk-  Kraft (ENH)</v>
          </cell>
          <cell r="I448" t="str">
            <v>IVprk-  Kraft (ENH)</v>
          </cell>
          <cell r="M448" t="str">
            <v>B522</v>
          </cell>
          <cell r="N448" t="str">
            <v>09</v>
          </cell>
          <cell r="O448">
            <v>26500000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11000000</v>
          </cell>
          <cell r="U448">
            <v>13000000</v>
          </cell>
          <cell r="V448">
            <v>2500000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</row>
        <row r="449">
          <cell r="A449">
            <v>5263</v>
          </cell>
          <cell r="B449" t="str">
            <v>Jakobshyttan, utbyte ställverk och stationsdator</v>
          </cell>
          <cell r="C449" t="str">
            <v>B43</v>
          </cell>
          <cell r="D449" t="str">
            <v>Pågående</v>
          </cell>
          <cell r="E449" t="str">
            <v>Underhåll planering Reg Öst</v>
          </cell>
          <cell r="H449" t="str">
            <v>IVprk-  Kraft (ENH)</v>
          </cell>
          <cell r="I449" t="str">
            <v>IVprk-  Kraft (ENH)</v>
          </cell>
          <cell r="M449" t="str">
            <v>B522</v>
          </cell>
          <cell r="N449" t="str">
            <v>09</v>
          </cell>
          <cell r="O449">
            <v>500000</v>
          </cell>
          <cell r="P449">
            <v>0</v>
          </cell>
          <cell r="Q449">
            <v>0</v>
          </cell>
          <cell r="R449">
            <v>0</v>
          </cell>
          <cell r="S449">
            <v>50000</v>
          </cell>
          <cell r="T449">
            <v>450000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</row>
        <row r="450">
          <cell r="A450">
            <v>5264</v>
          </cell>
          <cell r="B450" t="str">
            <v>Utbyte stationsdatorer etapp 3</v>
          </cell>
          <cell r="C450" t="str">
            <v>B43</v>
          </cell>
          <cell r="D450" t="str">
            <v>Planlagd</v>
          </cell>
          <cell r="E450" t="str">
            <v>Underhåll planering Reg Nationell</v>
          </cell>
          <cell r="H450" t="str">
            <v>UHae - Elkraftsystem (ENH)</v>
          </cell>
          <cell r="I450" t="str">
            <v/>
          </cell>
          <cell r="M450" t="str">
            <v>B099</v>
          </cell>
          <cell r="N450" t="str">
            <v/>
          </cell>
          <cell r="O450">
            <v>14000000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3000000</v>
          </cell>
          <cell r="U450">
            <v>11000000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</row>
        <row r="451">
          <cell r="A451">
            <v>5266</v>
          </cell>
          <cell r="B451" t="str">
            <v>5266 Olskroken, elstaket</v>
          </cell>
          <cell r="C451" t="str">
            <v>B43</v>
          </cell>
          <cell r="D451" t="str">
            <v>Pågående</v>
          </cell>
          <cell r="E451" t="str">
            <v>Underhåll planering Reg Väst</v>
          </cell>
          <cell r="H451" t="str">
            <v>UHnis - Syd/Väst (SEK)</v>
          </cell>
          <cell r="I451" t="str">
            <v>UHni - Infrasystem (ENH)</v>
          </cell>
          <cell r="M451" t="str">
            <v>B601</v>
          </cell>
          <cell r="N451" t="str">
            <v>23</v>
          </cell>
          <cell r="O451">
            <v>2000000</v>
          </cell>
          <cell r="P451">
            <v>0</v>
          </cell>
          <cell r="Q451">
            <v>0</v>
          </cell>
          <cell r="R451">
            <v>0</v>
          </cell>
          <cell r="S451">
            <v>2000000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</row>
        <row r="452">
          <cell r="A452">
            <v>5267</v>
          </cell>
          <cell r="B452" t="str">
            <v>Utbyte stationsdator etapp 9</v>
          </cell>
          <cell r="C452" t="str">
            <v>B43</v>
          </cell>
          <cell r="D452" t="str">
            <v>Planlagd</v>
          </cell>
          <cell r="E452" t="str">
            <v>Underhåll planering Reg Nationell</v>
          </cell>
          <cell r="H452" t="str">
            <v>UHae - Elkraftsystem (ENH)</v>
          </cell>
          <cell r="I452" t="str">
            <v/>
          </cell>
          <cell r="M452" t="str">
            <v>B099</v>
          </cell>
          <cell r="N452" t="str">
            <v/>
          </cell>
          <cell r="O452">
            <v>200000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200000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</row>
        <row r="453">
          <cell r="A453">
            <v>5267</v>
          </cell>
          <cell r="B453" t="str">
            <v>Utbyte stationsdator etapp 9</v>
          </cell>
          <cell r="C453" t="str">
            <v>B43</v>
          </cell>
          <cell r="D453" t="str">
            <v>Planlagd</v>
          </cell>
          <cell r="E453" t="str">
            <v>Underhåll planering Reg Nationell</v>
          </cell>
          <cell r="H453" t="str">
            <v>IVprk-  Kraft (ENH)</v>
          </cell>
          <cell r="I453" t="str">
            <v/>
          </cell>
          <cell r="M453" t="str">
            <v>B099</v>
          </cell>
          <cell r="N453" t="str">
            <v/>
          </cell>
          <cell r="O453">
            <v>14000000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7000000</v>
          </cell>
          <cell r="X453">
            <v>7000000</v>
          </cell>
          <cell r="Y453">
            <v>0</v>
          </cell>
          <cell r="Z453">
            <v>0</v>
          </cell>
          <cell r="AA453">
            <v>0</v>
          </cell>
        </row>
        <row r="454">
          <cell r="A454">
            <v>5268</v>
          </cell>
          <cell r="B454" t="str">
            <v>Utbyte stationsdator etapp 8</v>
          </cell>
          <cell r="C454" t="str">
            <v>B43</v>
          </cell>
          <cell r="D454" t="str">
            <v>Planlagd</v>
          </cell>
          <cell r="E454" t="str">
            <v>Underhåll planering Reg Nationell</v>
          </cell>
          <cell r="H454" t="str">
            <v>UHae - Elkraftsystem (ENH)</v>
          </cell>
          <cell r="I454" t="str">
            <v/>
          </cell>
          <cell r="M454" t="str">
            <v>B099</v>
          </cell>
          <cell r="N454" t="str">
            <v/>
          </cell>
          <cell r="O454">
            <v>200000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200000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</row>
        <row r="455">
          <cell r="A455">
            <v>5268</v>
          </cell>
          <cell r="B455" t="str">
            <v>Utbyte stationsdator etapp 8</v>
          </cell>
          <cell r="C455" t="str">
            <v>B43</v>
          </cell>
          <cell r="D455" t="str">
            <v>Planlagd</v>
          </cell>
          <cell r="E455" t="str">
            <v>Underhåll planering Reg Nationell</v>
          </cell>
          <cell r="H455" t="str">
            <v>IVprk-  Kraft (ENH)</v>
          </cell>
          <cell r="I455" t="str">
            <v/>
          </cell>
          <cell r="M455" t="str">
            <v>B099</v>
          </cell>
          <cell r="N455" t="str">
            <v/>
          </cell>
          <cell r="O455">
            <v>13500000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7000000</v>
          </cell>
          <cell r="X455">
            <v>6500000</v>
          </cell>
          <cell r="Y455">
            <v>0</v>
          </cell>
          <cell r="Z455">
            <v>0</v>
          </cell>
          <cell r="AA455">
            <v>0</v>
          </cell>
        </row>
        <row r="456">
          <cell r="A456">
            <v>5270</v>
          </cell>
          <cell r="B456" t="str">
            <v>Utbyte stationsdatorer etapp 4</v>
          </cell>
          <cell r="C456" t="str">
            <v>B43</v>
          </cell>
          <cell r="D456" t="str">
            <v>Planlagd</v>
          </cell>
          <cell r="E456" t="str">
            <v>Underhåll planering Reg Nationell</v>
          </cell>
          <cell r="H456" t="str">
            <v>UHae - Elkraftsystem (ENH)</v>
          </cell>
          <cell r="I456" t="str">
            <v/>
          </cell>
          <cell r="M456" t="str">
            <v>B099</v>
          </cell>
          <cell r="N456" t="str">
            <v/>
          </cell>
          <cell r="O456">
            <v>300000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300000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</row>
        <row r="457">
          <cell r="A457">
            <v>5270</v>
          </cell>
          <cell r="B457" t="str">
            <v>Utbyte stationsdatorer etapp 4</v>
          </cell>
          <cell r="C457" t="str">
            <v>B43</v>
          </cell>
          <cell r="D457" t="str">
            <v>Planlagd</v>
          </cell>
          <cell r="E457" t="str">
            <v>Underhåll planering Reg Nationell</v>
          </cell>
          <cell r="H457" t="str">
            <v>IVprk-  Kraft (ENH)</v>
          </cell>
          <cell r="I457" t="str">
            <v/>
          </cell>
          <cell r="M457" t="str">
            <v>B099</v>
          </cell>
          <cell r="N457" t="str">
            <v/>
          </cell>
          <cell r="O457">
            <v>16250000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1000000</v>
          </cell>
          <cell r="V457">
            <v>15250000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</row>
        <row r="458">
          <cell r="A458">
            <v>5271</v>
          </cell>
          <cell r="B458" t="str">
            <v>Utbyte stationsdatorer etapp 6</v>
          </cell>
          <cell r="C458" t="str">
            <v>B43</v>
          </cell>
          <cell r="D458" t="str">
            <v>Planlagd</v>
          </cell>
          <cell r="E458" t="str">
            <v>Underhåll planering Reg Nationell</v>
          </cell>
          <cell r="H458" t="str">
            <v>UHae - Elkraftsystem (ENH)</v>
          </cell>
          <cell r="I458" t="str">
            <v/>
          </cell>
          <cell r="M458" t="str">
            <v>B099</v>
          </cell>
          <cell r="N458" t="str">
            <v/>
          </cell>
          <cell r="O458">
            <v>200000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200000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</row>
        <row r="459">
          <cell r="A459">
            <v>5271</v>
          </cell>
          <cell r="B459" t="str">
            <v>Utbyte stationsdatorer etapp 6</v>
          </cell>
          <cell r="C459" t="str">
            <v>B43</v>
          </cell>
          <cell r="D459" t="str">
            <v>Planlagd</v>
          </cell>
          <cell r="E459" t="str">
            <v>Underhåll planering Reg Nationell</v>
          </cell>
          <cell r="H459" t="str">
            <v>IVprk-  Kraft (ENH)</v>
          </cell>
          <cell r="I459" t="str">
            <v/>
          </cell>
          <cell r="M459" t="str">
            <v>B099</v>
          </cell>
          <cell r="N459" t="str">
            <v/>
          </cell>
          <cell r="O459">
            <v>12000000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6000000</v>
          </cell>
          <cell r="W459">
            <v>6000000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</row>
        <row r="460">
          <cell r="A460">
            <v>5272</v>
          </cell>
          <cell r="B460" t="str">
            <v>Utbyte stationsdatorer etapp 7</v>
          </cell>
          <cell r="C460" t="str">
            <v>B43</v>
          </cell>
          <cell r="D460" t="str">
            <v>Planlagd</v>
          </cell>
          <cell r="E460" t="str">
            <v>Underhåll planering Reg Nationell</v>
          </cell>
          <cell r="H460" t="str">
            <v>UHae - Elkraftsystem (ENH)</v>
          </cell>
          <cell r="I460" t="str">
            <v/>
          </cell>
          <cell r="M460" t="str">
            <v>B099</v>
          </cell>
          <cell r="N460" t="str">
            <v/>
          </cell>
          <cell r="O460">
            <v>200000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200000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</row>
        <row r="461">
          <cell r="A461">
            <v>5272</v>
          </cell>
          <cell r="B461" t="str">
            <v>Utbyte stationsdatorer etapp 7</v>
          </cell>
          <cell r="C461" t="str">
            <v>B43</v>
          </cell>
          <cell r="D461" t="str">
            <v>Planlagd</v>
          </cell>
          <cell r="E461" t="str">
            <v>Underhåll planering Reg Nationell</v>
          </cell>
          <cell r="H461" t="str">
            <v>IVprk-  Kraft (ENH)</v>
          </cell>
          <cell r="I461" t="str">
            <v/>
          </cell>
          <cell r="M461" t="str">
            <v>B099</v>
          </cell>
          <cell r="N461" t="str">
            <v/>
          </cell>
          <cell r="O461">
            <v>14000000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7000000</v>
          </cell>
          <cell r="W461">
            <v>7000000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</row>
        <row r="462">
          <cell r="A462">
            <v>5274</v>
          </cell>
          <cell r="B462" t="str">
            <v>5274 Borås och Uddevalla, utbyte ställverk</v>
          </cell>
          <cell r="C462" t="str">
            <v>B43</v>
          </cell>
          <cell r="D462" t="str">
            <v>Nystart</v>
          </cell>
          <cell r="E462" t="str">
            <v>Underhåll planering Reg Väst</v>
          </cell>
          <cell r="H462" t="str">
            <v>IVprk-  Kraft (ENH)</v>
          </cell>
          <cell r="I462" t="str">
            <v>IVpr - Nationella projekt (AVD)</v>
          </cell>
          <cell r="M462" t="str">
            <v>B651</v>
          </cell>
          <cell r="N462" t="str">
            <v>15</v>
          </cell>
          <cell r="O462">
            <v>7800000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4900000</v>
          </cell>
          <cell r="U462">
            <v>2900000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</row>
        <row r="463">
          <cell r="A463">
            <v>5274</v>
          </cell>
          <cell r="B463" t="str">
            <v>5274 Borås och Uddevalla, utbyte ställverk</v>
          </cell>
          <cell r="C463" t="str">
            <v>B43</v>
          </cell>
          <cell r="D463" t="str">
            <v>Pågående</v>
          </cell>
          <cell r="E463" t="str">
            <v>Underhåll planering Reg Väst</v>
          </cell>
          <cell r="H463" t="str">
            <v>UHaep - Produktion (SEK)</v>
          </cell>
          <cell r="I463" t="str">
            <v>IVpr - Nationella projekt (AVD)</v>
          </cell>
          <cell r="M463" t="str">
            <v>B651</v>
          </cell>
          <cell r="N463" t="str">
            <v>15</v>
          </cell>
          <cell r="O463">
            <v>100000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100000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</row>
        <row r="464">
          <cell r="A464">
            <v>5279</v>
          </cell>
          <cell r="B464" t="str">
            <v>Plankorsningar, åtgärd vägprofil</v>
          </cell>
          <cell r="C464" t="str">
            <v>B43</v>
          </cell>
          <cell r="D464" t="str">
            <v>Pågående</v>
          </cell>
          <cell r="E464" t="str">
            <v>Underhåll planering Reg Nationell</v>
          </cell>
          <cell r="H464" t="str">
            <v>UHnbv - Bana och väg (ENH)</v>
          </cell>
          <cell r="I464" t="str">
            <v>IVpr - Nationella projekt (AVD)</v>
          </cell>
          <cell r="M464" t="str">
            <v>B099</v>
          </cell>
          <cell r="N464" t="str">
            <v>00</v>
          </cell>
          <cell r="O464">
            <v>4000000</v>
          </cell>
          <cell r="P464">
            <v>0</v>
          </cell>
          <cell r="Q464">
            <v>0</v>
          </cell>
          <cell r="R464">
            <v>0</v>
          </cell>
          <cell r="S464">
            <v>1000000</v>
          </cell>
          <cell r="T464">
            <v>1000000</v>
          </cell>
          <cell r="U464">
            <v>1000000</v>
          </cell>
          <cell r="V464">
            <v>1000000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</row>
        <row r="465">
          <cell r="A465">
            <v>5280</v>
          </cell>
          <cell r="B465" t="str">
            <v>Plankorsningar, driftsäkerhetshöjande åtgärder bdl 524</v>
          </cell>
          <cell r="C465" t="str">
            <v>B43</v>
          </cell>
          <cell r="D465" t="str">
            <v>Pågående</v>
          </cell>
          <cell r="E465" t="str">
            <v>Underhåll planering Reg Öst</v>
          </cell>
          <cell r="H465" t="str">
            <v>UHast - Signalstyrning (SEK)</v>
          </cell>
          <cell r="I465" t="str">
            <v>UHast - Signalstyrning (SEK)</v>
          </cell>
          <cell r="M465" t="str">
            <v>B524</v>
          </cell>
          <cell r="N465" t="str">
            <v>09</v>
          </cell>
          <cell r="O465">
            <v>150000</v>
          </cell>
          <cell r="P465">
            <v>0</v>
          </cell>
          <cell r="Q465">
            <v>0</v>
          </cell>
          <cell r="R465">
            <v>0</v>
          </cell>
          <cell r="S465">
            <v>100000</v>
          </cell>
          <cell r="T465">
            <v>50000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</row>
        <row r="466">
          <cell r="A466">
            <v>5281</v>
          </cell>
          <cell r="B466" t="str">
            <v>Plankorsningar, förbättrat åskskydd bdl 732</v>
          </cell>
          <cell r="C466" t="str">
            <v>B43</v>
          </cell>
          <cell r="D466" t="str">
            <v>Nystart</v>
          </cell>
          <cell r="E466" t="str">
            <v>Underhåll planering Reg Syd</v>
          </cell>
          <cell r="H466" t="str">
            <v>UHast - Signalstyrning (SEK)</v>
          </cell>
          <cell r="I466" t="str">
            <v>UHos - Syd (ENH)</v>
          </cell>
          <cell r="M466" t="str">
            <v>B732</v>
          </cell>
          <cell r="N466" t="str">
            <v>84</v>
          </cell>
          <cell r="O466">
            <v>500000</v>
          </cell>
          <cell r="P466">
            <v>0</v>
          </cell>
          <cell r="Q466">
            <v>0</v>
          </cell>
          <cell r="R466">
            <v>0</v>
          </cell>
          <cell r="S466">
            <v>300000</v>
          </cell>
          <cell r="T466">
            <v>200000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</row>
        <row r="467">
          <cell r="A467">
            <v>5301</v>
          </cell>
          <cell r="B467" t="str">
            <v>Byte av multipeldosor i omformarstationer</v>
          </cell>
          <cell r="C467" t="str">
            <v>B43</v>
          </cell>
          <cell r="D467" t="str">
            <v>Nystart</v>
          </cell>
          <cell r="E467" t="str">
            <v>Underhåll planering Reg Nationell</v>
          </cell>
          <cell r="H467" t="str">
            <v>UHplsr - Plan.samord.reinv. (ENH)</v>
          </cell>
          <cell r="I467" t="str">
            <v/>
          </cell>
          <cell r="M467" t="str">
            <v>B099</v>
          </cell>
          <cell r="N467" t="str">
            <v/>
          </cell>
          <cell r="O467">
            <v>1600000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200000</v>
          </cell>
          <cell r="U467">
            <v>200000</v>
          </cell>
          <cell r="V467">
            <v>200000</v>
          </cell>
          <cell r="W467">
            <v>200000</v>
          </cell>
          <cell r="X467">
            <v>200000</v>
          </cell>
          <cell r="Y467">
            <v>200000</v>
          </cell>
          <cell r="Z467">
            <v>200000</v>
          </cell>
          <cell r="AA467">
            <v>200000</v>
          </cell>
        </row>
        <row r="468">
          <cell r="A468">
            <v>5304</v>
          </cell>
          <cell r="B468" t="str">
            <v>ICT reinvesteringar nationellt</v>
          </cell>
          <cell r="C468" t="str">
            <v>B43</v>
          </cell>
          <cell r="D468" t="str">
            <v>Planlagd</v>
          </cell>
          <cell r="E468" t="str">
            <v>Underhåll planering Reg Nationell</v>
          </cell>
          <cell r="H468" t="str">
            <v>UHae - Elkraftsystem (ENH)</v>
          </cell>
          <cell r="I468" t="str">
            <v/>
          </cell>
          <cell r="M468" t="str">
            <v/>
          </cell>
          <cell r="N468" t="str">
            <v/>
          </cell>
          <cell r="O468">
            <v>10000000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10000000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</row>
        <row r="469">
          <cell r="A469">
            <v>5305</v>
          </cell>
          <cell r="B469" t="str">
            <v>Icke-föreskriftsenliga kablar</v>
          </cell>
          <cell r="C469" t="str">
            <v>B43</v>
          </cell>
          <cell r="D469" t="str">
            <v>Planlagd</v>
          </cell>
          <cell r="E469" t="str">
            <v>Underhåll planering Reg Nationell</v>
          </cell>
          <cell r="H469" t="str">
            <v>UHae - Elkraftsystem (ENH)</v>
          </cell>
          <cell r="I469" t="str">
            <v/>
          </cell>
          <cell r="M469" t="str">
            <v>B099</v>
          </cell>
          <cell r="N469" t="str">
            <v/>
          </cell>
          <cell r="O469">
            <v>35000000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5000000</v>
          </cell>
          <cell r="U469">
            <v>10000000</v>
          </cell>
          <cell r="V469">
            <v>20000000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</row>
        <row r="470">
          <cell r="A470">
            <v>5306</v>
          </cell>
          <cell r="B470" t="str">
            <v>ICT Gemensamma likriktaranläggningar</v>
          </cell>
          <cell r="C470" t="str">
            <v>B43</v>
          </cell>
          <cell r="D470" t="str">
            <v>Planlagd</v>
          </cell>
          <cell r="E470" t="str">
            <v>Underhåll planering Reg Nationell</v>
          </cell>
          <cell r="H470" t="str">
            <v>UHae - Elkraftsystem (ENH)</v>
          </cell>
          <cell r="I470" t="str">
            <v/>
          </cell>
          <cell r="M470" t="str">
            <v/>
          </cell>
          <cell r="N470" t="str">
            <v/>
          </cell>
          <cell r="O470">
            <v>5000000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5000000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</row>
        <row r="471">
          <cell r="A471">
            <v>5416</v>
          </cell>
          <cell r="B471" t="str">
            <v>Jönåker, Ombyggnad av vandringshinder i o under befintlig järnvägsbro</v>
          </cell>
          <cell r="C471" t="str">
            <v>B43</v>
          </cell>
          <cell r="D471" t="str">
            <v>Planlagd</v>
          </cell>
          <cell r="E471" t="str">
            <v>Underhåll planering Reg Öst</v>
          </cell>
          <cell r="H471" t="str">
            <v>UHplsr - Plan.samord.reinv. (ENH)</v>
          </cell>
          <cell r="I471" t="str">
            <v>IVös - Öst/Stockholm (AVD)</v>
          </cell>
          <cell r="M471" t="str">
            <v>B421</v>
          </cell>
          <cell r="N471" t="str">
            <v>02</v>
          </cell>
          <cell r="O471">
            <v>5500000</v>
          </cell>
          <cell r="P471">
            <v>0</v>
          </cell>
          <cell r="Q471">
            <v>0</v>
          </cell>
          <cell r="R471">
            <v>0</v>
          </cell>
          <cell r="S471">
            <v>500000</v>
          </cell>
          <cell r="T471">
            <v>5000000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</row>
        <row r="472">
          <cell r="A472">
            <v>5421</v>
          </cell>
          <cell r="B472" t="str">
            <v>Eldsberga-Hässleholm, KTL o AT</v>
          </cell>
          <cell r="C472" t="str">
            <v>B43</v>
          </cell>
          <cell r="D472" t="str">
            <v>Planlagd</v>
          </cell>
          <cell r="E472" t="str">
            <v>Underhåll planering Reg Syd</v>
          </cell>
          <cell r="H472" t="str">
            <v>IVprk-  Kraft (ENH)</v>
          </cell>
          <cell r="I472" t="str">
            <v>IVsy - Syd (AVD)</v>
          </cell>
          <cell r="M472" t="str">
            <v>B931</v>
          </cell>
          <cell r="N472" t="str">
            <v>33</v>
          </cell>
          <cell r="O472">
            <v>130000000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1000000</v>
          </cell>
          <cell r="Y472">
            <v>1000000</v>
          </cell>
          <cell r="Z472">
            <v>64000000</v>
          </cell>
          <cell r="AA472">
            <v>64000000</v>
          </cell>
        </row>
        <row r="473">
          <cell r="A473">
            <v>5421</v>
          </cell>
          <cell r="B473" t="str">
            <v>Eldsberga-Hässleholm, KTL o AT</v>
          </cell>
          <cell r="C473" t="str">
            <v>B43</v>
          </cell>
          <cell r="D473" t="str">
            <v>Nystart</v>
          </cell>
          <cell r="E473" t="str">
            <v>Underhåll planering Reg Syd</v>
          </cell>
          <cell r="H473" t="str">
            <v>UHauf - Utformning  (SEK)</v>
          </cell>
          <cell r="I473" t="str">
            <v>IVsy - Syd (AVD)</v>
          </cell>
          <cell r="M473" t="str">
            <v>B931</v>
          </cell>
          <cell r="N473" t="str">
            <v>33</v>
          </cell>
          <cell r="O473">
            <v>100000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100000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</row>
        <row r="474">
          <cell r="A474">
            <v>5424</v>
          </cell>
          <cell r="B474" t="str">
            <v>Värnamo-Alvesta, KTL o AT</v>
          </cell>
          <cell r="C474" t="str">
            <v>B43</v>
          </cell>
          <cell r="D474" t="str">
            <v>Planlagd</v>
          </cell>
          <cell r="E474" t="str">
            <v>Underhåll planering Reg Syd</v>
          </cell>
          <cell r="H474" t="str">
            <v>IVprk-  Kraft (ENH)</v>
          </cell>
          <cell r="I474" t="str">
            <v>IVsy - Syd (AVD)</v>
          </cell>
          <cell r="M474" t="str">
            <v>B720</v>
          </cell>
          <cell r="N474" t="str">
            <v>33</v>
          </cell>
          <cell r="O474">
            <v>74000000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1000000</v>
          </cell>
          <cell r="Y474">
            <v>1000000</v>
          </cell>
          <cell r="Z474">
            <v>36000000</v>
          </cell>
          <cell r="AA474">
            <v>36000000</v>
          </cell>
        </row>
        <row r="475">
          <cell r="A475">
            <v>5424</v>
          </cell>
          <cell r="B475" t="str">
            <v>Värnamo-Alvesta, KTL o AT</v>
          </cell>
          <cell r="C475" t="str">
            <v>B43</v>
          </cell>
          <cell r="D475" t="str">
            <v>Nystart</v>
          </cell>
          <cell r="E475" t="str">
            <v>Underhåll planering Reg Syd</v>
          </cell>
          <cell r="H475" t="str">
            <v>UHauf - Utformning  (SEK)</v>
          </cell>
          <cell r="I475" t="str">
            <v>IVsy - Syd (AVD)</v>
          </cell>
          <cell r="M475" t="str">
            <v>B720</v>
          </cell>
          <cell r="N475" t="str">
            <v>33</v>
          </cell>
          <cell r="O475">
            <v>100000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100000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</row>
        <row r="476">
          <cell r="A476">
            <v>5446</v>
          </cell>
          <cell r="B476" t="str">
            <v>Stockholm C, akuta åtgärder plattformar</v>
          </cell>
          <cell r="C476" t="str">
            <v>B43</v>
          </cell>
          <cell r="D476" t="str">
            <v>Planlagd</v>
          </cell>
          <cell r="E476" t="str">
            <v>Underhåll planering Reg Stockholm</v>
          </cell>
          <cell r="H476" t="str">
            <v>UHplsr - Plan.samord.reinv. (ENH)</v>
          </cell>
          <cell r="I476" t="str">
            <v>IV - Investering  (VO)</v>
          </cell>
          <cell r="M476" t="str">
            <v>B402</v>
          </cell>
          <cell r="N476" t="str">
            <v>22</v>
          </cell>
          <cell r="O476">
            <v>600000</v>
          </cell>
          <cell r="P476">
            <v>0</v>
          </cell>
          <cell r="Q476">
            <v>0</v>
          </cell>
          <cell r="R476">
            <v>0</v>
          </cell>
          <cell r="S476">
            <v>600000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</row>
        <row r="477">
          <cell r="A477">
            <v>5447</v>
          </cell>
          <cell r="B477" t="str">
            <v>Bandel 401 och 405 Renovering kontaktledningsstolpsfundament</v>
          </cell>
          <cell r="C477" t="str">
            <v>B43</v>
          </cell>
          <cell r="D477" t="str">
            <v>Planlagd</v>
          </cell>
          <cell r="E477" t="str">
            <v>Underhåll planering Reg Stockholm</v>
          </cell>
          <cell r="H477" t="str">
            <v>UHplsr - Plan.samord.reinv. (ENH)</v>
          </cell>
          <cell r="I477" t="str">
            <v>IVös - Öst/Stockholm (AVD)</v>
          </cell>
          <cell r="M477" t="str">
            <v>B401</v>
          </cell>
          <cell r="N477" t="str">
            <v>22</v>
          </cell>
          <cell r="O477">
            <v>2500000</v>
          </cell>
          <cell r="P477">
            <v>0</v>
          </cell>
          <cell r="Q477">
            <v>0</v>
          </cell>
          <cell r="R477">
            <v>0</v>
          </cell>
          <cell r="S477">
            <v>300000</v>
          </cell>
          <cell r="T477">
            <v>2200000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</row>
        <row r="478">
          <cell r="A478">
            <v>5660</v>
          </cell>
          <cell r="B478" t="str">
            <v>Bastuträsk – Boden, avvattningsanläggning för Jörn mötesstation km 1001+638</v>
          </cell>
          <cell r="C478" t="str">
            <v>B43</v>
          </cell>
          <cell r="D478" t="str">
            <v>Planlagd</v>
          </cell>
          <cell r="E478" t="str">
            <v>Underhåll planering Reg Nord</v>
          </cell>
          <cell r="H478" t="str">
            <v>UHonv - Västerbott/Ångermanland (SEK)</v>
          </cell>
          <cell r="I478" t="str">
            <v>UHon - Nord (ENH)</v>
          </cell>
          <cell r="M478" t="str">
            <v>B124</v>
          </cell>
          <cell r="N478" t="str">
            <v>21</v>
          </cell>
          <cell r="O478">
            <v>1900000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1900000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</row>
        <row r="479">
          <cell r="A479">
            <v>5662</v>
          </cell>
          <cell r="B479" t="str">
            <v>Jörn, slopning av skyddsväxel mot linjen, växel 15</v>
          </cell>
          <cell r="C479" t="str">
            <v>B43</v>
          </cell>
          <cell r="D479" t="str">
            <v>Planlagd</v>
          </cell>
          <cell r="E479" t="str">
            <v>Underhåll planering Reg Nord</v>
          </cell>
          <cell r="H479" t="str">
            <v>UHonv - Västerbott/Ångermanland (SEK)</v>
          </cell>
          <cell r="I479" t="str">
            <v>UHon - Nord (ENH)</v>
          </cell>
          <cell r="M479" t="str">
            <v>B124</v>
          </cell>
          <cell r="N479" t="str">
            <v>21</v>
          </cell>
          <cell r="O479">
            <v>550000</v>
          </cell>
          <cell r="P479">
            <v>0</v>
          </cell>
          <cell r="Q479">
            <v>0</v>
          </cell>
          <cell r="R479">
            <v>0</v>
          </cell>
          <cell r="S479">
            <v>550000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</row>
        <row r="480">
          <cell r="A480">
            <v>5719</v>
          </cell>
          <cell r="B480" t="str">
            <v>Sandträsk-Gransjö  Sanatorievägen , utbyte av vägskyddsanläggning</v>
          </cell>
          <cell r="C480" t="str">
            <v>B43</v>
          </cell>
          <cell r="D480" t="str">
            <v>Planlagd</v>
          </cell>
          <cell r="E480" t="str">
            <v>Underhåll planering Reg Nord</v>
          </cell>
          <cell r="H480" t="str">
            <v>IVn - Nord (AVD)</v>
          </cell>
          <cell r="I480" t="str">
            <v>IVn - Nord (AVD)</v>
          </cell>
          <cell r="M480" t="str">
            <v>B118</v>
          </cell>
          <cell r="N480" t="str">
            <v>21</v>
          </cell>
          <cell r="O480">
            <v>3300000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650000</v>
          </cell>
          <cell r="U480">
            <v>2650000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</row>
        <row r="481">
          <cell r="A481">
            <v>5722</v>
          </cell>
          <cell r="B481" t="str">
            <v>Lund spårbyte av spår 5 och 6</v>
          </cell>
          <cell r="C481" t="str">
            <v>B43</v>
          </cell>
          <cell r="D481" t="str">
            <v>Planlagd</v>
          </cell>
          <cell r="E481" t="str">
            <v>Underhåll planering Reg Syd</v>
          </cell>
          <cell r="H481" t="str">
            <v>UHplsr - Plan.samord.reinv. (ENH)</v>
          </cell>
          <cell r="I481" t="str">
            <v>IVsy - Syd (AVD)</v>
          </cell>
          <cell r="M481" t="str">
            <v>B912</v>
          </cell>
          <cell r="N481" t="str">
            <v>02</v>
          </cell>
          <cell r="O481">
            <v>3500000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100000</v>
          </cell>
          <cell r="U481">
            <v>200000</v>
          </cell>
          <cell r="V481">
            <v>3200000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</row>
        <row r="482">
          <cell r="A482">
            <v>5793</v>
          </cell>
          <cell r="B482" t="str">
            <v>Trädsäkring</v>
          </cell>
          <cell r="C482" t="str">
            <v>B43</v>
          </cell>
          <cell r="D482" t="str">
            <v>Planlagd</v>
          </cell>
          <cell r="E482" t="str">
            <v>Underhåll planering Reg Nationell</v>
          </cell>
          <cell r="H482" t="str">
            <v>UHnbve - Enhetskoordinering (SEK)</v>
          </cell>
          <cell r="I482" t="str">
            <v/>
          </cell>
          <cell r="M482" t="str">
            <v>B099</v>
          </cell>
          <cell r="N482" t="str">
            <v/>
          </cell>
          <cell r="O482">
            <v>95000000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25000000</v>
          </cell>
          <cell r="U482">
            <v>25000000</v>
          </cell>
          <cell r="V482">
            <v>45000000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</row>
        <row r="483">
          <cell r="A483">
            <v>5812</v>
          </cell>
          <cell r="B483" t="str">
            <v>UHoö, målning skyddszonmarkering på plattformar. (flera bdl)</v>
          </cell>
          <cell r="C483" t="str">
            <v>B43</v>
          </cell>
          <cell r="D483" t="str">
            <v>Planlagd</v>
          </cell>
          <cell r="E483" t="str">
            <v>Underhåll planering Reg Stockholm</v>
          </cell>
          <cell r="H483" t="str">
            <v>UHplsr - Plan.samord.reinv. (ENH)</v>
          </cell>
          <cell r="I483" t="str">
            <v>UHoösc - Stockholm Cst (SEK)</v>
          </cell>
          <cell r="M483" t="str">
            <v>B845</v>
          </cell>
          <cell r="N483" t="str">
            <v>66</v>
          </cell>
          <cell r="O483">
            <v>650000</v>
          </cell>
          <cell r="P483">
            <v>0</v>
          </cell>
          <cell r="Q483">
            <v>0</v>
          </cell>
          <cell r="R483">
            <v>0</v>
          </cell>
          <cell r="S483">
            <v>650000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</row>
        <row r="484">
          <cell r="A484">
            <v>5852</v>
          </cell>
          <cell r="B484" t="str">
            <v>Rv66 Surahammar-Sothällen finans DRIF</v>
          </cell>
          <cell r="C484" t="str">
            <v>DRIF</v>
          </cell>
          <cell r="D484" t="str">
            <v>Pågående</v>
          </cell>
          <cell r="E484" t="str">
            <v>SÖp - Planering (ENH)</v>
          </cell>
          <cell r="H484" t="str">
            <v>IVösöm - Mälardalen  (ENH)</v>
          </cell>
          <cell r="I484" t="str">
            <v/>
          </cell>
          <cell r="M484" t="str">
            <v/>
          </cell>
          <cell r="N484" t="str">
            <v/>
          </cell>
          <cell r="O484">
            <v>6500000</v>
          </cell>
          <cell r="P484">
            <v>0</v>
          </cell>
          <cell r="Q484">
            <v>0</v>
          </cell>
          <cell r="R484">
            <v>0</v>
          </cell>
          <cell r="S484">
            <v>6500000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</row>
        <row r="485">
          <cell r="A485">
            <v>5909</v>
          </cell>
          <cell r="B485" t="str">
            <v>ATC/STAX25</v>
          </cell>
          <cell r="C485" t="str">
            <v>B43</v>
          </cell>
          <cell r="D485" t="str">
            <v>Äskande</v>
          </cell>
          <cell r="E485" t="str">
            <v>SMp - Planering (ENH)</v>
          </cell>
          <cell r="H485" t="str">
            <v>SMp - Planering (ENH)</v>
          </cell>
          <cell r="I485" t="str">
            <v/>
          </cell>
          <cell r="M485" t="str">
            <v>B641</v>
          </cell>
          <cell r="N485" t="str">
            <v>00</v>
          </cell>
          <cell r="O485">
            <v>1700000</v>
          </cell>
          <cell r="P485">
            <v>0</v>
          </cell>
          <cell r="Q485">
            <v>0</v>
          </cell>
          <cell r="R485">
            <v>0</v>
          </cell>
          <cell r="S485">
            <v>1700000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</row>
        <row r="486">
          <cell r="A486">
            <v>5920</v>
          </cell>
          <cell r="B486" t="str">
            <v>Justeringspost DRIF internbeställd vsh</v>
          </cell>
          <cell r="C486" t="str">
            <v>DRIF</v>
          </cell>
          <cell r="D486" t="str">
            <v>Pågående</v>
          </cell>
          <cell r="E486" t="str">
            <v>UHplsr - Plan.samord.reinv. (ENH)</v>
          </cell>
          <cell r="H486" t="str">
            <v>UHpl - Planering (AVD)</v>
          </cell>
          <cell r="I486" t="str">
            <v/>
          </cell>
          <cell r="M486" t="str">
            <v/>
          </cell>
          <cell r="N486" t="str">
            <v/>
          </cell>
          <cell r="O486">
            <v>-44650000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-40000000</v>
          </cell>
          <cell r="U486">
            <v>-4000000</v>
          </cell>
          <cell r="V486">
            <v>-650000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</row>
        <row r="487">
          <cell r="A487">
            <v>5969</v>
          </cell>
          <cell r="B487" t="str">
            <v>Sävenäs förelägganden</v>
          </cell>
          <cell r="C487" t="str">
            <v>B43</v>
          </cell>
          <cell r="D487" t="str">
            <v>Nystart</v>
          </cell>
          <cell r="E487" t="str">
            <v>Underhåll planering Reg Väst</v>
          </cell>
          <cell r="H487" t="str">
            <v>UHaus - Utformning Syd/Väst (SEK)</v>
          </cell>
          <cell r="I487" t="str">
            <v>IVväp1 - Projektenhet 1 (ENH)</v>
          </cell>
          <cell r="M487" t="str">
            <v>B602</v>
          </cell>
          <cell r="N487" t="str">
            <v/>
          </cell>
          <cell r="O487">
            <v>50000</v>
          </cell>
          <cell r="P487">
            <v>0</v>
          </cell>
          <cell r="Q487">
            <v>0</v>
          </cell>
          <cell r="R487">
            <v>0</v>
          </cell>
          <cell r="S487">
            <v>50000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</row>
        <row r="488">
          <cell r="A488">
            <v>5969</v>
          </cell>
          <cell r="B488" t="str">
            <v>Sävenäs förelägganden</v>
          </cell>
          <cell r="C488" t="str">
            <v>B43</v>
          </cell>
          <cell r="D488" t="str">
            <v>Pågående</v>
          </cell>
          <cell r="E488" t="str">
            <v>Underhåll planering Reg Väst</v>
          </cell>
          <cell r="H488" t="str">
            <v>IVväp1 - Projektenhet 1 (ENH)</v>
          </cell>
          <cell r="I488" t="str">
            <v>IVväp1 - Projektenhet 1 (ENH)</v>
          </cell>
          <cell r="M488" t="str">
            <v>B602</v>
          </cell>
          <cell r="N488" t="str">
            <v/>
          </cell>
          <cell r="O488">
            <v>22300000</v>
          </cell>
          <cell r="P488">
            <v>0</v>
          </cell>
          <cell r="Q488">
            <v>0</v>
          </cell>
          <cell r="R488">
            <v>0</v>
          </cell>
          <cell r="S488">
            <v>21150000</v>
          </cell>
          <cell r="T488">
            <v>1150000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</row>
        <row r="489">
          <cell r="A489">
            <v>6029</v>
          </cell>
          <cell r="B489" t="str">
            <v>Bärighetsåtgärder OKB</v>
          </cell>
          <cell r="C489" t="str">
            <v>B43</v>
          </cell>
          <cell r="D489" t="str">
            <v>Pågående</v>
          </cell>
          <cell r="E489" t="str">
            <v>Underhåll planering Reg Mitt</v>
          </cell>
          <cell r="H489" t="str">
            <v>IVm - Mitt (AVD)</v>
          </cell>
          <cell r="I489" t="str">
            <v>IVm - Mitt (AVD)</v>
          </cell>
          <cell r="M489" t="str">
            <v>B235</v>
          </cell>
          <cell r="N489" t="str">
            <v>05</v>
          </cell>
          <cell r="O489">
            <v>53800000</v>
          </cell>
          <cell r="P489">
            <v>0</v>
          </cell>
          <cell r="Q489">
            <v>0</v>
          </cell>
          <cell r="R489">
            <v>0</v>
          </cell>
          <cell r="S489">
            <v>10000000</v>
          </cell>
          <cell r="T489">
            <v>43800000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</row>
        <row r="490">
          <cell r="A490">
            <v>6029</v>
          </cell>
          <cell r="B490" t="str">
            <v>Bärighetsåtgärder OKB</v>
          </cell>
          <cell r="C490" t="str">
            <v>B43</v>
          </cell>
          <cell r="D490" t="str">
            <v>Pågående</v>
          </cell>
          <cell r="E490" t="str">
            <v>Underhåll planering Reg Mitt</v>
          </cell>
          <cell r="H490" t="str">
            <v>IVmpg - Projektenhet Gävle (ENH)</v>
          </cell>
          <cell r="I490" t="str">
            <v>IVm - Mitt (AVD)</v>
          </cell>
          <cell r="M490" t="str">
            <v>B235</v>
          </cell>
          <cell r="N490" t="str">
            <v>05</v>
          </cell>
          <cell r="O490">
            <v>-46465</v>
          </cell>
          <cell r="P490">
            <v>0</v>
          </cell>
          <cell r="Q490">
            <v>0</v>
          </cell>
          <cell r="R490">
            <v>0</v>
          </cell>
          <cell r="S490">
            <v>-46465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</row>
        <row r="491">
          <cell r="A491">
            <v>6047</v>
          </cell>
          <cell r="B491" t="str">
            <v>Arbetspendling Storstad Tunnelåtgärder</v>
          </cell>
          <cell r="C491" t="str">
            <v>B43</v>
          </cell>
          <cell r="D491" t="str">
            <v>Pågående</v>
          </cell>
          <cell r="E491" t="str">
            <v>Underhåll planering Reg Stockholm</v>
          </cell>
          <cell r="H491" t="str">
            <v>IVösss - Stockholm Syd (ENH)</v>
          </cell>
          <cell r="I491" t="str">
            <v/>
          </cell>
          <cell r="M491" t="str">
            <v>B401</v>
          </cell>
          <cell r="N491" t="str">
            <v/>
          </cell>
          <cell r="O491">
            <v>3700000</v>
          </cell>
          <cell r="P491">
            <v>0</v>
          </cell>
          <cell r="Q491">
            <v>0</v>
          </cell>
          <cell r="R491">
            <v>0</v>
          </cell>
          <cell r="S491">
            <v>3700000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</row>
        <row r="492">
          <cell r="A492">
            <v>6210</v>
          </cell>
          <cell r="B492" t="str">
            <v>Byte Återledning av Cu 2 x Al Borås - Skene</v>
          </cell>
          <cell r="C492" t="str">
            <v>B43</v>
          </cell>
          <cell r="D492" t="str">
            <v>Planlagd</v>
          </cell>
          <cell r="E492" t="str">
            <v>Underhåll planering Reg Väst</v>
          </cell>
          <cell r="H492" t="str">
            <v>IVvä - Väst (AVD)</v>
          </cell>
          <cell r="I492" t="str">
            <v/>
          </cell>
          <cell r="M492" t="str">
            <v>B656</v>
          </cell>
          <cell r="N492" t="str">
            <v>77</v>
          </cell>
          <cell r="O492">
            <v>9000000</v>
          </cell>
          <cell r="P492">
            <v>0</v>
          </cell>
          <cell r="Q492">
            <v>0</v>
          </cell>
          <cell r="R492">
            <v>0</v>
          </cell>
          <cell r="S492">
            <v>9000000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</row>
        <row r="493">
          <cell r="A493">
            <v>6211</v>
          </cell>
          <cell r="B493" t="str">
            <v>För korta spårledningar Varberg vid Hamnvägarna</v>
          </cell>
          <cell r="C493" t="str">
            <v>B43</v>
          </cell>
          <cell r="D493" t="str">
            <v>Planlagd</v>
          </cell>
          <cell r="E493" t="str">
            <v>Underhåll planering Reg Väst</v>
          </cell>
          <cell r="H493" t="str">
            <v>IVvä - Väst (AVD)</v>
          </cell>
          <cell r="I493" t="str">
            <v>IV - Investering  (VO)</v>
          </cell>
          <cell r="M493" t="str">
            <v>B627</v>
          </cell>
          <cell r="N493" t="str">
            <v>03</v>
          </cell>
          <cell r="O493">
            <v>1000000</v>
          </cell>
          <cell r="P493">
            <v>0</v>
          </cell>
          <cell r="Q493">
            <v>0</v>
          </cell>
          <cell r="R493">
            <v>0</v>
          </cell>
          <cell r="S493">
            <v>1000000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</row>
        <row r="494">
          <cell r="A494">
            <v>6212</v>
          </cell>
          <cell r="B494" t="str">
            <v>43-kg växlar i Munkedal</v>
          </cell>
          <cell r="C494" t="str">
            <v>B43</v>
          </cell>
          <cell r="D494" t="str">
            <v>Planlagd</v>
          </cell>
          <cell r="E494" t="str">
            <v>Underhåll planering Reg Väst</v>
          </cell>
          <cell r="H494" t="str">
            <v>IVvä - Väst (AVD)</v>
          </cell>
          <cell r="I494" t="str">
            <v>IV - Investering  (VO)</v>
          </cell>
          <cell r="M494" t="str">
            <v>B621</v>
          </cell>
          <cell r="N494" t="str">
            <v>73</v>
          </cell>
          <cell r="O494">
            <v>14000000</v>
          </cell>
          <cell r="P494">
            <v>0</v>
          </cell>
          <cell r="Q494">
            <v>0</v>
          </cell>
          <cell r="R494">
            <v>0</v>
          </cell>
          <cell r="S494">
            <v>14000000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</row>
        <row r="495">
          <cell r="A495">
            <v>6213</v>
          </cell>
          <cell r="B495" t="str">
            <v>43-kg växlar i Uddevalla</v>
          </cell>
          <cell r="C495" t="str">
            <v>B43</v>
          </cell>
          <cell r="D495" t="str">
            <v>Planlagd</v>
          </cell>
          <cell r="E495" t="str">
            <v>Underhåll planering Reg Väst</v>
          </cell>
          <cell r="H495" t="str">
            <v>IVvä - Väst (AVD)</v>
          </cell>
          <cell r="I495" t="str">
            <v>IV - Investering  (VO)</v>
          </cell>
          <cell r="M495" t="str">
            <v>B651</v>
          </cell>
          <cell r="N495" t="str">
            <v>15</v>
          </cell>
          <cell r="O495">
            <v>31500000</v>
          </cell>
          <cell r="P495">
            <v>0</v>
          </cell>
          <cell r="Q495">
            <v>0</v>
          </cell>
          <cell r="R495">
            <v>0</v>
          </cell>
          <cell r="S495">
            <v>31500000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</row>
        <row r="496">
          <cell r="A496">
            <v>6215</v>
          </cell>
          <cell r="B496" t="str">
            <v>VGG 12013 Vx 549 växelvärme saknas</v>
          </cell>
          <cell r="C496" t="str">
            <v>B43</v>
          </cell>
          <cell r="D496" t="str">
            <v>Planlagd</v>
          </cell>
          <cell r="E496" t="str">
            <v>Underhåll planering Reg Väst</v>
          </cell>
          <cell r="H496" t="str">
            <v>IVvä - Väst (AVD)</v>
          </cell>
          <cell r="I496" t="str">
            <v>IVvä - Väst (AVD)</v>
          </cell>
          <cell r="M496" t="str">
            <v>B601</v>
          </cell>
          <cell r="N496" t="str">
            <v>23</v>
          </cell>
          <cell r="O496">
            <v>250000</v>
          </cell>
          <cell r="P496">
            <v>0</v>
          </cell>
          <cell r="Q496">
            <v>0</v>
          </cell>
          <cell r="R496">
            <v>0</v>
          </cell>
          <cell r="S496">
            <v>250000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</row>
        <row r="497">
          <cell r="A497">
            <v>6216</v>
          </cell>
          <cell r="B497" t="str">
            <v>VGG 12015 Hägnad Gk - Snu</v>
          </cell>
          <cell r="C497" t="str">
            <v>B43</v>
          </cell>
          <cell r="D497" t="str">
            <v>Planlagd</v>
          </cell>
          <cell r="E497" t="str">
            <v>Underhåll planering Reg Väst</v>
          </cell>
          <cell r="H497" t="str">
            <v>IVvä - Väst (AVD)</v>
          </cell>
          <cell r="I497" t="str">
            <v>IVvä - Väst (AVD)</v>
          </cell>
          <cell r="M497" t="str">
            <v>B625</v>
          </cell>
          <cell r="N497" t="str">
            <v>73</v>
          </cell>
          <cell r="O497">
            <v>100000</v>
          </cell>
          <cell r="P497">
            <v>0</v>
          </cell>
          <cell r="Q497">
            <v>0</v>
          </cell>
          <cell r="R497">
            <v>0</v>
          </cell>
          <cell r="S497">
            <v>100000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</row>
        <row r="498">
          <cell r="A498">
            <v>6217</v>
          </cell>
          <cell r="B498" t="str">
            <v>VGG 12055 Siktförbättring Obevakad övergång Kode</v>
          </cell>
          <cell r="C498" t="str">
            <v>B43</v>
          </cell>
          <cell r="D498" t="str">
            <v>Planlagd</v>
          </cell>
          <cell r="E498" t="str">
            <v>Underhåll planering Reg Väst</v>
          </cell>
          <cell r="H498" t="str">
            <v>IVvä - Väst (AVD)</v>
          </cell>
          <cell r="I498" t="str">
            <v>IVvä - Väst (AVD)</v>
          </cell>
          <cell r="M498" t="str">
            <v>B625</v>
          </cell>
          <cell r="N498" t="str">
            <v>73</v>
          </cell>
          <cell r="O498">
            <v>200000</v>
          </cell>
          <cell r="P498">
            <v>0</v>
          </cell>
          <cell r="Q498">
            <v>0</v>
          </cell>
          <cell r="R498">
            <v>0</v>
          </cell>
          <cell r="S498">
            <v>200000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</row>
        <row r="499">
          <cell r="A499">
            <v>6218</v>
          </cell>
          <cell r="B499" t="str">
            <v>VGG 12056 Utbyte av rälssmöjningsapparater</v>
          </cell>
          <cell r="C499" t="str">
            <v>B43</v>
          </cell>
          <cell r="D499" t="str">
            <v>Nystart</v>
          </cell>
          <cell r="E499" t="str">
            <v>Underhåll planering Reg Väst</v>
          </cell>
          <cell r="H499" t="str">
            <v>IVväp2 - Projektenhet 2 (ENH)</v>
          </cell>
          <cell r="I499" t="str">
            <v>IVvä - Väst (AVD)</v>
          </cell>
          <cell r="M499" t="str">
            <v>B601</v>
          </cell>
          <cell r="N499" t="str">
            <v>23</v>
          </cell>
          <cell r="O499">
            <v>2000000</v>
          </cell>
          <cell r="P499">
            <v>0</v>
          </cell>
          <cell r="Q499">
            <v>0</v>
          </cell>
          <cell r="R499">
            <v>0</v>
          </cell>
          <cell r="S499">
            <v>896000</v>
          </cell>
          <cell r="T499">
            <v>1104000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</row>
        <row r="500">
          <cell r="A500">
            <v>6219</v>
          </cell>
          <cell r="B500" t="str">
            <v>VGG 12057 Göteborg, montering av kamerautrustning</v>
          </cell>
          <cell r="C500" t="str">
            <v>B43</v>
          </cell>
          <cell r="D500" t="str">
            <v>Planlagd</v>
          </cell>
          <cell r="E500" t="str">
            <v>Underhåll planering Reg Väst</v>
          </cell>
          <cell r="H500" t="str">
            <v>IVvä - Väst (AVD)</v>
          </cell>
          <cell r="I500" t="str">
            <v>IVvä - Väst (AVD)</v>
          </cell>
          <cell r="M500" t="str">
            <v>B601</v>
          </cell>
          <cell r="N500" t="str">
            <v>23</v>
          </cell>
          <cell r="O500">
            <v>1</v>
          </cell>
          <cell r="P500">
            <v>0</v>
          </cell>
          <cell r="Q500">
            <v>0</v>
          </cell>
          <cell r="R500">
            <v>0</v>
          </cell>
          <cell r="S500">
            <v>1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</row>
        <row r="501">
          <cell r="A501">
            <v>6220</v>
          </cell>
          <cell r="B501" t="str">
            <v>VGG 12059 Göteborg, montering av kamerautrustning</v>
          </cell>
          <cell r="C501" t="str">
            <v>B43</v>
          </cell>
          <cell r="D501" t="str">
            <v>Planlagd</v>
          </cell>
          <cell r="E501" t="str">
            <v>Underhåll planering Reg Väst</v>
          </cell>
          <cell r="H501" t="str">
            <v>IVvä - Väst (AVD)</v>
          </cell>
          <cell r="I501" t="str">
            <v>IVvä - Väst (AVD)</v>
          </cell>
          <cell r="M501" t="str">
            <v>B603</v>
          </cell>
          <cell r="N501" t="str">
            <v>23</v>
          </cell>
          <cell r="O501">
            <v>1</v>
          </cell>
          <cell r="P501">
            <v>0</v>
          </cell>
          <cell r="Q501">
            <v>0</v>
          </cell>
          <cell r="R501">
            <v>0</v>
          </cell>
          <cell r="S501">
            <v>1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</row>
        <row r="502">
          <cell r="A502">
            <v>6221</v>
          </cell>
          <cell r="B502" t="str">
            <v>VGG 12060 Göteborg, montering av kamerautrustning</v>
          </cell>
          <cell r="C502" t="str">
            <v>B43</v>
          </cell>
          <cell r="D502" t="str">
            <v>Planlagd</v>
          </cell>
          <cell r="E502" t="str">
            <v>Underhåll planering Reg Väst</v>
          </cell>
          <cell r="H502" t="str">
            <v>IVvä - Väst (AVD)</v>
          </cell>
          <cell r="I502" t="str">
            <v>IVvä - Väst (AVD)</v>
          </cell>
          <cell r="M502" t="str">
            <v>B634</v>
          </cell>
          <cell r="N502" t="str">
            <v>11</v>
          </cell>
          <cell r="O502">
            <v>1</v>
          </cell>
          <cell r="P502">
            <v>0</v>
          </cell>
          <cell r="Q502">
            <v>0</v>
          </cell>
          <cell r="R502">
            <v>0</v>
          </cell>
          <cell r="S502">
            <v>1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</row>
        <row r="503">
          <cell r="A503">
            <v>6222</v>
          </cell>
          <cell r="B503" t="str">
            <v>VGG 12062 Göteborg C, rötskadade plattformstak 4, 5, 6</v>
          </cell>
          <cell r="C503" t="str">
            <v>B43</v>
          </cell>
          <cell r="D503" t="str">
            <v>Planlagd</v>
          </cell>
          <cell r="E503" t="str">
            <v>Underhåll planering Reg Väst</v>
          </cell>
          <cell r="H503" t="str">
            <v>IVvä - Väst (AVD)</v>
          </cell>
          <cell r="I503" t="str">
            <v>IVvä - Väst (AVD)</v>
          </cell>
          <cell r="M503" t="str">
            <v>B601</v>
          </cell>
          <cell r="N503" t="str">
            <v>23</v>
          </cell>
          <cell r="O503">
            <v>5300000</v>
          </cell>
          <cell r="P503">
            <v>0</v>
          </cell>
          <cell r="Q503">
            <v>0</v>
          </cell>
          <cell r="R503">
            <v>0</v>
          </cell>
          <cell r="S503">
            <v>5300000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</row>
        <row r="504">
          <cell r="A504">
            <v>6223</v>
          </cell>
          <cell r="B504" t="str">
            <v>VGG 12064 Neutralisering SÄR</v>
          </cell>
          <cell r="C504" t="str">
            <v>B43</v>
          </cell>
          <cell r="D504" t="str">
            <v>Planlagd</v>
          </cell>
          <cell r="E504" t="str">
            <v>Underhåll planering Reg Väst</v>
          </cell>
          <cell r="H504" t="str">
            <v>IVvä - Väst (AVD)</v>
          </cell>
          <cell r="I504" t="str">
            <v>IVvä - Väst (AVD)</v>
          </cell>
          <cell r="M504" t="str">
            <v>B602</v>
          </cell>
          <cell r="N504" t="str">
            <v>23</v>
          </cell>
          <cell r="O504">
            <v>320000</v>
          </cell>
          <cell r="P504">
            <v>0</v>
          </cell>
          <cell r="Q504">
            <v>0</v>
          </cell>
          <cell r="R504">
            <v>0</v>
          </cell>
          <cell r="S504">
            <v>320000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</row>
        <row r="505">
          <cell r="A505">
            <v>6226</v>
          </cell>
          <cell r="B505" t="str">
            <v>VGG 12072 Komplettering av repetersignaler i Lerum och Alingsås</v>
          </cell>
          <cell r="C505" t="str">
            <v>B43</v>
          </cell>
          <cell r="D505" t="str">
            <v>Planlagd</v>
          </cell>
          <cell r="E505" t="str">
            <v>Underhåll planering Reg Väst</v>
          </cell>
          <cell r="H505" t="str">
            <v>IVvä - Väst (AVD)</v>
          </cell>
          <cell r="I505" t="str">
            <v>IVväp4 - Projektenhet 4 (ENH)</v>
          </cell>
          <cell r="M505" t="str">
            <v>B612</v>
          </cell>
          <cell r="N505" t="str">
            <v>01</v>
          </cell>
          <cell r="O505">
            <v>600000</v>
          </cell>
          <cell r="P505">
            <v>0</v>
          </cell>
          <cell r="Q505">
            <v>0</v>
          </cell>
          <cell r="R505">
            <v>0</v>
          </cell>
          <cell r="S505">
            <v>600000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</row>
        <row r="506">
          <cell r="A506">
            <v>6227</v>
          </cell>
          <cell r="B506" t="str">
            <v>VGG 12083 Storplan Tuvevägen bdl 624</v>
          </cell>
          <cell r="C506" t="str">
            <v>B43</v>
          </cell>
          <cell r="D506" t="str">
            <v>Nystart</v>
          </cell>
          <cell r="E506" t="str">
            <v>Underhåll planering Reg Väst</v>
          </cell>
          <cell r="H506" t="str">
            <v>UHovg - Göteborg (SEK)</v>
          </cell>
          <cell r="I506" t="str">
            <v>IVväp4 - Projektenhet 4 (ENH)</v>
          </cell>
          <cell r="M506" t="str">
            <v>B625</v>
          </cell>
          <cell r="N506" t="str">
            <v>03</v>
          </cell>
          <cell r="O506">
            <v>250000</v>
          </cell>
          <cell r="P506">
            <v>0</v>
          </cell>
          <cell r="Q506">
            <v>0</v>
          </cell>
          <cell r="R506">
            <v>0</v>
          </cell>
          <cell r="S506">
            <v>250000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</row>
        <row r="507">
          <cell r="A507">
            <v>6228</v>
          </cell>
          <cell r="B507" t="str">
            <v>VGG 12077 Trasigt bullerplank</v>
          </cell>
          <cell r="C507" t="str">
            <v>B43</v>
          </cell>
          <cell r="D507" t="str">
            <v>Planlagd</v>
          </cell>
          <cell r="E507" t="str">
            <v>Underhåll planering Reg Väst</v>
          </cell>
          <cell r="H507" t="str">
            <v>IVvä - Väst (AVD)</v>
          </cell>
          <cell r="I507" t="str">
            <v>IVväp4 - Projektenhet 4 (ENH)</v>
          </cell>
          <cell r="M507" t="str">
            <v>B626</v>
          </cell>
          <cell r="N507" t="str">
            <v>03</v>
          </cell>
          <cell r="O507">
            <v>500000</v>
          </cell>
          <cell r="P507">
            <v>0</v>
          </cell>
          <cell r="Q507">
            <v>0</v>
          </cell>
          <cell r="R507">
            <v>0</v>
          </cell>
          <cell r="S507">
            <v>500000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</row>
        <row r="508">
          <cell r="A508">
            <v>6229</v>
          </cell>
          <cell r="B508" t="str">
            <v>VGG 12080 Göteborg C, Reglering rälsmängd</v>
          </cell>
          <cell r="C508" t="str">
            <v>B43</v>
          </cell>
          <cell r="D508" t="str">
            <v>Planlagd</v>
          </cell>
          <cell r="E508" t="str">
            <v>Underhåll planering Reg Väst</v>
          </cell>
          <cell r="H508" t="str">
            <v>IVvä - Väst (AVD)</v>
          </cell>
          <cell r="I508" t="str">
            <v>IVväp4 - Projektenhet 4 (ENH)</v>
          </cell>
          <cell r="M508" t="str">
            <v>B601</v>
          </cell>
          <cell r="N508" t="str">
            <v>23</v>
          </cell>
          <cell r="O508">
            <v>4100000</v>
          </cell>
          <cell r="P508">
            <v>0</v>
          </cell>
          <cell r="Q508">
            <v>0</v>
          </cell>
          <cell r="R508">
            <v>0</v>
          </cell>
          <cell r="S508">
            <v>4100000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</row>
        <row r="509">
          <cell r="A509">
            <v>6230</v>
          </cell>
          <cell r="B509" t="str">
            <v>VGG 12082 Sättningar plattformar VKB</v>
          </cell>
          <cell r="C509" t="str">
            <v>B43</v>
          </cell>
          <cell r="D509" t="str">
            <v>Planlagd</v>
          </cell>
          <cell r="E509" t="str">
            <v>Underhåll planering Reg Väst</v>
          </cell>
          <cell r="H509" t="str">
            <v>IVvä - Väst (AVD)</v>
          </cell>
          <cell r="I509" t="str">
            <v>IVväp4 - Projektenhet 4 (ENH)</v>
          </cell>
          <cell r="M509" t="str">
            <v>B626</v>
          </cell>
          <cell r="N509" t="str">
            <v>03</v>
          </cell>
          <cell r="O509">
            <v>3500000</v>
          </cell>
          <cell r="P509">
            <v>0</v>
          </cell>
          <cell r="Q509">
            <v>0</v>
          </cell>
          <cell r="R509">
            <v>0</v>
          </cell>
          <cell r="S509">
            <v>3500000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</row>
        <row r="510">
          <cell r="A510">
            <v>6231</v>
          </cell>
          <cell r="B510" t="str">
            <v>VGG 12083 Storplan Finladsvägen</v>
          </cell>
          <cell r="C510" t="str">
            <v>B43</v>
          </cell>
          <cell r="D510" t="str">
            <v>Planlagd</v>
          </cell>
          <cell r="E510" t="str">
            <v>Underhåll planering Reg Väst</v>
          </cell>
          <cell r="H510" t="str">
            <v>IVvä - Väst (AVD)</v>
          </cell>
          <cell r="I510" t="str">
            <v>IVväp4 - Projektenhet 4 (ENH)</v>
          </cell>
          <cell r="M510" t="str">
            <v>B625</v>
          </cell>
          <cell r="N510" t="str">
            <v>03</v>
          </cell>
          <cell r="O510">
            <v>250000</v>
          </cell>
          <cell r="P510">
            <v>0</v>
          </cell>
          <cell r="Q510">
            <v>0</v>
          </cell>
          <cell r="R510">
            <v>0</v>
          </cell>
          <cell r="S510">
            <v>250000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</row>
        <row r="511">
          <cell r="A511">
            <v>6232</v>
          </cell>
          <cell r="B511" t="str">
            <v>VGG 12085 Undermålig belysning plattformar Gk - Snu</v>
          </cell>
          <cell r="C511" t="str">
            <v>B43</v>
          </cell>
          <cell r="D511" t="str">
            <v>Pågående</v>
          </cell>
          <cell r="E511" t="str">
            <v>Underhåll planering Reg Väst</v>
          </cell>
          <cell r="H511" t="str">
            <v>IVväp2 - Projektenhet 2 (ENH)</v>
          </cell>
          <cell r="I511" t="str">
            <v>IVväp4 - Projektenhet 4 (ENH)</v>
          </cell>
          <cell r="M511" t="str">
            <v>B625</v>
          </cell>
          <cell r="N511" t="str">
            <v>73</v>
          </cell>
          <cell r="O511">
            <v>2229000</v>
          </cell>
          <cell r="P511">
            <v>0</v>
          </cell>
          <cell r="Q511">
            <v>0</v>
          </cell>
          <cell r="R511">
            <v>0</v>
          </cell>
          <cell r="S511">
            <v>1447000</v>
          </cell>
          <cell r="T511">
            <v>782000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</row>
        <row r="512">
          <cell r="A512">
            <v>6233</v>
          </cell>
          <cell r="B512" t="str">
            <v>VGG 12088 Bdl 602 Byte av C-rullar SÄR</v>
          </cell>
          <cell r="C512" t="str">
            <v>B43</v>
          </cell>
          <cell r="D512" t="str">
            <v>Planlagd</v>
          </cell>
          <cell r="E512" t="str">
            <v>Underhåll planering Reg Väst</v>
          </cell>
          <cell r="H512" t="str">
            <v>IVvä - Väst (AVD)</v>
          </cell>
          <cell r="I512" t="str">
            <v>IVvä - Väst (AVD)</v>
          </cell>
          <cell r="M512" t="str">
            <v>B602</v>
          </cell>
          <cell r="N512" t="str">
            <v>23</v>
          </cell>
          <cell r="O512">
            <v>82500000</v>
          </cell>
          <cell r="P512">
            <v>0</v>
          </cell>
          <cell r="Q512">
            <v>0</v>
          </cell>
          <cell r="R512">
            <v>0</v>
          </cell>
          <cell r="S512">
            <v>82500000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</row>
        <row r="513">
          <cell r="A513">
            <v>6235</v>
          </cell>
          <cell r="B513" t="str">
            <v>VGG 12089 Neutralisering Bdl 603</v>
          </cell>
          <cell r="C513" t="str">
            <v>B43</v>
          </cell>
          <cell r="D513" t="str">
            <v>Planlagd</v>
          </cell>
          <cell r="E513" t="str">
            <v>Underhåll planering Reg Väst</v>
          </cell>
          <cell r="H513" t="str">
            <v>IVvä - Väst (AVD)</v>
          </cell>
          <cell r="I513" t="str">
            <v>IVvä - Väst (AVD)</v>
          </cell>
          <cell r="M513" t="str">
            <v>B603</v>
          </cell>
          <cell r="N513" t="str">
            <v>23</v>
          </cell>
          <cell r="O513">
            <v>770000</v>
          </cell>
          <cell r="P513">
            <v>0</v>
          </cell>
          <cell r="Q513">
            <v>0</v>
          </cell>
          <cell r="R513">
            <v>0</v>
          </cell>
          <cell r="S513">
            <v>770000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</row>
        <row r="514">
          <cell r="A514">
            <v>6236</v>
          </cell>
          <cell r="B514" t="str">
            <v>Byte av spårväxel 460/459 i Uddevalla</v>
          </cell>
          <cell r="C514" t="str">
            <v>B43</v>
          </cell>
          <cell r="D514" t="str">
            <v>Planlagd</v>
          </cell>
          <cell r="E514" t="str">
            <v>Underhåll planering Reg Väst</v>
          </cell>
          <cell r="H514" t="str">
            <v>IVvä - Väst (AVD)</v>
          </cell>
          <cell r="I514" t="str">
            <v>IV - Investering  (VO)</v>
          </cell>
          <cell r="M514" t="str">
            <v>B651</v>
          </cell>
          <cell r="N514" t="str">
            <v>15</v>
          </cell>
          <cell r="O514">
            <v>6000000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6000000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</row>
        <row r="515">
          <cell r="A515">
            <v>6238</v>
          </cell>
          <cell r="B515" t="str">
            <v>Bandel 414, utbyte av transformatorer för signalmatning</v>
          </cell>
          <cell r="C515" t="str">
            <v>B43</v>
          </cell>
          <cell r="D515" t="str">
            <v>Planlagd</v>
          </cell>
          <cell r="E515" t="str">
            <v>Underhåll planering Reg Stockholm</v>
          </cell>
          <cell r="H515" t="str">
            <v>UHplsr - Plan.samord.reinv. (ENH)</v>
          </cell>
          <cell r="I515" t="str">
            <v>UHoösc - Stockholm Cst (SEK)</v>
          </cell>
          <cell r="M515" t="str">
            <v>B414</v>
          </cell>
          <cell r="N515" t="str">
            <v>01</v>
          </cell>
          <cell r="O515">
            <v>13800000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7000000</v>
          </cell>
          <cell r="U515">
            <v>6800000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</row>
        <row r="516">
          <cell r="A516">
            <v>6240</v>
          </cell>
          <cell r="B516" t="str">
            <v>Bandel 431 Ombyggnad växelvärme</v>
          </cell>
          <cell r="C516" t="str">
            <v>B43</v>
          </cell>
          <cell r="D516" t="str">
            <v>Planlagd</v>
          </cell>
          <cell r="E516" t="str">
            <v>Underhåll planering Reg Stockholm</v>
          </cell>
          <cell r="H516" t="str">
            <v>UHae - Elkraftsystem (ENH)</v>
          </cell>
          <cell r="I516" t="str">
            <v/>
          </cell>
          <cell r="M516" t="str">
            <v>B431</v>
          </cell>
          <cell r="N516" t="str">
            <v>06</v>
          </cell>
          <cell r="O516">
            <v>4800000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300000</v>
          </cell>
          <cell r="U516">
            <v>4500000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</row>
        <row r="517">
          <cell r="A517">
            <v>6240</v>
          </cell>
          <cell r="B517" t="str">
            <v>Bandel 431 Ombyggnad växelvärme</v>
          </cell>
          <cell r="C517" t="str">
            <v>B43</v>
          </cell>
          <cell r="D517" t="str">
            <v>Nystart</v>
          </cell>
          <cell r="E517" t="str">
            <v>Underhåll planering Reg Stockholm</v>
          </cell>
          <cell r="H517" t="str">
            <v>UHauf - Utformning  (SEK)</v>
          </cell>
          <cell r="I517" t="str">
            <v/>
          </cell>
          <cell r="M517" t="str">
            <v>B431</v>
          </cell>
          <cell r="N517" t="str">
            <v>06</v>
          </cell>
          <cell r="O517">
            <v>100000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100000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</row>
        <row r="518">
          <cell r="A518">
            <v>6250</v>
          </cell>
          <cell r="B518" t="str">
            <v>Avvattnings åtgärder region Öst/Stockholm</v>
          </cell>
          <cell r="C518" t="str">
            <v>B43</v>
          </cell>
          <cell r="D518" t="str">
            <v>Planlagd</v>
          </cell>
          <cell r="E518" t="str">
            <v>Underhåll planering Reg Stockholm</v>
          </cell>
          <cell r="H518" t="str">
            <v>UHoö - Öst/Stockholm (ENH)</v>
          </cell>
          <cell r="I518" t="str">
            <v>IV - Investering  (VO)</v>
          </cell>
          <cell r="M518" t="str">
            <v>B099</v>
          </cell>
          <cell r="N518" t="str">
            <v>00</v>
          </cell>
          <cell r="O518">
            <v>45000000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15000000</v>
          </cell>
          <cell r="U518">
            <v>15000000</v>
          </cell>
          <cell r="V518">
            <v>15000000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</row>
        <row r="519">
          <cell r="A519">
            <v>6250</v>
          </cell>
          <cell r="B519" t="str">
            <v>Avvattnings åtgärder region Öst/Stockholm</v>
          </cell>
          <cell r="C519" t="str">
            <v>B43</v>
          </cell>
          <cell r="D519" t="str">
            <v>Nystart</v>
          </cell>
          <cell r="E519" t="str">
            <v>Underhåll planering Reg Stockholm</v>
          </cell>
          <cell r="H519" t="str">
            <v>UHoö - Öst/Stockholm (ENH)</v>
          </cell>
          <cell r="I519" t="str">
            <v>IV - Investering  (VO)</v>
          </cell>
          <cell r="M519" t="str">
            <v>B099</v>
          </cell>
          <cell r="N519" t="str">
            <v>00</v>
          </cell>
          <cell r="O519">
            <v>30000000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10000000</v>
          </cell>
          <cell r="U519">
            <v>10000000</v>
          </cell>
          <cell r="V519">
            <v>10000000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</row>
        <row r="520">
          <cell r="A520">
            <v>6250</v>
          </cell>
          <cell r="B520" t="str">
            <v>Avvattnings åtgärder region Öst/Stockholm</v>
          </cell>
          <cell r="C520" t="str">
            <v>B43</v>
          </cell>
          <cell r="D520" t="str">
            <v>Nystart</v>
          </cell>
          <cell r="E520" t="str">
            <v>Underhåll planering Reg Stockholm</v>
          </cell>
          <cell r="H520" t="str">
            <v>UHauf - Utformning  (SEK)</v>
          </cell>
          <cell r="I520" t="str">
            <v>IV - Investering  (VO)</v>
          </cell>
          <cell r="M520" t="str">
            <v>B099</v>
          </cell>
          <cell r="N520" t="str">
            <v>00</v>
          </cell>
          <cell r="O520">
            <v>50000</v>
          </cell>
          <cell r="P520">
            <v>0</v>
          </cell>
          <cell r="Q520">
            <v>0</v>
          </cell>
          <cell r="R520">
            <v>0</v>
          </cell>
          <cell r="S520">
            <v>50000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</row>
        <row r="521">
          <cell r="A521">
            <v>6250</v>
          </cell>
          <cell r="B521" t="str">
            <v>Avvattnings åtgärder region Öst/Stockholm</v>
          </cell>
          <cell r="C521" t="str">
            <v>B43</v>
          </cell>
          <cell r="D521" t="str">
            <v>Äskande</v>
          </cell>
          <cell r="E521" t="str">
            <v>Underhåll planering Reg Stockholm</v>
          </cell>
          <cell r="H521" t="str">
            <v>UHoö - Öst/Stockholm (ENH)</v>
          </cell>
          <cell r="I521" t="str">
            <v>IV - Investering  (VO)</v>
          </cell>
          <cell r="M521" t="str">
            <v>B099</v>
          </cell>
          <cell r="N521" t="str">
            <v>00</v>
          </cell>
          <cell r="O521">
            <v>25000000</v>
          </cell>
          <cell r="P521">
            <v>0</v>
          </cell>
          <cell r="Q521">
            <v>0</v>
          </cell>
          <cell r="R521">
            <v>0</v>
          </cell>
          <cell r="S521">
            <v>25000000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</row>
        <row r="522">
          <cell r="A522">
            <v>6251</v>
          </cell>
          <cell r="B522" t="str">
            <v>Ballastkomplettering region Öst/Stockholm</v>
          </cell>
          <cell r="C522" t="str">
            <v>B43</v>
          </cell>
          <cell r="D522" t="str">
            <v>Planlagd</v>
          </cell>
          <cell r="E522" t="str">
            <v>Underhåll planering Reg Stockholm</v>
          </cell>
          <cell r="H522" t="str">
            <v>UHplsr - Plan.samord.reinv. (ENH)</v>
          </cell>
          <cell r="I522" t="str">
            <v>IV - Investering  (VO)</v>
          </cell>
          <cell r="M522" t="str">
            <v>B099</v>
          </cell>
          <cell r="N522" t="str">
            <v>00</v>
          </cell>
          <cell r="O522">
            <v>66000000</v>
          </cell>
          <cell r="P522">
            <v>0</v>
          </cell>
          <cell r="Q522">
            <v>0</v>
          </cell>
          <cell r="R522">
            <v>0</v>
          </cell>
          <cell r="S522">
            <v>22000000</v>
          </cell>
          <cell r="T522">
            <v>22000000</v>
          </cell>
          <cell r="U522">
            <v>22000000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</row>
        <row r="523">
          <cell r="A523">
            <v>6252</v>
          </cell>
          <cell r="B523" t="str">
            <v>bdl 351 Fellingsbro  kajspår  - upprustning av uppställningsspår</v>
          </cell>
          <cell r="C523" t="str">
            <v>B43</v>
          </cell>
          <cell r="D523" t="str">
            <v>Planlagd</v>
          </cell>
          <cell r="E523" t="str">
            <v>Underhåll planering Reg Stockholm</v>
          </cell>
          <cell r="H523" t="str">
            <v>UHplsr - Plan.samord.reinv. (ENH)</v>
          </cell>
          <cell r="I523" t="str">
            <v>IV - Investering  (VO)</v>
          </cell>
          <cell r="M523" t="str">
            <v>B351</v>
          </cell>
          <cell r="N523" t="str">
            <v>16</v>
          </cell>
          <cell r="O523">
            <v>1080000</v>
          </cell>
          <cell r="P523">
            <v>0</v>
          </cell>
          <cell r="Q523">
            <v>0</v>
          </cell>
          <cell r="R523">
            <v>0</v>
          </cell>
          <cell r="S523">
            <v>1080000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</row>
        <row r="524">
          <cell r="A524">
            <v>6254</v>
          </cell>
          <cell r="B524" t="str">
            <v>bdl 414 Sköldinge sp 3 - upprustning av uppställningsspår</v>
          </cell>
          <cell r="C524" t="str">
            <v>B43</v>
          </cell>
          <cell r="D524" t="str">
            <v>Planlagd</v>
          </cell>
          <cell r="E524" t="str">
            <v>Underhåll planering Reg Stockholm</v>
          </cell>
          <cell r="H524" t="str">
            <v>UHplsr - Plan.samord.reinv. (ENH)</v>
          </cell>
          <cell r="I524" t="str">
            <v>IV - Investering  (VO)</v>
          </cell>
          <cell r="M524" t="str">
            <v>B414</v>
          </cell>
          <cell r="N524" t="str">
            <v>01</v>
          </cell>
          <cell r="O524">
            <v>1000000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1000000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</row>
        <row r="525">
          <cell r="A525">
            <v>6255</v>
          </cell>
          <cell r="B525" t="str">
            <v>bdl 416 Högsjö BV-stick - upprustning av uppställningsspår</v>
          </cell>
          <cell r="C525" t="str">
            <v>B43</v>
          </cell>
          <cell r="D525" t="str">
            <v>Planlagd</v>
          </cell>
          <cell r="E525" t="str">
            <v>Underhåll planering Reg Stockholm</v>
          </cell>
          <cell r="H525" t="str">
            <v>UHplsr - Plan.samord.reinv. (ENH)</v>
          </cell>
          <cell r="I525" t="str">
            <v>IV - Investering  (VO)</v>
          </cell>
          <cell r="M525" t="str">
            <v>B416</v>
          </cell>
          <cell r="N525" t="str">
            <v>01</v>
          </cell>
          <cell r="O525">
            <v>1260000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1260000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</row>
        <row r="526">
          <cell r="A526">
            <v>6256</v>
          </cell>
          <cell r="B526" t="str">
            <v>bdl 416 Laxå, Upprustning av bangård</v>
          </cell>
          <cell r="C526" t="str">
            <v>B43</v>
          </cell>
          <cell r="D526" t="str">
            <v>Planlagd</v>
          </cell>
          <cell r="E526" t="str">
            <v>Underhåll planering Reg Stockholm</v>
          </cell>
          <cell r="H526" t="str">
            <v>UHplsr - Plan.samord.reinv. (ENH)</v>
          </cell>
          <cell r="I526" t="str">
            <v>IV - Investering  (VO)</v>
          </cell>
          <cell r="M526" t="str">
            <v>B416</v>
          </cell>
          <cell r="N526" t="str">
            <v>01</v>
          </cell>
          <cell r="O526">
            <v>50000000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50000000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</row>
        <row r="527">
          <cell r="A527">
            <v>6257</v>
          </cell>
          <cell r="B527" t="str">
            <v>bdl 416 Pålsboda SP 3 - upprustning av uppställningsspår</v>
          </cell>
          <cell r="C527" t="str">
            <v>B43</v>
          </cell>
          <cell r="D527" t="str">
            <v>Planlagd</v>
          </cell>
          <cell r="E527" t="str">
            <v>Underhåll planering Reg Stockholm</v>
          </cell>
          <cell r="H527" t="str">
            <v>UHplsr - Plan.samord.reinv. (ENH)</v>
          </cell>
          <cell r="I527" t="str">
            <v>IV - Investering  (VO)</v>
          </cell>
          <cell r="M527" t="str">
            <v>B416</v>
          </cell>
          <cell r="N527" t="str">
            <v>01</v>
          </cell>
          <cell r="O527">
            <v>1100000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1100000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</row>
        <row r="528">
          <cell r="A528">
            <v>6258</v>
          </cell>
          <cell r="B528" t="str">
            <v>bdl 416 Rälsbyte, Headcheck</v>
          </cell>
          <cell r="C528" t="str">
            <v>B43</v>
          </cell>
          <cell r="D528" t="str">
            <v>Planlagd</v>
          </cell>
          <cell r="E528" t="str">
            <v>Underhåll planering Reg Stockholm</v>
          </cell>
          <cell r="H528" t="str">
            <v>UHplsr - Plan.samord.reinv. (ENH)</v>
          </cell>
          <cell r="I528" t="str">
            <v>IV - Investering  (VO)</v>
          </cell>
          <cell r="M528" t="str">
            <v>B416</v>
          </cell>
          <cell r="N528" t="str">
            <v>01</v>
          </cell>
          <cell r="O528">
            <v>22000000</v>
          </cell>
          <cell r="P528">
            <v>0</v>
          </cell>
          <cell r="Q528">
            <v>0</v>
          </cell>
          <cell r="R528">
            <v>0</v>
          </cell>
          <cell r="S528">
            <v>22000000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</row>
        <row r="529">
          <cell r="A529">
            <v>6260</v>
          </cell>
          <cell r="B529" t="str">
            <v>Utbyte Växelriktare, modernisering</v>
          </cell>
          <cell r="C529" t="str">
            <v>B43</v>
          </cell>
          <cell r="D529" t="str">
            <v>Planlagd</v>
          </cell>
          <cell r="E529" t="str">
            <v>Underhåll planering Reg Stockholm</v>
          </cell>
          <cell r="H529" t="str">
            <v>UHplsr - Plan.samord.reinv. (ENH)</v>
          </cell>
          <cell r="I529" t="str">
            <v/>
          </cell>
          <cell r="M529" t="str">
            <v>B431</v>
          </cell>
          <cell r="N529" t="str">
            <v>06</v>
          </cell>
          <cell r="O529">
            <v>3000000</v>
          </cell>
          <cell r="P529">
            <v>0</v>
          </cell>
          <cell r="Q529">
            <v>0</v>
          </cell>
          <cell r="R529">
            <v>0</v>
          </cell>
          <cell r="S529">
            <v>1000000</v>
          </cell>
          <cell r="T529">
            <v>2000000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</row>
        <row r="530">
          <cell r="A530">
            <v>6263</v>
          </cell>
          <cell r="B530" t="str">
            <v>bdl 524 Kumla spår 3 och 10 - upprustning av uppställningsspår</v>
          </cell>
          <cell r="C530" t="str">
            <v>B43</v>
          </cell>
          <cell r="D530" t="str">
            <v>Planlagd</v>
          </cell>
          <cell r="E530" t="str">
            <v>Underhåll planering Reg Stockholm</v>
          </cell>
          <cell r="H530" t="str">
            <v>UHplsr - Plan.samord.reinv. (ENH)</v>
          </cell>
          <cell r="I530" t="str">
            <v>IV - Investering  (VO)</v>
          </cell>
          <cell r="M530" t="str">
            <v>B524</v>
          </cell>
          <cell r="N530" t="str">
            <v>09</v>
          </cell>
          <cell r="O530">
            <v>1625000</v>
          </cell>
          <cell r="P530">
            <v>0</v>
          </cell>
          <cell r="Q530">
            <v>0</v>
          </cell>
          <cell r="R530">
            <v>0</v>
          </cell>
          <cell r="S530">
            <v>1625000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</row>
        <row r="531">
          <cell r="A531">
            <v>6280</v>
          </cell>
          <cell r="B531" t="str">
            <v>bdl 527 Örebro, spår Ocaria - upprustning av uppställningsspår</v>
          </cell>
          <cell r="C531" t="str">
            <v>B43</v>
          </cell>
          <cell r="D531" t="str">
            <v>Planlagd</v>
          </cell>
          <cell r="E531" t="str">
            <v>Underhåll planering Reg Öst</v>
          </cell>
          <cell r="H531" t="str">
            <v>UHplsr - Plan.samord.reinv. (ENH)</v>
          </cell>
          <cell r="I531" t="str">
            <v>IV - Investering  (VO)</v>
          </cell>
          <cell r="M531" t="str">
            <v>B527</v>
          </cell>
          <cell r="N531" t="str">
            <v>09</v>
          </cell>
          <cell r="O531">
            <v>650000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650000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</row>
        <row r="532">
          <cell r="A532">
            <v>6282</v>
          </cell>
          <cell r="B532" t="str">
            <v>Oxelösund - Flens övre, spårbyte</v>
          </cell>
          <cell r="C532" t="str">
            <v>B43</v>
          </cell>
          <cell r="D532" t="str">
            <v>Nystart</v>
          </cell>
          <cell r="E532" t="str">
            <v>Underhåll planering Reg Öst</v>
          </cell>
          <cell r="H532" t="str">
            <v>UHauf - Utformning  (SEK)</v>
          </cell>
          <cell r="I532" t="str">
            <v>IVösöm - Mälardalen  (ENH)</v>
          </cell>
          <cell r="M532" t="str">
            <v>B492</v>
          </cell>
          <cell r="N532" t="str">
            <v>18</v>
          </cell>
          <cell r="O532">
            <v>100000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100000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</row>
        <row r="533">
          <cell r="A533">
            <v>6282</v>
          </cell>
          <cell r="B533" t="str">
            <v>Oxelösund - Flens övre, spårbyte</v>
          </cell>
          <cell r="C533" t="str">
            <v>B43</v>
          </cell>
          <cell r="D533" t="str">
            <v>Nystart</v>
          </cell>
          <cell r="E533" t="str">
            <v>Underhåll planering Reg Öst</v>
          </cell>
          <cell r="H533" t="str">
            <v>IVös - Öst/Stockholm (AVD)</v>
          </cell>
          <cell r="I533" t="str">
            <v>IVösöm - Mälardalen  (ENH)</v>
          </cell>
          <cell r="M533" t="str">
            <v>B492</v>
          </cell>
          <cell r="N533" t="str">
            <v>18</v>
          </cell>
          <cell r="O533">
            <v>8000000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3000000</v>
          </cell>
          <cell r="U533">
            <v>5000000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</row>
        <row r="534">
          <cell r="A534">
            <v>6282</v>
          </cell>
          <cell r="B534" t="str">
            <v>Oxelösund - Flens övre, spårbyte</v>
          </cell>
          <cell r="C534" t="str">
            <v>B43</v>
          </cell>
          <cell r="D534" t="str">
            <v>Nystart</v>
          </cell>
          <cell r="E534" t="str">
            <v>Underhåll planering Reg Öst</v>
          </cell>
          <cell r="H534" t="str">
            <v>IVös - Öst/Stockholm (AVD)</v>
          </cell>
          <cell r="I534" t="str">
            <v>IVösöm - Mälardalen  (ENH)</v>
          </cell>
          <cell r="M534" t="str">
            <v>B492</v>
          </cell>
          <cell r="N534" t="str">
            <v>18</v>
          </cell>
          <cell r="O534">
            <v>164600000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16500000</v>
          </cell>
          <cell r="W534">
            <v>144800000</v>
          </cell>
          <cell r="X534">
            <v>3300000</v>
          </cell>
          <cell r="Y534">
            <v>0</v>
          </cell>
          <cell r="Z534">
            <v>0</v>
          </cell>
          <cell r="AA534">
            <v>0</v>
          </cell>
        </row>
        <row r="535">
          <cell r="A535">
            <v>6283</v>
          </cell>
          <cell r="B535" t="str">
            <v>Värnamo, genomfart, spårbyte</v>
          </cell>
          <cell r="C535" t="str">
            <v>B43</v>
          </cell>
          <cell r="D535" t="str">
            <v>Nystart</v>
          </cell>
          <cell r="E535" t="str">
            <v>Underhåll planering Reg Syd</v>
          </cell>
          <cell r="H535" t="str">
            <v>UHauf - Utformning  (SEK)</v>
          </cell>
          <cell r="I535" t="str">
            <v>IVsy - Syd (AVD)</v>
          </cell>
          <cell r="M535" t="str">
            <v>B720</v>
          </cell>
          <cell r="N535" t="str">
            <v>04</v>
          </cell>
          <cell r="O535">
            <v>100000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100000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</row>
        <row r="536">
          <cell r="A536">
            <v>6283</v>
          </cell>
          <cell r="B536" t="str">
            <v>Värnamo, genomfart, spårbyte</v>
          </cell>
          <cell r="C536" t="str">
            <v>B43</v>
          </cell>
          <cell r="D536" t="str">
            <v>Nystart</v>
          </cell>
          <cell r="E536" t="str">
            <v>Underhåll planering Reg Syd</v>
          </cell>
          <cell r="H536" t="str">
            <v>IVsy - Syd (AVD)</v>
          </cell>
          <cell r="I536" t="str">
            <v>IVsy - Syd (AVD)</v>
          </cell>
          <cell r="M536" t="str">
            <v>B720</v>
          </cell>
          <cell r="N536" t="str">
            <v>04</v>
          </cell>
          <cell r="O536">
            <v>19700000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2000000</v>
          </cell>
          <cell r="W536">
            <v>17300000</v>
          </cell>
          <cell r="X536">
            <v>400000</v>
          </cell>
          <cell r="Y536">
            <v>0</v>
          </cell>
          <cell r="Z536">
            <v>0</v>
          </cell>
          <cell r="AA536">
            <v>0</v>
          </cell>
        </row>
        <row r="537">
          <cell r="A537">
            <v>6284</v>
          </cell>
          <cell r="B537" t="str">
            <v>Vislanda - Mosselund, Spårbyte</v>
          </cell>
          <cell r="C537" t="str">
            <v>B43</v>
          </cell>
          <cell r="D537" t="str">
            <v>Nystart</v>
          </cell>
          <cell r="E537" t="str">
            <v>Underhåll planering Reg Syd</v>
          </cell>
          <cell r="H537" t="str">
            <v>UHauf - Utformning  (SEK)</v>
          </cell>
          <cell r="I537" t="str">
            <v>IVtsy - Syd (ENH)</v>
          </cell>
          <cell r="M537" t="str">
            <v>B814</v>
          </cell>
          <cell r="N537" t="str">
            <v>02</v>
          </cell>
          <cell r="O537">
            <v>100000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100000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</row>
        <row r="538">
          <cell r="A538">
            <v>6284</v>
          </cell>
          <cell r="B538" t="str">
            <v>Vislanda - Mosselund, Spårbyte</v>
          </cell>
          <cell r="C538" t="str">
            <v>B43</v>
          </cell>
          <cell r="D538" t="str">
            <v>Nystart</v>
          </cell>
          <cell r="E538" t="str">
            <v>Underhåll planering Reg Syd</v>
          </cell>
          <cell r="H538" t="str">
            <v>IVsy - Syd (AVD)</v>
          </cell>
          <cell r="I538" t="str">
            <v>IVtsy - Syd (ENH)</v>
          </cell>
          <cell r="M538" t="str">
            <v>B814</v>
          </cell>
          <cell r="N538" t="str">
            <v>02</v>
          </cell>
          <cell r="O538">
            <v>384350000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150000</v>
          </cell>
          <cell r="U538">
            <v>1300000</v>
          </cell>
          <cell r="V538">
            <v>38400000</v>
          </cell>
          <cell r="W538">
            <v>168400000</v>
          </cell>
          <cell r="X538">
            <v>168400000</v>
          </cell>
          <cell r="Y538">
            <v>7700000</v>
          </cell>
          <cell r="Z538">
            <v>0</v>
          </cell>
          <cell r="AA538">
            <v>0</v>
          </cell>
        </row>
        <row r="539">
          <cell r="A539">
            <v>6286</v>
          </cell>
          <cell r="B539" t="str">
            <v>6286 Vårgårda - Alingsås Nsp, Spårbyte</v>
          </cell>
          <cell r="C539" t="str">
            <v>B43</v>
          </cell>
          <cell r="D539" t="str">
            <v>Nystart</v>
          </cell>
          <cell r="E539" t="str">
            <v>Underhåll planering Reg Väst</v>
          </cell>
          <cell r="H539" t="str">
            <v>UHauf - Utformning  (SEK)</v>
          </cell>
          <cell r="I539" t="str">
            <v>IVväp2 - Projektenhet 2 (ENH)</v>
          </cell>
          <cell r="M539" t="str">
            <v>B611</v>
          </cell>
          <cell r="N539" t="str">
            <v>01</v>
          </cell>
          <cell r="O539">
            <v>100000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100000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</row>
        <row r="540">
          <cell r="A540">
            <v>6286</v>
          </cell>
          <cell r="B540" t="str">
            <v>6286 Vårgårda - Alingsås Nsp, Spårbyte</v>
          </cell>
          <cell r="C540" t="str">
            <v>B43</v>
          </cell>
          <cell r="D540" t="str">
            <v>Nystart</v>
          </cell>
          <cell r="E540" t="str">
            <v>Underhåll planering Reg Väst</v>
          </cell>
          <cell r="H540" t="str">
            <v>IVväp2 - Projektenhet 2 (ENH)</v>
          </cell>
          <cell r="I540" t="str">
            <v>IVväp2 - Projektenhet 2 (ENH)</v>
          </cell>
          <cell r="M540" t="str">
            <v>B611</v>
          </cell>
          <cell r="N540" t="str">
            <v>01</v>
          </cell>
          <cell r="O540">
            <v>338100000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200000</v>
          </cell>
          <cell r="U540">
            <v>1300000</v>
          </cell>
          <cell r="V540">
            <v>38300000</v>
          </cell>
          <cell r="W540">
            <v>167800000</v>
          </cell>
          <cell r="X540">
            <v>122800000</v>
          </cell>
          <cell r="Y540">
            <v>7700000</v>
          </cell>
          <cell r="Z540">
            <v>0</v>
          </cell>
          <cell r="AA540">
            <v>0</v>
          </cell>
        </row>
        <row r="541">
          <cell r="A541">
            <v>6480</v>
          </cell>
          <cell r="B541" t="str">
            <v>Utbyte av Erikssundsbron</v>
          </cell>
          <cell r="C541" t="str">
            <v>DRIF</v>
          </cell>
          <cell r="D541" t="str">
            <v>Nystart</v>
          </cell>
          <cell r="E541" t="str">
            <v>SSTp - Planering (ENH)</v>
          </cell>
          <cell r="H541" t="str">
            <v>IVösss - Stockholm Syd (ENH)</v>
          </cell>
          <cell r="I541" t="str">
            <v>IVössn - Stockholm Nord (ENH)</v>
          </cell>
          <cell r="M541" t="str">
            <v/>
          </cell>
          <cell r="N541" t="str">
            <v/>
          </cell>
          <cell r="O541">
            <v>73100000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73100000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</row>
        <row r="542">
          <cell r="A542">
            <v>6482</v>
          </cell>
          <cell r="B542" t="str">
            <v/>
          </cell>
          <cell r="C542" t="str">
            <v>DRIF</v>
          </cell>
          <cell r="D542" t="str">
            <v>Nystart</v>
          </cell>
          <cell r="E542" t="str">
            <v>SSTp - Planering (ENH)</v>
          </cell>
          <cell r="H542" t="str">
            <v>IVösss - Stockholm Syd (ENH)</v>
          </cell>
          <cell r="I542" t="str">
            <v>IVössn - Stockholm Nord (ENH)</v>
          </cell>
          <cell r="M542" t="str">
            <v/>
          </cell>
          <cell r="N542" t="str">
            <v/>
          </cell>
          <cell r="O542">
            <v>27300000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27300000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</row>
        <row r="543">
          <cell r="A543">
            <v>6491</v>
          </cell>
          <cell r="B543" t="str">
            <v>Vassijaur snögalleri växel 2</v>
          </cell>
          <cell r="C543" t="str">
            <v>B43</v>
          </cell>
          <cell r="D543" t="str">
            <v>Planlagd</v>
          </cell>
          <cell r="E543" t="str">
            <v>Underhåll planering Reg Nord</v>
          </cell>
          <cell r="H543" t="str">
            <v>IVn - Nord (AVD)</v>
          </cell>
          <cell r="I543" t="str">
            <v>IVn - Nord (AVD)</v>
          </cell>
          <cell r="M543" t="str">
            <v>B111</v>
          </cell>
          <cell r="N543" t="str">
            <v>21</v>
          </cell>
          <cell r="O543">
            <v>4500000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4500000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</row>
        <row r="544">
          <cell r="A544">
            <v>6491</v>
          </cell>
          <cell r="B544" t="str">
            <v>Vassijaur snögalleri växel 2</v>
          </cell>
          <cell r="C544" t="str">
            <v>B43</v>
          </cell>
          <cell r="D544" t="str">
            <v>Nystart</v>
          </cell>
          <cell r="E544" t="str">
            <v>Underhåll planering Reg Nord</v>
          </cell>
          <cell r="H544" t="str">
            <v>UHauf - Utformning  (SEK)</v>
          </cell>
          <cell r="I544" t="str">
            <v>IVn - Nord (AVD)</v>
          </cell>
          <cell r="M544" t="str">
            <v>B111</v>
          </cell>
          <cell r="N544" t="str">
            <v>21</v>
          </cell>
          <cell r="O544">
            <v>50000</v>
          </cell>
          <cell r="P544">
            <v>0</v>
          </cell>
          <cell r="Q544">
            <v>0</v>
          </cell>
          <cell r="R544">
            <v>0</v>
          </cell>
          <cell r="S544">
            <v>50000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</row>
        <row r="545">
          <cell r="A545">
            <v>6491</v>
          </cell>
          <cell r="B545" t="str">
            <v>Vassijaur snögalleri växel 2</v>
          </cell>
          <cell r="C545" t="str">
            <v>B43</v>
          </cell>
          <cell r="D545" t="str">
            <v>Äskande</v>
          </cell>
          <cell r="E545" t="str">
            <v>Underhåll planering Reg Nord</v>
          </cell>
          <cell r="H545" t="str">
            <v>IVn - Nord (AVD)</v>
          </cell>
          <cell r="I545" t="str">
            <v>IVn - Nord (AVD)</v>
          </cell>
          <cell r="M545" t="str">
            <v>B111</v>
          </cell>
          <cell r="N545" t="str">
            <v>21</v>
          </cell>
          <cell r="O545">
            <v>500000</v>
          </cell>
          <cell r="P545">
            <v>0</v>
          </cell>
          <cell r="Q545">
            <v>0</v>
          </cell>
          <cell r="R545">
            <v>0</v>
          </cell>
          <cell r="S545">
            <v>500000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</row>
        <row r="546">
          <cell r="A546">
            <v>6492</v>
          </cell>
          <cell r="B546" t="str">
            <v>Byggande av en bevakad plankorsning i Kalixfors</v>
          </cell>
          <cell r="C546" t="str">
            <v>B43</v>
          </cell>
          <cell r="D546" t="str">
            <v>Planlagd</v>
          </cell>
          <cell r="E546" t="str">
            <v>Underhåll planering Reg Nord</v>
          </cell>
          <cell r="H546" t="str">
            <v>UHplsr - Plan.samord.reinv. (ENH)</v>
          </cell>
          <cell r="I546" t="str">
            <v>UHon - Nord (ENH)</v>
          </cell>
          <cell r="M546" t="str">
            <v>B113</v>
          </cell>
          <cell r="N546" t="str">
            <v>21</v>
          </cell>
          <cell r="O546">
            <v>2300000</v>
          </cell>
          <cell r="P546">
            <v>0</v>
          </cell>
          <cell r="Q546">
            <v>0</v>
          </cell>
          <cell r="R546">
            <v>0</v>
          </cell>
          <cell r="S546">
            <v>2300000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</row>
        <row r="547">
          <cell r="A547">
            <v>6494</v>
          </cell>
          <cell r="B547" t="str">
            <v>Vägövergång Södra Sunderbyn</v>
          </cell>
          <cell r="C547" t="str">
            <v>B43</v>
          </cell>
          <cell r="D547" t="str">
            <v>Planlagd</v>
          </cell>
          <cell r="E547" t="str">
            <v>Underhåll planering Reg Nord</v>
          </cell>
          <cell r="H547" t="str">
            <v>IVn - Nord (AVD)</v>
          </cell>
          <cell r="I547" t="str">
            <v>UHon - Nord (ENH)</v>
          </cell>
          <cell r="M547" t="str">
            <v>B118</v>
          </cell>
          <cell r="N547" t="str">
            <v>21</v>
          </cell>
          <cell r="O547">
            <v>1900000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1900000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</row>
        <row r="548">
          <cell r="A548">
            <v>6494</v>
          </cell>
          <cell r="B548" t="str">
            <v>Vägövergång Södra Sunderbyn</v>
          </cell>
          <cell r="C548" t="str">
            <v>B43</v>
          </cell>
          <cell r="D548" t="str">
            <v>Äskande</v>
          </cell>
          <cell r="E548" t="str">
            <v>Underhåll planering Reg Nord</v>
          </cell>
          <cell r="H548" t="str">
            <v>IVn - Nord (AVD)</v>
          </cell>
          <cell r="I548" t="str">
            <v>UHon - Nord (ENH)</v>
          </cell>
          <cell r="M548" t="str">
            <v>B118</v>
          </cell>
          <cell r="N548" t="str">
            <v>21</v>
          </cell>
          <cell r="O548">
            <v>100000</v>
          </cell>
          <cell r="P548">
            <v>0</v>
          </cell>
          <cell r="Q548">
            <v>0</v>
          </cell>
          <cell r="R548">
            <v>0</v>
          </cell>
          <cell r="S548">
            <v>100000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</row>
        <row r="549">
          <cell r="A549">
            <v>6495</v>
          </cell>
          <cell r="B549" t="str">
            <v>Murjek ombyggnad kontaktledning lastspår</v>
          </cell>
          <cell r="C549" t="str">
            <v>B43</v>
          </cell>
          <cell r="D549" t="str">
            <v>Planlagd</v>
          </cell>
          <cell r="E549" t="str">
            <v>Underhåll planering Reg Nord</v>
          </cell>
          <cell r="H549" t="str">
            <v>UHon - Nord (ENH)</v>
          </cell>
          <cell r="I549" t="str">
            <v>UHon - Nord (ENH)</v>
          </cell>
          <cell r="M549" t="str">
            <v>B118</v>
          </cell>
          <cell r="N549" t="str">
            <v>21</v>
          </cell>
          <cell r="O549">
            <v>360000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360000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</row>
        <row r="550">
          <cell r="A550">
            <v>6499</v>
          </cell>
          <cell r="B550" t="str">
            <v>Haparanda bangård utbyte spårväxlar</v>
          </cell>
          <cell r="C550" t="str">
            <v>B43</v>
          </cell>
          <cell r="D550" t="str">
            <v>Planlagd</v>
          </cell>
          <cell r="E550" t="str">
            <v>Underhåll planering Reg Nord</v>
          </cell>
          <cell r="H550" t="str">
            <v>IVn - Nord (AVD)</v>
          </cell>
          <cell r="I550" t="str">
            <v>IVn - Nord (AVD)</v>
          </cell>
          <cell r="M550" t="str">
            <v>B136</v>
          </cell>
          <cell r="N550" t="str">
            <v>29</v>
          </cell>
          <cell r="O550">
            <v>3500000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3500000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</row>
        <row r="551">
          <cell r="A551">
            <v>6499</v>
          </cell>
          <cell r="B551" t="str">
            <v>Haparanda bangård utbyte spårväxlar</v>
          </cell>
          <cell r="C551" t="str">
            <v>B43</v>
          </cell>
          <cell r="D551" t="str">
            <v>Nystart</v>
          </cell>
          <cell r="E551" t="str">
            <v>Underhåll planering Reg Nord</v>
          </cell>
          <cell r="H551" t="str">
            <v>UHauf - Utformning  (SEK)</v>
          </cell>
          <cell r="I551" t="str">
            <v>IVn - Nord (AVD)</v>
          </cell>
          <cell r="M551" t="str">
            <v>B136</v>
          </cell>
          <cell r="N551" t="str">
            <v>29</v>
          </cell>
          <cell r="O551">
            <v>150000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150000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</row>
        <row r="552">
          <cell r="A552">
            <v>6501</v>
          </cell>
          <cell r="B552" t="str">
            <v>Kompletterande växlingsvägar</v>
          </cell>
          <cell r="C552" t="str">
            <v>B43</v>
          </cell>
          <cell r="D552" t="str">
            <v>Planlagd</v>
          </cell>
          <cell r="E552" t="str">
            <v>Underhåll planering Reg Nord</v>
          </cell>
          <cell r="H552" t="str">
            <v>IVn - Nord (AVD)</v>
          </cell>
          <cell r="I552" t="str">
            <v>IVn - Nord (AVD)</v>
          </cell>
          <cell r="M552" t="str">
            <v>B143</v>
          </cell>
          <cell r="N552" t="str">
            <v>45</v>
          </cell>
          <cell r="O552">
            <v>1300000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1300000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</row>
        <row r="553">
          <cell r="A553">
            <v>6505</v>
          </cell>
          <cell r="B553" t="str">
            <v>Svartön, slopning växel 2a</v>
          </cell>
          <cell r="C553" t="str">
            <v>B43</v>
          </cell>
          <cell r="D553" t="str">
            <v>Planlagd</v>
          </cell>
          <cell r="E553" t="str">
            <v>Underhåll planering Reg Nord</v>
          </cell>
          <cell r="H553" t="str">
            <v>IVn - Nord (AVD)</v>
          </cell>
          <cell r="I553" t="str">
            <v>IVn - Nord (AVD)</v>
          </cell>
          <cell r="M553" t="str">
            <v>B122</v>
          </cell>
          <cell r="N553" t="str">
            <v>07</v>
          </cell>
          <cell r="O553">
            <v>360000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360000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</row>
        <row r="554">
          <cell r="A554">
            <v>6506</v>
          </cell>
          <cell r="B554" t="str">
            <v>Haparanda – Torneå Broslipersbyte över Torne älv bandel 136</v>
          </cell>
          <cell r="C554" t="str">
            <v>B43</v>
          </cell>
          <cell r="D554" t="str">
            <v>Nystart</v>
          </cell>
          <cell r="E554" t="str">
            <v>Underhåll planering Reg Nord</v>
          </cell>
          <cell r="H554" t="str">
            <v>UHonv - Västerbott/Ångermanland (SEK)</v>
          </cell>
          <cell r="I554" t="str">
            <v>UHon - Nord (ENH)</v>
          </cell>
          <cell r="M554" t="str">
            <v>B136</v>
          </cell>
          <cell r="N554" t="str">
            <v>29</v>
          </cell>
          <cell r="O554">
            <v>4500000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4500000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</row>
        <row r="555">
          <cell r="A555">
            <v>6508</v>
          </cell>
          <cell r="B555" t="str">
            <v>Brännberg, bandel 124,  vägkurbyte, Åkerholmsvägen</v>
          </cell>
          <cell r="C555" t="str">
            <v>B43</v>
          </cell>
          <cell r="D555" t="str">
            <v>Planlagd</v>
          </cell>
          <cell r="E555" t="str">
            <v>Underhåll planering Reg Nord</v>
          </cell>
          <cell r="H555" t="str">
            <v>IVn - Nord (AVD)</v>
          </cell>
          <cell r="I555" t="str">
            <v>IVn - Nord (AVD)</v>
          </cell>
          <cell r="M555" t="str">
            <v>B124</v>
          </cell>
          <cell r="N555" t="str">
            <v>07</v>
          </cell>
          <cell r="O555">
            <v>1800000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1800000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</row>
        <row r="556">
          <cell r="A556">
            <v>6565</v>
          </cell>
          <cell r="B556" t="str">
            <v>Driftorderwebb säkerhets förbättring</v>
          </cell>
          <cell r="C556" t="str">
            <v>B43</v>
          </cell>
          <cell r="D556" t="str">
            <v>Pågående</v>
          </cell>
          <cell r="E556" t="str">
            <v>Underhåll planering Reg Nationell</v>
          </cell>
          <cell r="H556" t="str">
            <v>TLlmf - Förvaltning  (SEK)</v>
          </cell>
          <cell r="I556" t="str">
            <v>TL - Trafikledning (VO)</v>
          </cell>
          <cell r="M556" t="str">
            <v>B099</v>
          </cell>
          <cell r="N556" t="str">
            <v/>
          </cell>
          <cell r="O556">
            <v>4100000</v>
          </cell>
          <cell r="P556">
            <v>0</v>
          </cell>
          <cell r="Q556">
            <v>0</v>
          </cell>
          <cell r="R556">
            <v>0</v>
          </cell>
          <cell r="S556">
            <v>2600000</v>
          </cell>
          <cell r="T556">
            <v>1500000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</row>
        <row r="557">
          <cell r="A557">
            <v>6567</v>
          </cell>
          <cell r="B557" t="str">
            <v>Göteborg DLC Byte av hårdvara</v>
          </cell>
          <cell r="C557" t="str">
            <v>B43</v>
          </cell>
          <cell r="D557" t="str">
            <v>Nystart</v>
          </cell>
          <cell r="E557" t="str">
            <v>Underhåll planering Reg Väst</v>
          </cell>
          <cell r="H557" t="str">
            <v>TLlmf - Förvaltning  (SEK)</v>
          </cell>
          <cell r="I557" t="str">
            <v>IVvä - Väst (AVD)</v>
          </cell>
          <cell r="M557" t="str">
            <v>B601</v>
          </cell>
          <cell r="N557" t="str">
            <v>23</v>
          </cell>
          <cell r="O557">
            <v>5600000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2100000</v>
          </cell>
          <cell r="V557">
            <v>3500000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</row>
        <row r="558">
          <cell r="A558">
            <v>6568</v>
          </cell>
          <cell r="B558" t="str">
            <v>Malmö DLC Byte av hårdvara</v>
          </cell>
          <cell r="C558" t="str">
            <v>B43</v>
          </cell>
          <cell r="D558" t="str">
            <v>Nystart</v>
          </cell>
          <cell r="E558" t="str">
            <v>Underhåll planering Reg Syd</v>
          </cell>
          <cell r="H558" t="str">
            <v>TLlmf - Förvaltning  (SEK)</v>
          </cell>
          <cell r="I558" t="str">
            <v>IVsy - Syd (AVD)</v>
          </cell>
          <cell r="M558" t="str">
            <v>B901</v>
          </cell>
          <cell r="N558" t="str">
            <v>24</v>
          </cell>
          <cell r="O558">
            <v>8000000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8000000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</row>
        <row r="559">
          <cell r="A559">
            <v>6569</v>
          </cell>
          <cell r="B559" t="str">
            <v>SCADA säkerhet i Tågledningssystemet</v>
          </cell>
          <cell r="C559" t="str">
            <v>B43</v>
          </cell>
          <cell r="D559" t="str">
            <v>Pågående</v>
          </cell>
          <cell r="E559" t="str">
            <v>Underhåll planering Reg Nationell</v>
          </cell>
          <cell r="H559" t="str">
            <v>TLlmf - Förvaltning  (SEK)</v>
          </cell>
          <cell r="I559" t="str">
            <v>TL - Trafikledning (VO)</v>
          </cell>
          <cell r="M559" t="str">
            <v>B099</v>
          </cell>
          <cell r="N559" t="str">
            <v/>
          </cell>
          <cell r="O559">
            <v>10000000</v>
          </cell>
          <cell r="P559">
            <v>0</v>
          </cell>
          <cell r="Q559">
            <v>0</v>
          </cell>
          <cell r="R559">
            <v>0</v>
          </cell>
          <cell r="S559">
            <v>2300000</v>
          </cell>
          <cell r="T559">
            <v>2500000</v>
          </cell>
          <cell r="U559">
            <v>2000000</v>
          </cell>
          <cell r="V559">
            <v>3200000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</row>
        <row r="560">
          <cell r="A560">
            <v>6570</v>
          </cell>
          <cell r="B560" t="str">
            <v>Hallsberg Gävle, åtgärder TMS</v>
          </cell>
          <cell r="C560" t="str">
            <v>B43</v>
          </cell>
          <cell r="D560" t="str">
            <v>Pågående</v>
          </cell>
          <cell r="E560" t="str">
            <v>Underhåll planering Reg Nationell</v>
          </cell>
          <cell r="H560" t="str">
            <v>TLlmf - Förvaltning  (SEK)</v>
          </cell>
          <cell r="I560" t="str">
            <v/>
          </cell>
          <cell r="M560" t="str">
            <v>B099</v>
          </cell>
          <cell r="N560" t="str">
            <v/>
          </cell>
          <cell r="O560">
            <v>4500000</v>
          </cell>
          <cell r="P560">
            <v>0</v>
          </cell>
          <cell r="Q560">
            <v>0</v>
          </cell>
          <cell r="R560">
            <v>0</v>
          </cell>
          <cell r="S560">
            <v>3000000</v>
          </cell>
          <cell r="T560">
            <v>1500000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</row>
        <row r="561">
          <cell r="A561">
            <v>6571</v>
          </cell>
          <cell r="B561" t="str">
            <v>Ånge DLC Byte av hårdvara</v>
          </cell>
          <cell r="C561" t="str">
            <v>B43</v>
          </cell>
          <cell r="D561" t="str">
            <v>Nystart</v>
          </cell>
          <cell r="E561" t="str">
            <v>Underhåll planering Reg Mitt</v>
          </cell>
          <cell r="H561" t="str">
            <v>TLlmf - Förvaltning  (SEK)</v>
          </cell>
          <cell r="I561" t="str">
            <v>IVm - Mitt (AVD)</v>
          </cell>
          <cell r="M561" t="str">
            <v>B213</v>
          </cell>
          <cell r="N561" t="str">
            <v>08</v>
          </cell>
          <cell r="O561">
            <v>7095000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4995000</v>
          </cell>
          <cell r="U561">
            <v>2100000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</row>
        <row r="562">
          <cell r="A562">
            <v>6581</v>
          </cell>
          <cell r="B562" t="str">
            <v>Höör, spårväxelbyte 21a, 21b, 22a, 22b</v>
          </cell>
          <cell r="C562" t="str">
            <v>B43</v>
          </cell>
          <cell r="D562" t="str">
            <v>Nystart</v>
          </cell>
          <cell r="E562" t="str">
            <v>Underhåll planering Reg Syd</v>
          </cell>
          <cell r="H562" t="str">
            <v>UHauf - Utformning  (SEK)</v>
          </cell>
          <cell r="I562" t="str">
            <v>IVsy - Syd (AVD)</v>
          </cell>
          <cell r="M562" t="str">
            <v>B912</v>
          </cell>
          <cell r="N562" t="str">
            <v>02</v>
          </cell>
          <cell r="O562">
            <v>150000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150000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</row>
        <row r="563">
          <cell r="A563">
            <v>6581</v>
          </cell>
          <cell r="B563" t="str">
            <v>Höör, spårväxelbyte 21a, 21b, 22a, 22b</v>
          </cell>
          <cell r="C563" t="str">
            <v>B43</v>
          </cell>
          <cell r="D563" t="str">
            <v>Nystart</v>
          </cell>
          <cell r="E563" t="str">
            <v>Underhåll planering Reg Syd</v>
          </cell>
          <cell r="H563" t="str">
            <v>IVsy2 - Projektenhet 2 (ENH)</v>
          </cell>
          <cell r="I563" t="str">
            <v>IVsy - Syd (AVD)</v>
          </cell>
          <cell r="M563" t="str">
            <v>B912</v>
          </cell>
          <cell r="N563" t="str">
            <v>02</v>
          </cell>
          <cell r="O563">
            <v>20000000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20000000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</row>
        <row r="564">
          <cell r="A564">
            <v>6582</v>
          </cell>
          <cell r="B564" t="str">
            <v>Gällivare, spårväxelbyte 401,403</v>
          </cell>
          <cell r="C564" t="str">
            <v>B43</v>
          </cell>
          <cell r="D564" t="str">
            <v>Pågående</v>
          </cell>
          <cell r="E564" t="str">
            <v>Underhåll planering Reg Nord</v>
          </cell>
          <cell r="H564" t="str">
            <v>UHauf - Utformning  (SEK)</v>
          </cell>
          <cell r="I564" t="str">
            <v>IVn - Nord (AVD)</v>
          </cell>
          <cell r="M564" t="str">
            <v>B114</v>
          </cell>
          <cell r="N564" t="str">
            <v>21</v>
          </cell>
          <cell r="O564">
            <v>100000</v>
          </cell>
          <cell r="P564">
            <v>0</v>
          </cell>
          <cell r="Q564">
            <v>0</v>
          </cell>
          <cell r="R564">
            <v>0</v>
          </cell>
          <cell r="S564">
            <v>100000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</row>
        <row r="565">
          <cell r="A565">
            <v>6582</v>
          </cell>
          <cell r="B565" t="str">
            <v>Gällivare, spårväxelbyte 401,403</v>
          </cell>
          <cell r="C565" t="str">
            <v>B43</v>
          </cell>
          <cell r="D565" t="str">
            <v>Pågående</v>
          </cell>
          <cell r="E565" t="str">
            <v>Underhåll planering Reg Nord</v>
          </cell>
          <cell r="H565" t="str">
            <v>IVnbd - BD (ENH)</v>
          </cell>
          <cell r="I565" t="str">
            <v>IVn - Nord (AVD)</v>
          </cell>
          <cell r="M565" t="str">
            <v>B114</v>
          </cell>
          <cell r="N565" t="str">
            <v>21</v>
          </cell>
          <cell r="O565">
            <v>14000000</v>
          </cell>
          <cell r="P565">
            <v>0</v>
          </cell>
          <cell r="Q565">
            <v>0</v>
          </cell>
          <cell r="R565">
            <v>0</v>
          </cell>
          <cell r="S565">
            <v>100000</v>
          </cell>
          <cell r="T565">
            <v>13900000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</row>
        <row r="566">
          <cell r="A566">
            <v>6583</v>
          </cell>
          <cell r="B566" t="str">
            <v>Spärrad, ersatt av 8071   Tjörnarp, spårväxelbyte 21a, 21b, 22a, 22b</v>
          </cell>
          <cell r="C566" t="str">
            <v>B43</v>
          </cell>
          <cell r="D566" t="str">
            <v>Planlagd</v>
          </cell>
          <cell r="E566" t="str">
            <v>Underhåll planering Reg Syd</v>
          </cell>
          <cell r="H566" t="str">
            <v>IVsy - Syd (AVD)</v>
          </cell>
          <cell r="I566" t="str">
            <v>IVsy - Syd (AVD)</v>
          </cell>
          <cell r="M566" t="str">
            <v>B910</v>
          </cell>
          <cell r="N566" t="str">
            <v>02</v>
          </cell>
          <cell r="O566">
            <v>13200000</v>
          </cell>
          <cell r="P566">
            <v>0</v>
          </cell>
          <cell r="Q566">
            <v>0</v>
          </cell>
          <cell r="R566">
            <v>0</v>
          </cell>
          <cell r="S566">
            <v>1200000</v>
          </cell>
          <cell r="T566">
            <v>12000000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</row>
        <row r="567">
          <cell r="A567">
            <v>6583</v>
          </cell>
          <cell r="B567" t="str">
            <v>Spärrad, ersatt av 8071   Tjörnarp, spårväxelbyte 21a, 21b, 22a, 22b</v>
          </cell>
          <cell r="C567" t="str">
            <v>B43</v>
          </cell>
          <cell r="D567" t="str">
            <v>Nystart</v>
          </cell>
          <cell r="E567" t="str">
            <v>Underhåll planering Reg Syd</v>
          </cell>
          <cell r="H567" t="str">
            <v>UHaus - Utformning Syd/Väst (SEK)</v>
          </cell>
          <cell r="I567" t="str">
            <v>IVsy - Syd (AVD)</v>
          </cell>
          <cell r="M567" t="str">
            <v>B910</v>
          </cell>
          <cell r="N567" t="str">
            <v>02</v>
          </cell>
          <cell r="O567">
            <v>100000</v>
          </cell>
          <cell r="P567">
            <v>0</v>
          </cell>
          <cell r="Q567">
            <v>0</v>
          </cell>
          <cell r="R567">
            <v>0</v>
          </cell>
          <cell r="S567">
            <v>100000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</row>
        <row r="568">
          <cell r="A568">
            <v>6584</v>
          </cell>
          <cell r="B568" t="str">
            <v>Norrköping, spårväxelbyte 449, 456, 471, 479, 483, 485, 492, 504, 548, 563, 572, 573, 574</v>
          </cell>
          <cell r="C568" t="str">
            <v>B43</v>
          </cell>
          <cell r="D568" t="str">
            <v>Nystart</v>
          </cell>
          <cell r="E568" t="str">
            <v>Underhåll planering Reg Öst</v>
          </cell>
          <cell r="H568" t="str">
            <v>UHauf - Utformning  (SEK)</v>
          </cell>
          <cell r="I568" t="str">
            <v>IVsy - Syd (AVD)</v>
          </cell>
          <cell r="M568" t="str">
            <v>B504</v>
          </cell>
          <cell r="N568" t="str">
            <v>02</v>
          </cell>
          <cell r="O568">
            <v>150000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150000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</row>
        <row r="569">
          <cell r="A569">
            <v>6584</v>
          </cell>
          <cell r="B569" t="str">
            <v>Norrköping, spårväxelbyte 449, 456, 471, 479, 483, 485, 492, 504, 548, 563, 572, 573, 574</v>
          </cell>
          <cell r="C569" t="str">
            <v>B43</v>
          </cell>
          <cell r="D569" t="str">
            <v>Nystart</v>
          </cell>
          <cell r="E569" t="str">
            <v>Underhåll planering Reg Öst</v>
          </cell>
          <cell r="H569" t="str">
            <v>IVös - Öst/Stockholm (AVD)</v>
          </cell>
          <cell r="I569" t="str">
            <v>IVsy - Syd (AVD)</v>
          </cell>
          <cell r="M569" t="str">
            <v>B504</v>
          </cell>
          <cell r="N569" t="str">
            <v>02</v>
          </cell>
          <cell r="O569">
            <v>45200000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4200000</v>
          </cell>
          <cell r="W569">
            <v>41000000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</row>
        <row r="570">
          <cell r="A570">
            <v>6585</v>
          </cell>
          <cell r="B570" t="str">
            <v>Årskogen, spårväxelbyte 21</v>
          </cell>
          <cell r="C570" t="str">
            <v>B43</v>
          </cell>
          <cell r="D570" t="str">
            <v>Planlagd</v>
          </cell>
          <cell r="E570" t="str">
            <v>Underhåll planering Reg Mitt</v>
          </cell>
          <cell r="H570" t="str">
            <v>IVm - Mitt (AVD)</v>
          </cell>
          <cell r="I570" t="str">
            <v>IVm - Mitt (AVD)</v>
          </cell>
          <cell r="M570" t="str">
            <v>B235</v>
          </cell>
          <cell r="N570" t="str">
            <v>05</v>
          </cell>
          <cell r="O570">
            <v>3500000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300000</v>
          </cell>
          <cell r="V570">
            <v>3200000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</row>
        <row r="571">
          <cell r="A571">
            <v>6585</v>
          </cell>
          <cell r="B571" t="str">
            <v>Årskogen, spårväxelbyte 21</v>
          </cell>
          <cell r="C571" t="str">
            <v>B43</v>
          </cell>
          <cell r="D571" t="str">
            <v>Nystart</v>
          </cell>
          <cell r="E571" t="str">
            <v>Underhåll planering Reg Mitt</v>
          </cell>
          <cell r="H571" t="str">
            <v>UHauf - Utformning  (SEK)</v>
          </cell>
          <cell r="I571" t="str">
            <v>IVm - Mitt (AVD)</v>
          </cell>
          <cell r="M571" t="str">
            <v>B235</v>
          </cell>
          <cell r="N571" t="str">
            <v>05</v>
          </cell>
          <cell r="O571">
            <v>150000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150000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</row>
        <row r="572">
          <cell r="A572">
            <v>6586</v>
          </cell>
          <cell r="B572" t="str">
            <v>Harmånger, spårväxelbyte 22</v>
          </cell>
          <cell r="C572" t="str">
            <v>B43</v>
          </cell>
          <cell r="D572" t="str">
            <v>Planlagd</v>
          </cell>
          <cell r="E572" t="str">
            <v>Underhåll planering Reg Mitt</v>
          </cell>
          <cell r="H572" t="str">
            <v>IVm - Mitt (AVD)</v>
          </cell>
          <cell r="I572" t="str">
            <v>IVm - Mitt (AVD)</v>
          </cell>
          <cell r="M572" t="str">
            <v>B235</v>
          </cell>
          <cell r="N572" t="str">
            <v>05</v>
          </cell>
          <cell r="O572">
            <v>3500000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300000</v>
          </cell>
          <cell r="V572">
            <v>3200000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</row>
        <row r="573">
          <cell r="A573">
            <v>6586</v>
          </cell>
          <cell r="B573" t="str">
            <v>Harmånger, spårväxelbyte 22</v>
          </cell>
          <cell r="C573" t="str">
            <v>B43</v>
          </cell>
          <cell r="D573" t="str">
            <v>Nystart</v>
          </cell>
          <cell r="E573" t="str">
            <v>Underhåll planering Reg Mitt</v>
          </cell>
          <cell r="H573" t="str">
            <v>UHauf - Utformning  (SEK)</v>
          </cell>
          <cell r="I573" t="str">
            <v>IVm - Mitt (AVD)</v>
          </cell>
          <cell r="M573" t="str">
            <v>B235</v>
          </cell>
          <cell r="N573" t="str">
            <v>05</v>
          </cell>
          <cell r="O573">
            <v>150000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150000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</row>
        <row r="574">
          <cell r="A574">
            <v>6587</v>
          </cell>
          <cell r="B574" t="str">
            <v>Nässjö, spårväxelbyte 431, 495, 554</v>
          </cell>
          <cell r="C574" t="str">
            <v>B43</v>
          </cell>
          <cell r="D574" t="str">
            <v>Planlagd</v>
          </cell>
          <cell r="E574" t="str">
            <v>Underhåll planering Reg Syd</v>
          </cell>
          <cell r="H574" t="str">
            <v>IVsy - Syd (AVD)</v>
          </cell>
          <cell r="I574" t="str">
            <v>IVsy - Syd (AVD)</v>
          </cell>
          <cell r="M574" t="str">
            <v>B817</v>
          </cell>
          <cell r="N574" t="str">
            <v>02</v>
          </cell>
          <cell r="O574">
            <v>9900000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900000</v>
          </cell>
          <cell r="W574">
            <v>9000000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</row>
        <row r="575">
          <cell r="A575">
            <v>6587</v>
          </cell>
          <cell r="B575" t="str">
            <v>Nässjö, spårväxelbyte 431, 495, 554</v>
          </cell>
          <cell r="C575" t="str">
            <v>B43</v>
          </cell>
          <cell r="D575" t="str">
            <v>Nystart</v>
          </cell>
          <cell r="E575" t="str">
            <v>Underhåll planering Reg Syd</v>
          </cell>
          <cell r="H575" t="str">
            <v>UHauf - Utformning  (SEK)</v>
          </cell>
          <cell r="I575" t="str">
            <v>IVsy - Syd (AVD)</v>
          </cell>
          <cell r="M575" t="str">
            <v>B817</v>
          </cell>
          <cell r="N575" t="str">
            <v>02</v>
          </cell>
          <cell r="O575">
            <v>150000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150000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</row>
        <row r="576">
          <cell r="A576">
            <v>6590</v>
          </cell>
          <cell r="B576" t="str">
            <v>Igelstaviken, inspektionsvagn till bro</v>
          </cell>
          <cell r="C576" t="str">
            <v>B43</v>
          </cell>
          <cell r="D576" t="str">
            <v>Äskande</v>
          </cell>
          <cell r="E576" t="str">
            <v>Underhåll planering Reg Öst</v>
          </cell>
          <cell r="H576" t="str">
            <v>IVös - Öst/Stockholm (AVD)</v>
          </cell>
          <cell r="I576" t="str">
            <v>IVös - Öst/Stockholm (AVD)</v>
          </cell>
          <cell r="M576" t="str">
            <v>B410</v>
          </cell>
          <cell r="N576" t="str">
            <v>01</v>
          </cell>
          <cell r="O576">
            <v>10000000</v>
          </cell>
          <cell r="P576">
            <v>0</v>
          </cell>
          <cell r="Q576">
            <v>0</v>
          </cell>
          <cell r="R576">
            <v>0</v>
          </cell>
          <cell r="S576">
            <v>10000000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</row>
        <row r="577">
          <cell r="A577">
            <v>6591</v>
          </cell>
          <cell r="B577" t="str">
            <v>Gamla Årstabron 3500-15-1, Renovering etapp 3</v>
          </cell>
          <cell r="C577" t="str">
            <v>B43</v>
          </cell>
          <cell r="D577" t="str">
            <v>Nystart</v>
          </cell>
          <cell r="E577" t="str">
            <v>Underhåll planering Reg Stockholm</v>
          </cell>
          <cell r="H577" t="str">
            <v>UHoö - Öst/Stockholm (ENH)</v>
          </cell>
          <cell r="I577" t="str">
            <v>IVösss - Stockholm Syd (ENH)</v>
          </cell>
          <cell r="M577" t="str">
            <v>B401</v>
          </cell>
          <cell r="N577" t="str">
            <v>22</v>
          </cell>
          <cell r="O577">
            <v>18300000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17300000</v>
          </cell>
          <cell r="U577">
            <v>1000000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</row>
        <row r="578">
          <cell r="A578">
            <v>6591</v>
          </cell>
          <cell r="B578" t="str">
            <v>Gamla Årstabron 3500-15-1, Renovering etapp 3</v>
          </cell>
          <cell r="C578" t="str">
            <v>B43</v>
          </cell>
          <cell r="D578" t="str">
            <v>Nystart</v>
          </cell>
          <cell r="E578" t="str">
            <v>Underhåll planering Reg Stockholm</v>
          </cell>
          <cell r="H578" t="str">
            <v>UHauf - Utformning  (SEK)</v>
          </cell>
          <cell r="I578" t="str">
            <v>IVösss - Stockholm Syd (ENH)</v>
          </cell>
          <cell r="M578" t="str">
            <v>B401</v>
          </cell>
          <cell r="N578" t="str">
            <v>22</v>
          </cell>
          <cell r="O578">
            <v>50000</v>
          </cell>
          <cell r="P578">
            <v>0</v>
          </cell>
          <cell r="Q578">
            <v>0</v>
          </cell>
          <cell r="R578">
            <v>0</v>
          </cell>
          <cell r="S578">
            <v>50000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</row>
        <row r="579">
          <cell r="A579">
            <v>6591</v>
          </cell>
          <cell r="B579" t="str">
            <v>Gamla Årstabron 3500-15-1, Renovering etapp 3</v>
          </cell>
          <cell r="C579" t="str">
            <v>B43</v>
          </cell>
          <cell r="D579" t="str">
            <v>Nystart</v>
          </cell>
          <cell r="E579" t="str">
            <v>Underhåll planering Reg Stockholm</v>
          </cell>
          <cell r="H579" t="str">
            <v>IVösss - Stockholm Syd (ENH)</v>
          </cell>
          <cell r="I579" t="str">
            <v>IVösss - Stockholm Syd (ENH)</v>
          </cell>
          <cell r="M579" t="str">
            <v>B401</v>
          </cell>
          <cell r="N579" t="str">
            <v>22</v>
          </cell>
          <cell r="O579">
            <v>107000000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10000000</v>
          </cell>
          <cell r="U579">
            <v>97000000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</row>
        <row r="580">
          <cell r="A580">
            <v>6591</v>
          </cell>
          <cell r="B580" t="str">
            <v>Gamla Årstabron 3500-15-1, Renovering etapp 3</v>
          </cell>
          <cell r="C580" t="str">
            <v>B43</v>
          </cell>
          <cell r="D580" t="str">
            <v>Pågående</v>
          </cell>
          <cell r="E580" t="str">
            <v>Underhåll planering Reg Stockholm</v>
          </cell>
          <cell r="H580" t="str">
            <v>IVösss - Stockholm Syd (ENH)</v>
          </cell>
          <cell r="I580" t="str">
            <v>IVösss - Stockholm Syd (ENH)</v>
          </cell>
          <cell r="M580" t="str">
            <v>B401</v>
          </cell>
          <cell r="N580" t="str">
            <v>22</v>
          </cell>
          <cell r="O580">
            <v>300000</v>
          </cell>
          <cell r="P580">
            <v>0</v>
          </cell>
          <cell r="Q580">
            <v>0</v>
          </cell>
          <cell r="R580">
            <v>0</v>
          </cell>
          <cell r="S580">
            <v>150000</v>
          </cell>
          <cell r="T580">
            <v>150000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</row>
        <row r="581">
          <cell r="A581">
            <v>6592</v>
          </cell>
          <cell r="B581" t="str">
            <v>Sevallaån,  Broreparation eller brobyte</v>
          </cell>
          <cell r="C581" t="str">
            <v>B43</v>
          </cell>
          <cell r="D581" t="str">
            <v>Nystart</v>
          </cell>
          <cell r="E581" t="str">
            <v>Underhåll planering Reg Öst</v>
          </cell>
          <cell r="H581" t="str">
            <v>UHauf - Utformning  (SEK)</v>
          </cell>
          <cell r="I581" t="str">
            <v/>
          </cell>
          <cell r="M581" t="str">
            <v>B443</v>
          </cell>
          <cell r="N581" t="str">
            <v>18</v>
          </cell>
          <cell r="O581">
            <v>50000</v>
          </cell>
          <cell r="P581">
            <v>0</v>
          </cell>
          <cell r="Q581">
            <v>0</v>
          </cell>
          <cell r="R581">
            <v>0</v>
          </cell>
          <cell r="S581">
            <v>50000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</row>
        <row r="582">
          <cell r="A582">
            <v>6592</v>
          </cell>
          <cell r="B582" t="str">
            <v>Sevallaån,  Broreparation eller brobyte</v>
          </cell>
          <cell r="C582" t="str">
            <v>B43</v>
          </cell>
          <cell r="D582" t="str">
            <v>Äskande</v>
          </cell>
          <cell r="E582" t="str">
            <v>Underhåll planering Reg Öst</v>
          </cell>
          <cell r="H582" t="str">
            <v>IVös - Öst/Stockholm (AVD)</v>
          </cell>
          <cell r="I582" t="str">
            <v/>
          </cell>
          <cell r="M582" t="str">
            <v>B443</v>
          </cell>
          <cell r="N582" t="str">
            <v>18</v>
          </cell>
          <cell r="O582">
            <v>3000000</v>
          </cell>
          <cell r="P582">
            <v>0</v>
          </cell>
          <cell r="Q582">
            <v>0</v>
          </cell>
          <cell r="R582">
            <v>0</v>
          </cell>
          <cell r="S582">
            <v>3000000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</row>
        <row r="583">
          <cell r="A583">
            <v>6593</v>
          </cell>
          <cell r="B583" t="str">
            <v>Svartån Boxholm (Industrispår), ommålning bro</v>
          </cell>
          <cell r="C583" t="str">
            <v>B43</v>
          </cell>
          <cell r="D583" t="str">
            <v>Planlagd</v>
          </cell>
          <cell r="E583" t="str">
            <v>Underhåll planering Reg Syd</v>
          </cell>
          <cell r="H583" t="str">
            <v>IVsy - Syd (AVD)</v>
          </cell>
          <cell r="I583" t="str">
            <v>IVsy - Syd (AVD)</v>
          </cell>
          <cell r="M583" t="str">
            <v>B811</v>
          </cell>
          <cell r="N583" t="str">
            <v>02</v>
          </cell>
          <cell r="O583">
            <v>5000000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5000000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</row>
        <row r="584">
          <cell r="A584">
            <v>6598</v>
          </cell>
          <cell r="B584" t="str">
            <v>Krylbo, vägport  (sidospår), Ommåln/rep</v>
          </cell>
          <cell r="C584" t="str">
            <v>B43</v>
          </cell>
          <cell r="D584" t="str">
            <v>Nystart</v>
          </cell>
          <cell r="E584" t="str">
            <v>Underhåll planering Reg Mitt</v>
          </cell>
          <cell r="H584" t="str">
            <v>IVm - Mitt (AVD)</v>
          </cell>
          <cell r="I584" t="str">
            <v>IVm - Mitt (AVD)</v>
          </cell>
          <cell r="M584" t="str">
            <v>B313</v>
          </cell>
          <cell r="N584" t="str">
            <v>09</v>
          </cell>
          <cell r="O584">
            <v>1900000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500000</v>
          </cell>
          <cell r="W584">
            <v>1400000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</row>
        <row r="585">
          <cell r="A585">
            <v>6599</v>
          </cell>
          <cell r="B585" t="str">
            <v>Ume älv vid åskilje, ommålning bro</v>
          </cell>
          <cell r="C585" t="str">
            <v>B43</v>
          </cell>
          <cell r="D585" t="str">
            <v>Planlagd</v>
          </cell>
          <cell r="E585" t="str">
            <v>Underhåll planering Reg Nord</v>
          </cell>
          <cell r="H585" t="str">
            <v>IVtn - Nord (ENH)</v>
          </cell>
          <cell r="I585" t="str">
            <v>IVn - Nord (AVD)</v>
          </cell>
          <cell r="M585" t="str">
            <v>B152</v>
          </cell>
          <cell r="N585" t="str">
            <v>44</v>
          </cell>
          <cell r="O585">
            <v>8500000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500000</v>
          </cell>
          <cell r="U585">
            <v>8000000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</row>
        <row r="586">
          <cell r="A586">
            <v>6600</v>
          </cell>
          <cell r="B586" t="str">
            <v>Stockholm central - Stockholm södra, Brobyte</v>
          </cell>
          <cell r="C586" t="str">
            <v>B43</v>
          </cell>
          <cell r="D586" t="str">
            <v>Planlagd</v>
          </cell>
          <cell r="E586" t="str">
            <v>Underhåll planering Reg Stockholm</v>
          </cell>
          <cell r="H586" t="str">
            <v>IVtsö - Öst/Stockholm (ENH)</v>
          </cell>
          <cell r="I586" t="str">
            <v>IVös - Öst/Stockholm (AVD)</v>
          </cell>
          <cell r="M586" t="str">
            <v>B401</v>
          </cell>
          <cell r="N586" t="str">
            <v/>
          </cell>
          <cell r="O586">
            <v>50000000</v>
          </cell>
          <cell r="P586">
            <v>0</v>
          </cell>
          <cell r="Q586">
            <v>0</v>
          </cell>
          <cell r="R586">
            <v>0</v>
          </cell>
          <cell r="S586">
            <v>7500000</v>
          </cell>
          <cell r="T586">
            <v>22500000</v>
          </cell>
          <cell r="U586">
            <v>20000000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</row>
        <row r="587">
          <cell r="A587">
            <v>6601</v>
          </cell>
          <cell r="B587" t="str">
            <v>Reparation av jvgbro vid Stubinfabriken och rivning av jvgbro Dalporten</v>
          </cell>
          <cell r="C587" t="str">
            <v>B43</v>
          </cell>
          <cell r="D587" t="str">
            <v>Nystart</v>
          </cell>
          <cell r="E587" t="str">
            <v>Underhåll planering Reg Mitt</v>
          </cell>
          <cell r="H587" t="str">
            <v>UHauf - Utformning  (SEK)</v>
          </cell>
          <cell r="I587" t="str">
            <v>IVm - Mitt (AVD)</v>
          </cell>
          <cell r="M587" t="str">
            <v>B325</v>
          </cell>
          <cell r="N587" t="str">
            <v>10</v>
          </cell>
          <cell r="O587">
            <v>100000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100000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</row>
        <row r="588">
          <cell r="A588">
            <v>6601</v>
          </cell>
          <cell r="B588" t="str">
            <v>Reparation av jvgbro vid Stubinfabriken och rivning av jvgbro Dalporten</v>
          </cell>
          <cell r="C588" t="str">
            <v>B43</v>
          </cell>
          <cell r="D588" t="str">
            <v>Nystart</v>
          </cell>
          <cell r="E588" t="str">
            <v>Underhåll planering Reg Mitt</v>
          </cell>
          <cell r="H588" t="str">
            <v>IVm - Mitt (AVD)</v>
          </cell>
          <cell r="I588" t="str">
            <v>IVm - Mitt (AVD)</v>
          </cell>
          <cell r="M588" t="str">
            <v>B325</v>
          </cell>
          <cell r="N588" t="str">
            <v>10</v>
          </cell>
          <cell r="O588">
            <v>25000000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500000</v>
          </cell>
          <cell r="W588">
            <v>1500000</v>
          </cell>
          <cell r="X588">
            <v>23000000</v>
          </cell>
          <cell r="Y588">
            <v>0</v>
          </cell>
          <cell r="Z588">
            <v>0</v>
          </cell>
          <cell r="AA588">
            <v>0</v>
          </cell>
        </row>
        <row r="589">
          <cell r="A589">
            <v>6602</v>
          </cell>
          <cell r="B589" t="str">
            <v>Högboda station, Brobyte</v>
          </cell>
          <cell r="C589" t="str">
            <v>B43</v>
          </cell>
          <cell r="D589" t="str">
            <v>Planlagd</v>
          </cell>
          <cell r="E589" t="str">
            <v>Underhåll planering Reg Väst</v>
          </cell>
          <cell r="H589" t="str">
            <v>IVm - Mitt (AVD)</v>
          </cell>
          <cell r="I589" t="str">
            <v>IVvä - Väst (AVD)</v>
          </cell>
          <cell r="M589" t="str">
            <v>B631</v>
          </cell>
          <cell r="N589" t="str">
            <v>12</v>
          </cell>
          <cell r="O589">
            <v>5500000</v>
          </cell>
          <cell r="P589">
            <v>0</v>
          </cell>
          <cell r="Q589">
            <v>0</v>
          </cell>
          <cell r="R589">
            <v>0</v>
          </cell>
          <cell r="S589">
            <v>500000</v>
          </cell>
          <cell r="T589">
            <v>5000000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</row>
        <row r="590">
          <cell r="A590">
            <v>6603</v>
          </cell>
          <cell r="B590" t="str">
            <v>Strökärr, Broreparation</v>
          </cell>
          <cell r="C590" t="str">
            <v>B43</v>
          </cell>
          <cell r="D590" t="str">
            <v>Planlagd</v>
          </cell>
          <cell r="E590" t="str">
            <v>Underhåll planering Reg Stockholm</v>
          </cell>
          <cell r="H590" t="str">
            <v>IVtsö - Öst/Stockholm (ENH)</v>
          </cell>
          <cell r="I590" t="str">
            <v>IVös - Öst/Stockholm (AVD)</v>
          </cell>
          <cell r="M590" t="str">
            <v>B414</v>
          </cell>
          <cell r="N590" t="str">
            <v/>
          </cell>
          <cell r="O590">
            <v>2000000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2000000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</row>
        <row r="591">
          <cell r="A591">
            <v>6604</v>
          </cell>
          <cell r="B591" t="str">
            <v>Silverån, Brobyte</v>
          </cell>
          <cell r="C591" t="str">
            <v>B43</v>
          </cell>
          <cell r="D591" t="str">
            <v>Planlagd</v>
          </cell>
          <cell r="E591" t="str">
            <v>Underhåll planering Reg Stockholm</v>
          </cell>
          <cell r="H591" t="str">
            <v>IVtsö - Öst/Stockholm (ENH)</v>
          </cell>
          <cell r="I591" t="str">
            <v>IVös - Öst/Stockholm (AVD)</v>
          </cell>
          <cell r="M591" t="str">
            <v>B841</v>
          </cell>
          <cell r="N591" t="str">
            <v/>
          </cell>
          <cell r="O591">
            <v>5000000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5000000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</row>
        <row r="592">
          <cell r="A592">
            <v>6605</v>
          </cell>
          <cell r="B592" t="str">
            <v>Finnerödja, Kode, Säve, Ytterby byte av jrf plinar stlv 59</v>
          </cell>
          <cell r="C592" t="str">
            <v>B43</v>
          </cell>
          <cell r="D592" t="str">
            <v>Nystart</v>
          </cell>
          <cell r="E592" t="str">
            <v>Underhåll planering Reg Väst</v>
          </cell>
          <cell r="H592" t="str">
            <v>UHov - Väst (ENH)</v>
          </cell>
          <cell r="I592" t="str">
            <v>UHov - Väst (ENH)</v>
          </cell>
          <cell r="M592" t="str">
            <v>B625</v>
          </cell>
          <cell r="N592" t="str">
            <v>73</v>
          </cell>
          <cell r="O592">
            <v>600000</v>
          </cell>
          <cell r="P592">
            <v>0</v>
          </cell>
          <cell r="Q592">
            <v>0</v>
          </cell>
          <cell r="R592">
            <v>0</v>
          </cell>
          <cell r="S592">
            <v>200000</v>
          </cell>
          <cell r="T592">
            <v>400000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</row>
        <row r="593">
          <cell r="A593">
            <v>6606</v>
          </cell>
          <cell r="B593" t="str">
            <v>Nässjö, byte jra relä</v>
          </cell>
          <cell r="C593" t="str">
            <v>B43</v>
          </cell>
          <cell r="D593" t="str">
            <v>Pågående</v>
          </cell>
          <cell r="E593" t="str">
            <v>Underhåll planering Reg Syd</v>
          </cell>
          <cell r="H593" t="str">
            <v>UHos - Syd (ENH)</v>
          </cell>
          <cell r="I593" t="str">
            <v>UHos - Syd (ENH)</v>
          </cell>
          <cell r="M593" t="str">
            <v>B816</v>
          </cell>
          <cell r="N593" t="str">
            <v>02</v>
          </cell>
          <cell r="O593">
            <v>600000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600000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</row>
        <row r="594">
          <cell r="A594">
            <v>6617</v>
          </cell>
          <cell r="B594" t="str">
            <v>Yttersträngsbyten - Uhoö</v>
          </cell>
          <cell r="C594" t="str">
            <v>B43</v>
          </cell>
          <cell r="D594" t="str">
            <v>Äskande</v>
          </cell>
          <cell r="E594" t="str">
            <v>Underhåll planering Reg Stockholm</v>
          </cell>
          <cell r="H594" t="str">
            <v>IVös - Öst/Stockholm (AVD)</v>
          </cell>
          <cell r="I594" t="str">
            <v>IVös - Öst/Stockholm (AVD)</v>
          </cell>
          <cell r="M594" t="str">
            <v>B099</v>
          </cell>
          <cell r="N594" t="str">
            <v/>
          </cell>
          <cell r="O594">
            <v>10000000</v>
          </cell>
          <cell r="P594">
            <v>0</v>
          </cell>
          <cell r="Q594">
            <v>0</v>
          </cell>
          <cell r="R594">
            <v>0</v>
          </cell>
          <cell r="S594">
            <v>10000000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</row>
        <row r="595">
          <cell r="A595">
            <v>6617</v>
          </cell>
          <cell r="B595" t="str">
            <v>Yttersträngsbyten - Uhoö</v>
          </cell>
          <cell r="C595" t="str">
            <v>B43</v>
          </cell>
          <cell r="D595" t="str">
            <v>Pågående</v>
          </cell>
          <cell r="E595" t="str">
            <v>Underhåll planering Reg Stockholm</v>
          </cell>
          <cell r="H595" t="str">
            <v>IVösöö - Örebro / Östergötland (ENH)</v>
          </cell>
          <cell r="I595" t="str">
            <v>IVös - Öst/Stockholm (AVD)</v>
          </cell>
          <cell r="M595" t="str">
            <v>B099</v>
          </cell>
          <cell r="N595" t="str">
            <v/>
          </cell>
          <cell r="O595">
            <v>65000000</v>
          </cell>
          <cell r="P595">
            <v>0</v>
          </cell>
          <cell r="Q595">
            <v>0</v>
          </cell>
          <cell r="R595">
            <v>0</v>
          </cell>
          <cell r="S595">
            <v>15000000</v>
          </cell>
          <cell r="T595">
            <v>22500000</v>
          </cell>
          <cell r="U595">
            <v>27500000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</row>
        <row r="596">
          <cell r="A596">
            <v>6618</v>
          </cell>
          <cell r="B596" t="str">
            <v>Extra rälsbyten pga Headchecks - Uhoö</v>
          </cell>
          <cell r="C596" t="str">
            <v>B43</v>
          </cell>
          <cell r="D596" t="str">
            <v>Planlagd</v>
          </cell>
          <cell r="E596" t="str">
            <v>Underhåll planering Reg Stockholm</v>
          </cell>
          <cell r="H596" t="str">
            <v>IVösöö - Örebro / Östergötland (ENH)</v>
          </cell>
          <cell r="I596" t="str">
            <v>IVös - Öst/Stockholm (AVD)</v>
          </cell>
          <cell r="M596" t="str">
            <v>B099</v>
          </cell>
          <cell r="N596" t="str">
            <v/>
          </cell>
          <cell r="O596">
            <v>37000000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20000000</v>
          </cell>
          <cell r="U596">
            <v>17000000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</row>
        <row r="597">
          <cell r="A597">
            <v>6618</v>
          </cell>
          <cell r="B597" t="str">
            <v>Extra rälsbyten pga Headchecks - Uhoö</v>
          </cell>
          <cell r="C597" t="str">
            <v>B43</v>
          </cell>
          <cell r="D597" t="str">
            <v>Pågående</v>
          </cell>
          <cell r="E597" t="str">
            <v>Underhåll planering Reg Stockholm</v>
          </cell>
          <cell r="H597" t="str">
            <v>UHplsr - Plan.samord.reinv. (ENH)</v>
          </cell>
          <cell r="I597" t="str">
            <v>IVös - Öst/Stockholm (AVD)</v>
          </cell>
          <cell r="M597" t="str">
            <v>B099</v>
          </cell>
          <cell r="N597" t="str">
            <v/>
          </cell>
          <cell r="O597">
            <v>2500000</v>
          </cell>
          <cell r="P597">
            <v>0</v>
          </cell>
          <cell r="Q597">
            <v>0</v>
          </cell>
          <cell r="R597">
            <v>0</v>
          </cell>
          <cell r="S597">
            <v>2500000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</row>
        <row r="598">
          <cell r="A598">
            <v>6618</v>
          </cell>
          <cell r="B598" t="str">
            <v>Extra rälsbyten pga Headchecks - Uhoö</v>
          </cell>
          <cell r="C598" t="str">
            <v>B43</v>
          </cell>
          <cell r="D598" t="str">
            <v>Pågående</v>
          </cell>
          <cell r="E598" t="str">
            <v>Underhåll planering Reg Stockholm</v>
          </cell>
          <cell r="H598" t="str">
            <v>IVösöö - Örebro / Östergötland (ENH)</v>
          </cell>
          <cell r="I598" t="str">
            <v>IVös - Öst/Stockholm (AVD)</v>
          </cell>
          <cell r="M598" t="str">
            <v>B099</v>
          </cell>
          <cell r="N598" t="str">
            <v/>
          </cell>
          <cell r="O598">
            <v>15000000</v>
          </cell>
          <cell r="P598">
            <v>0</v>
          </cell>
          <cell r="Q598">
            <v>0</v>
          </cell>
          <cell r="R598">
            <v>0</v>
          </cell>
          <cell r="S598">
            <v>5000000</v>
          </cell>
          <cell r="T598">
            <v>5000000</v>
          </cell>
          <cell r="U598">
            <v>5000000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</row>
        <row r="599">
          <cell r="A599">
            <v>6619</v>
          </cell>
          <cell r="B599" t="str">
            <v>Bandel 505, 841, 845, Upprustning av trummor</v>
          </cell>
          <cell r="C599" t="str">
            <v>B43</v>
          </cell>
          <cell r="D599" t="str">
            <v>Pågående</v>
          </cell>
          <cell r="E599" t="str">
            <v>Underhåll planering Reg Stockholm</v>
          </cell>
          <cell r="H599" t="str">
            <v>UHoö - Öst/Stockholm (ENH)</v>
          </cell>
          <cell r="I599" t="str">
            <v>UHoö - Öst/Stockholm (ENH)</v>
          </cell>
          <cell r="M599" t="str">
            <v>B099</v>
          </cell>
          <cell r="N599" t="str">
            <v/>
          </cell>
          <cell r="O599">
            <v>11700000</v>
          </cell>
          <cell r="P599">
            <v>0</v>
          </cell>
          <cell r="Q599">
            <v>0</v>
          </cell>
          <cell r="R599">
            <v>0</v>
          </cell>
          <cell r="S599">
            <v>5000000</v>
          </cell>
          <cell r="T599">
            <v>6700000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</row>
        <row r="600">
          <cell r="A600">
            <v>6619</v>
          </cell>
          <cell r="B600" t="str">
            <v>Bandel 505, 841, 845, Upprustning av trummor</v>
          </cell>
          <cell r="C600" t="str">
            <v>B43</v>
          </cell>
          <cell r="D600" t="str">
            <v>Pågående</v>
          </cell>
          <cell r="E600" t="str">
            <v>Underhåll planering Reg Stockholm</v>
          </cell>
          <cell r="H600" t="str">
            <v>UHauf - Utformning  (SEK)</v>
          </cell>
          <cell r="I600" t="str">
            <v>UHoö - Öst/Stockholm (ENH)</v>
          </cell>
          <cell r="M600" t="str">
            <v>B099</v>
          </cell>
          <cell r="N600" t="str">
            <v/>
          </cell>
          <cell r="O600">
            <v>50000</v>
          </cell>
          <cell r="P600">
            <v>0</v>
          </cell>
          <cell r="Q600">
            <v>0</v>
          </cell>
          <cell r="R600">
            <v>0</v>
          </cell>
          <cell r="S600">
            <v>50000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</row>
        <row r="601">
          <cell r="A601">
            <v>6620</v>
          </cell>
          <cell r="B601" t="str">
            <v>Citytunneln, Uppgradering ITV inspelningstid</v>
          </cell>
          <cell r="C601" t="str">
            <v>B43</v>
          </cell>
          <cell r="D601" t="str">
            <v>Planlagd</v>
          </cell>
          <cell r="E601" t="str">
            <v>Underhåll planering Reg Syd</v>
          </cell>
          <cell r="H601" t="str">
            <v>UHos - Syd (ENH)</v>
          </cell>
          <cell r="I601" t="str">
            <v>UHos - Syd (ENH)</v>
          </cell>
          <cell r="M601" t="str">
            <v>B960</v>
          </cell>
          <cell r="N601" t="str">
            <v>24</v>
          </cell>
          <cell r="O601">
            <v>700000</v>
          </cell>
          <cell r="P601">
            <v>0</v>
          </cell>
          <cell r="Q601">
            <v>0</v>
          </cell>
          <cell r="R601">
            <v>0</v>
          </cell>
          <cell r="S601">
            <v>700000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</row>
        <row r="602">
          <cell r="A602">
            <v>6632</v>
          </cell>
          <cell r="B602" t="str">
            <v>Sävenäs väg Efa</v>
          </cell>
          <cell r="C602" t="str">
            <v>B43</v>
          </cell>
          <cell r="D602" t="str">
            <v>Pågående</v>
          </cell>
          <cell r="E602" t="str">
            <v>Efa - Fastighet (AVD)</v>
          </cell>
          <cell r="H602" t="str">
            <v>IVväp1 - Projektenhet 1 (ENH)</v>
          </cell>
          <cell r="I602" t="str">
            <v/>
          </cell>
          <cell r="M602" t="str">
            <v>B602</v>
          </cell>
          <cell r="N602" t="str">
            <v/>
          </cell>
          <cell r="O602">
            <v>1800000</v>
          </cell>
          <cell r="P602">
            <v>0</v>
          </cell>
          <cell r="Q602">
            <v>0</v>
          </cell>
          <cell r="R602">
            <v>0</v>
          </cell>
          <cell r="S602">
            <v>1800000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</row>
        <row r="603">
          <cell r="A603">
            <v>6759</v>
          </cell>
          <cell r="B603" t="str">
            <v>VGG 12033 Vattensamlingar i spårnära områden</v>
          </cell>
          <cell r="C603" t="str">
            <v>B43</v>
          </cell>
          <cell r="D603" t="str">
            <v>Planlagd</v>
          </cell>
          <cell r="E603" t="str">
            <v>Underhåll planering Reg Väst</v>
          </cell>
          <cell r="H603" t="str">
            <v>IVvä - Väst (AVD)</v>
          </cell>
          <cell r="I603" t="str">
            <v>IVvä - Väst (AVD)</v>
          </cell>
          <cell r="M603" t="str">
            <v>B625</v>
          </cell>
          <cell r="N603" t="str">
            <v/>
          </cell>
          <cell r="O603">
            <v>1000000</v>
          </cell>
          <cell r="P603">
            <v>0</v>
          </cell>
          <cell r="Q603">
            <v>0</v>
          </cell>
          <cell r="R603">
            <v>0</v>
          </cell>
          <cell r="S603">
            <v>1000000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</row>
        <row r="604">
          <cell r="A604">
            <v>6760</v>
          </cell>
          <cell r="B604" t="str">
            <v>VGG 12034 Vattensamlingar i spårnära områden</v>
          </cell>
          <cell r="C604" t="str">
            <v>B43</v>
          </cell>
          <cell r="D604" t="str">
            <v>Planlagd</v>
          </cell>
          <cell r="E604" t="str">
            <v>Underhåll planering Reg Väst</v>
          </cell>
          <cell r="H604" t="str">
            <v>IVvä - Väst (AVD)</v>
          </cell>
          <cell r="I604" t="str">
            <v>IVvä - Väst (AVD)</v>
          </cell>
          <cell r="M604" t="str">
            <v>B627</v>
          </cell>
          <cell r="N604" t="str">
            <v/>
          </cell>
          <cell r="O604">
            <v>3500000</v>
          </cell>
          <cell r="P604">
            <v>0</v>
          </cell>
          <cell r="Q604">
            <v>0</v>
          </cell>
          <cell r="R604">
            <v>0</v>
          </cell>
          <cell r="S604">
            <v>3500000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</row>
        <row r="605">
          <cell r="A605">
            <v>6762</v>
          </cell>
          <cell r="B605" t="str">
            <v>VGG 12035 Vattensamlingar i spårnära områden</v>
          </cell>
          <cell r="C605" t="str">
            <v>B43</v>
          </cell>
          <cell r="D605" t="str">
            <v>Planlagd</v>
          </cell>
          <cell r="E605" t="str">
            <v>Underhåll planering Reg Väst</v>
          </cell>
          <cell r="H605" t="str">
            <v>IVvä - Väst (AVD)</v>
          </cell>
          <cell r="I605" t="str">
            <v>IVvä - Väst (AVD)</v>
          </cell>
          <cell r="M605" t="str">
            <v>B612</v>
          </cell>
          <cell r="N605" t="str">
            <v/>
          </cell>
          <cell r="O605">
            <v>1000000</v>
          </cell>
          <cell r="P605">
            <v>0</v>
          </cell>
          <cell r="Q605">
            <v>0</v>
          </cell>
          <cell r="R605">
            <v>0</v>
          </cell>
          <cell r="S605">
            <v>1000000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</row>
        <row r="606">
          <cell r="A606">
            <v>6774</v>
          </cell>
          <cell r="B606" t="str">
            <v>Arbetspendling Storstad, Bdl 410, Hu: byte vxl 121 &amp; 122, till 60 kg</v>
          </cell>
          <cell r="C606" t="str">
            <v>B43</v>
          </cell>
          <cell r="D606" t="str">
            <v>Pågående</v>
          </cell>
          <cell r="E606" t="str">
            <v>Underhåll planering Reg Stockholm</v>
          </cell>
          <cell r="H606" t="str">
            <v>UHauf - Utformning  (SEK)</v>
          </cell>
          <cell r="I606" t="str">
            <v>IVpr - Nationella projekt (AVD)</v>
          </cell>
          <cell r="M606" t="str">
            <v>B410</v>
          </cell>
          <cell r="N606" t="str">
            <v>01</v>
          </cell>
          <cell r="O606">
            <v>70000</v>
          </cell>
          <cell r="P606">
            <v>0</v>
          </cell>
          <cell r="Q606">
            <v>0</v>
          </cell>
          <cell r="R606">
            <v>0</v>
          </cell>
          <cell r="S606">
            <v>70000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</row>
        <row r="607">
          <cell r="A607">
            <v>6774</v>
          </cell>
          <cell r="B607" t="str">
            <v>Arbetspendling Storstad, Bdl 410, Hu: byte vxl 121 &amp; 122, till 60 kg</v>
          </cell>
          <cell r="C607" t="str">
            <v>B43</v>
          </cell>
          <cell r="D607" t="str">
            <v>Pågående</v>
          </cell>
          <cell r="E607" t="str">
            <v>Underhåll planering Reg Stockholm</v>
          </cell>
          <cell r="H607" t="str">
            <v>IVpru - Projekt och utveckling  (ENH)</v>
          </cell>
          <cell r="I607" t="str">
            <v>IVpr - Nationella projekt (AVD)</v>
          </cell>
          <cell r="M607" t="str">
            <v>B410</v>
          </cell>
          <cell r="N607" t="str">
            <v>01</v>
          </cell>
          <cell r="O607">
            <v>8300000</v>
          </cell>
          <cell r="P607">
            <v>0</v>
          </cell>
          <cell r="Q607">
            <v>0</v>
          </cell>
          <cell r="R607">
            <v>0</v>
          </cell>
          <cell r="S607">
            <v>150000</v>
          </cell>
          <cell r="T607">
            <v>8150000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</row>
        <row r="608">
          <cell r="A608">
            <v>6775</v>
          </cell>
          <cell r="B608" t="str">
            <v>Arbetspendling Storstad, Bdl 433, Mr: byte vxl 115, 116, till 60 kg</v>
          </cell>
          <cell r="C608" t="str">
            <v>B43</v>
          </cell>
          <cell r="D608" t="str">
            <v>Pågående</v>
          </cell>
          <cell r="E608" t="str">
            <v>Underhåll planering Reg Stockholm</v>
          </cell>
          <cell r="H608" t="str">
            <v>UHauf - Utformning  (SEK)</v>
          </cell>
          <cell r="I608" t="str">
            <v>IVpr - Nationella projekt (AVD)</v>
          </cell>
          <cell r="M608" t="str">
            <v>B433</v>
          </cell>
          <cell r="N608" t="str">
            <v>05</v>
          </cell>
          <cell r="O608">
            <v>70000</v>
          </cell>
          <cell r="P608">
            <v>0</v>
          </cell>
          <cell r="Q608">
            <v>0</v>
          </cell>
          <cell r="R608">
            <v>0</v>
          </cell>
          <cell r="S608">
            <v>70000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</row>
        <row r="609">
          <cell r="A609">
            <v>6775</v>
          </cell>
          <cell r="B609" t="str">
            <v>Arbetspendling Storstad, Bdl 433, Mr: byte vxl 115, 116, till 60 kg</v>
          </cell>
          <cell r="C609" t="str">
            <v>B43</v>
          </cell>
          <cell r="D609" t="str">
            <v>Pågående</v>
          </cell>
          <cell r="E609" t="str">
            <v>Underhåll planering Reg Stockholm</v>
          </cell>
          <cell r="H609" t="str">
            <v>IVpru - Projekt och utveckling  (ENH)</v>
          </cell>
          <cell r="I609" t="str">
            <v>IVpr - Nationella projekt (AVD)</v>
          </cell>
          <cell r="M609" t="str">
            <v>B433</v>
          </cell>
          <cell r="N609" t="str">
            <v>05</v>
          </cell>
          <cell r="O609">
            <v>150000</v>
          </cell>
          <cell r="P609">
            <v>0</v>
          </cell>
          <cell r="Q609">
            <v>0</v>
          </cell>
          <cell r="R609">
            <v>0</v>
          </cell>
          <cell r="S609">
            <v>150000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</row>
        <row r="610">
          <cell r="A610">
            <v>6781</v>
          </cell>
          <cell r="B610" t="str">
            <v>VGG 12036 Vattensamlingar i spårnära områden</v>
          </cell>
          <cell r="C610" t="str">
            <v>B43</v>
          </cell>
          <cell r="D610" t="str">
            <v>Planlagd</v>
          </cell>
          <cell r="E610" t="str">
            <v>Underhåll planering Reg Väst</v>
          </cell>
          <cell r="H610" t="str">
            <v>IVvä - Väst (AVD)</v>
          </cell>
          <cell r="I610" t="str">
            <v>IVvä - Väst (AVD)</v>
          </cell>
          <cell r="M610" t="str">
            <v>B603</v>
          </cell>
          <cell r="N610" t="str">
            <v/>
          </cell>
          <cell r="O610">
            <v>1000000</v>
          </cell>
          <cell r="P610">
            <v>0</v>
          </cell>
          <cell r="Q610">
            <v>0</v>
          </cell>
          <cell r="R610">
            <v>0</v>
          </cell>
          <cell r="S610">
            <v>1000000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</row>
        <row r="611">
          <cell r="A611">
            <v>6782</v>
          </cell>
          <cell r="B611" t="str">
            <v>VGG 12037 Vattensamlingar i spårnära områden</v>
          </cell>
          <cell r="C611" t="str">
            <v>B43</v>
          </cell>
          <cell r="D611" t="str">
            <v>Planlagd</v>
          </cell>
          <cell r="E611" t="str">
            <v>Underhåll planering Reg Väst</v>
          </cell>
          <cell r="H611" t="str">
            <v>IVvä - Väst (AVD)</v>
          </cell>
          <cell r="I611" t="str">
            <v/>
          </cell>
          <cell r="M611" t="str">
            <v>B602</v>
          </cell>
          <cell r="N611" t="str">
            <v/>
          </cell>
          <cell r="O611">
            <v>1000000</v>
          </cell>
          <cell r="P611">
            <v>0</v>
          </cell>
          <cell r="Q611">
            <v>0</v>
          </cell>
          <cell r="R611">
            <v>0</v>
          </cell>
          <cell r="S611">
            <v>1000000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</row>
        <row r="612">
          <cell r="A612">
            <v>6784</v>
          </cell>
          <cell r="B612" t="str">
            <v>VGG 12038 Vattensamlingar i spårnära områden</v>
          </cell>
          <cell r="C612" t="str">
            <v>B43</v>
          </cell>
          <cell r="D612" t="str">
            <v>Planlagd</v>
          </cell>
          <cell r="E612" t="str">
            <v>Underhåll planering Reg Väst</v>
          </cell>
          <cell r="H612" t="str">
            <v>IVvä - Väst (AVD)</v>
          </cell>
          <cell r="I612" t="str">
            <v>IVvä - Väst (AVD)</v>
          </cell>
          <cell r="M612" t="str">
            <v>B601</v>
          </cell>
          <cell r="N612" t="str">
            <v/>
          </cell>
          <cell r="O612">
            <v>3000000</v>
          </cell>
          <cell r="P612">
            <v>0</v>
          </cell>
          <cell r="Q612">
            <v>0</v>
          </cell>
          <cell r="R612">
            <v>0</v>
          </cell>
          <cell r="S612">
            <v>3000000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</row>
        <row r="613">
          <cell r="A613">
            <v>6839</v>
          </cell>
          <cell r="B613" t="str">
            <v>E-län Kisa och Rimforsa vägbytesarbete (förändringsärende)</v>
          </cell>
          <cell r="C613" t="str">
            <v>DRIF</v>
          </cell>
          <cell r="D613" t="str">
            <v>Pågående</v>
          </cell>
          <cell r="E613" t="str">
            <v>SÖp - Planering (ENH)</v>
          </cell>
          <cell r="H613" t="str">
            <v>UHoöö - Östergötland o Södermanland (SEK)</v>
          </cell>
          <cell r="I613" t="str">
            <v>UHoöö - Östergötland o Södermanland (SEK)</v>
          </cell>
          <cell r="M613" t="str">
            <v/>
          </cell>
          <cell r="N613" t="str">
            <v/>
          </cell>
          <cell r="O613">
            <v>800000</v>
          </cell>
          <cell r="P613">
            <v>0</v>
          </cell>
          <cell r="Q613">
            <v>0</v>
          </cell>
          <cell r="R613">
            <v>0</v>
          </cell>
          <cell r="S613">
            <v>800000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</row>
        <row r="614">
          <cell r="A614">
            <v>6853</v>
          </cell>
          <cell r="B614" t="str">
            <v>6853  Bullerplank underhåll, UHov</v>
          </cell>
          <cell r="C614" t="str">
            <v>B43</v>
          </cell>
          <cell r="D614" t="str">
            <v>Pågående</v>
          </cell>
          <cell r="E614" t="str">
            <v>Underhåll planering Reg Väst</v>
          </cell>
          <cell r="H614" t="str">
            <v>IVväp2 - Projektenhet 2 (ENH)</v>
          </cell>
          <cell r="I614" t="str">
            <v>IVvä - Väst (AVD)</v>
          </cell>
          <cell r="M614" t="str">
            <v>B099</v>
          </cell>
          <cell r="N614" t="str">
            <v/>
          </cell>
          <cell r="O614">
            <v>9075000</v>
          </cell>
          <cell r="P614">
            <v>0</v>
          </cell>
          <cell r="Q614">
            <v>0</v>
          </cell>
          <cell r="R614">
            <v>0</v>
          </cell>
          <cell r="S614">
            <v>500000</v>
          </cell>
          <cell r="T614">
            <v>5575000</v>
          </cell>
          <cell r="U614">
            <v>3000000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</row>
        <row r="615">
          <cell r="A615">
            <v>6854</v>
          </cell>
          <cell r="B615" t="str">
            <v>bdl 364 VDB, spårbyte km 11-12</v>
          </cell>
          <cell r="C615" t="str">
            <v>B43</v>
          </cell>
          <cell r="D615" t="str">
            <v>Nystart</v>
          </cell>
          <cell r="E615" t="str">
            <v>Underhåll planering Reg Väst</v>
          </cell>
          <cell r="H615" t="str">
            <v>UHaus - Utformning Syd/Väst (SEK)</v>
          </cell>
          <cell r="I615" t="str">
            <v>UHovv - Värmland/Fyrbodal (SEK)</v>
          </cell>
          <cell r="M615" t="str">
            <v>B364</v>
          </cell>
          <cell r="N615" t="str">
            <v>69</v>
          </cell>
          <cell r="O615">
            <v>50000</v>
          </cell>
          <cell r="P615">
            <v>0</v>
          </cell>
          <cell r="Q615">
            <v>0</v>
          </cell>
          <cell r="R615">
            <v>0</v>
          </cell>
          <cell r="S615">
            <v>50000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</row>
        <row r="616">
          <cell r="A616">
            <v>6854</v>
          </cell>
          <cell r="B616" t="str">
            <v>bdl 364 VDB, spårbyte km 11-12</v>
          </cell>
          <cell r="C616" t="str">
            <v>B43</v>
          </cell>
          <cell r="D616" t="str">
            <v>Nystart</v>
          </cell>
          <cell r="E616" t="str">
            <v>Underhåll planering Reg Väst</v>
          </cell>
          <cell r="H616" t="str">
            <v>UHovv - Värmland/Fyrbodal (SEK)</v>
          </cell>
          <cell r="I616" t="str">
            <v>UHovv - Värmland/Fyrbodal (SEK)</v>
          </cell>
          <cell r="M616" t="str">
            <v>B364</v>
          </cell>
          <cell r="N616" t="str">
            <v>69</v>
          </cell>
          <cell r="O616">
            <v>8000000</v>
          </cell>
          <cell r="P616">
            <v>0</v>
          </cell>
          <cell r="Q616">
            <v>0</v>
          </cell>
          <cell r="R616">
            <v>0</v>
          </cell>
          <cell r="S616">
            <v>8000000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</row>
        <row r="617">
          <cell r="A617">
            <v>6855</v>
          </cell>
          <cell r="B617" t="str">
            <v>Edsvalla, spårbyte spår 3</v>
          </cell>
          <cell r="C617" t="str">
            <v>B43</v>
          </cell>
          <cell r="D617" t="str">
            <v>Nystart</v>
          </cell>
          <cell r="E617" t="str">
            <v>Underhåll planering Reg Väst</v>
          </cell>
          <cell r="H617" t="str">
            <v>UHovv - Värmland/Fyrbodal (SEK)</v>
          </cell>
          <cell r="I617" t="str">
            <v>UHovv - Värmland/Fyrbodal (SEK)</v>
          </cell>
          <cell r="M617" t="str">
            <v>B637</v>
          </cell>
          <cell r="N617" t="str">
            <v>11</v>
          </cell>
          <cell r="O617">
            <v>3600000</v>
          </cell>
          <cell r="P617">
            <v>0</v>
          </cell>
          <cell r="Q617">
            <v>0</v>
          </cell>
          <cell r="R617">
            <v>0</v>
          </cell>
          <cell r="S617">
            <v>3600000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</row>
        <row r="618">
          <cell r="A618">
            <v>6856</v>
          </cell>
          <cell r="B618" t="str">
            <v>Norra Malmbanan, Smörjapparater</v>
          </cell>
          <cell r="C618" t="str">
            <v>B43</v>
          </cell>
          <cell r="D618" t="str">
            <v>Pågående</v>
          </cell>
          <cell r="E618" t="str">
            <v>Underhåll planering Reg Nord</v>
          </cell>
          <cell r="H618" t="str">
            <v>UHon - Nord (ENH)</v>
          </cell>
          <cell r="I618" t="str">
            <v>UHon - Nord (ENH)</v>
          </cell>
          <cell r="M618" t="str">
            <v>B111</v>
          </cell>
          <cell r="N618" t="str">
            <v>21</v>
          </cell>
          <cell r="O618">
            <v>2800000</v>
          </cell>
          <cell r="P618">
            <v>0</v>
          </cell>
          <cell r="Q618">
            <v>0</v>
          </cell>
          <cell r="R618">
            <v>0</v>
          </cell>
          <cell r="S618">
            <v>2800000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</row>
        <row r="619">
          <cell r="A619">
            <v>6858</v>
          </cell>
          <cell r="B619" t="str">
            <v>Gällivare ombyggnad spår 6 till U-område</v>
          </cell>
          <cell r="C619" t="str">
            <v>B43</v>
          </cell>
          <cell r="D619" t="str">
            <v>Pågående</v>
          </cell>
          <cell r="E619" t="str">
            <v>Underhåll planering Reg Nord</v>
          </cell>
          <cell r="H619" t="str">
            <v>UHon - Nord (ENH)</v>
          </cell>
          <cell r="I619" t="str">
            <v>UHon - Nord (ENH)</v>
          </cell>
          <cell r="M619" t="str">
            <v>B114</v>
          </cell>
          <cell r="N619" t="str">
            <v>21</v>
          </cell>
          <cell r="O619">
            <v>600000</v>
          </cell>
          <cell r="P619">
            <v>0</v>
          </cell>
          <cell r="Q619">
            <v>0</v>
          </cell>
          <cell r="R619">
            <v>0</v>
          </cell>
          <cell r="S619">
            <v>600000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</row>
        <row r="620">
          <cell r="A620">
            <v>6859</v>
          </cell>
          <cell r="B620" t="str">
            <v>Boden - Holmsund, Smörjapparater</v>
          </cell>
          <cell r="C620" t="str">
            <v>B43</v>
          </cell>
          <cell r="D620" t="str">
            <v>Nystart</v>
          </cell>
          <cell r="E620" t="str">
            <v>Underhåll planering Reg Nord</v>
          </cell>
          <cell r="H620" t="str">
            <v>UHon - Nord (ENH)</v>
          </cell>
          <cell r="I620" t="str">
            <v>UHon - Nord (ENH)</v>
          </cell>
          <cell r="M620" t="str">
            <v>B126</v>
          </cell>
          <cell r="N620" t="str">
            <v>07</v>
          </cell>
          <cell r="O620">
            <v>1350000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1350000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</row>
        <row r="621">
          <cell r="A621">
            <v>6883</v>
          </cell>
          <cell r="B621" t="str">
            <v>avvattning, UHos</v>
          </cell>
          <cell r="C621" t="str">
            <v>B43</v>
          </cell>
          <cell r="D621" t="str">
            <v>Pågående</v>
          </cell>
          <cell r="E621" t="str">
            <v>Underhåll planering Reg Syd</v>
          </cell>
          <cell r="H621" t="str">
            <v>UHos - Syd (ENH)</v>
          </cell>
          <cell r="I621" t="str">
            <v>UHos - Syd (ENH)</v>
          </cell>
          <cell r="M621" t="str">
            <v>B099</v>
          </cell>
          <cell r="N621" t="str">
            <v/>
          </cell>
          <cell r="O621">
            <v>15000000</v>
          </cell>
          <cell r="P621">
            <v>0</v>
          </cell>
          <cell r="Q621">
            <v>0</v>
          </cell>
          <cell r="R621">
            <v>0</v>
          </cell>
          <cell r="S621">
            <v>5000000</v>
          </cell>
          <cell r="T621">
            <v>5000000</v>
          </cell>
          <cell r="U621">
            <v>5000000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</row>
        <row r="622">
          <cell r="A622">
            <v>6900</v>
          </cell>
          <cell r="B622" t="str">
            <v>Storlien fördelarstation, byte av ställverk</v>
          </cell>
          <cell r="C622" t="str">
            <v>B43</v>
          </cell>
          <cell r="D622" t="str">
            <v>Planlagd</v>
          </cell>
          <cell r="E622" t="str">
            <v>Underhåll planering Reg Mitt</v>
          </cell>
          <cell r="H622" t="str">
            <v>IVprk-  Kraft (ENH)</v>
          </cell>
          <cell r="I622" t="str">
            <v/>
          </cell>
          <cell r="M622" t="str">
            <v>B221</v>
          </cell>
          <cell r="N622" t="str">
            <v>20</v>
          </cell>
          <cell r="O622">
            <v>150000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150000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</row>
        <row r="623">
          <cell r="A623">
            <v>6901</v>
          </cell>
          <cell r="B623" t="str">
            <v>Hovsta fördelarstation, byte av ställverk</v>
          </cell>
          <cell r="C623" t="str">
            <v>B43</v>
          </cell>
          <cell r="D623" t="str">
            <v>Nystart</v>
          </cell>
          <cell r="E623" t="str">
            <v>Underhåll planering Reg Öst</v>
          </cell>
          <cell r="H623" t="str">
            <v>IVprk-  Kraft (ENH)</v>
          </cell>
          <cell r="I623" t="str">
            <v>IVprk-  Kraft (ENH)</v>
          </cell>
          <cell r="M623" t="str">
            <v>B524</v>
          </cell>
          <cell r="N623" t="str">
            <v>09</v>
          </cell>
          <cell r="O623">
            <v>700000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700000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</row>
        <row r="624">
          <cell r="A624">
            <v>6901</v>
          </cell>
          <cell r="B624" t="str">
            <v>Hovsta fördelarstation, byte av ställverk</v>
          </cell>
          <cell r="C624" t="str">
            <v>B43</v>
          </cell>
          <cell r="D624" t="str">
            <v>Nystart</v>
          </cell>
          <cell r="E624" t="str">
            <v>Underhåll planering Reg Öst</v>
          </cell>
          <cell r="H624" t="str">
            <v>IVprk-  Kraft (ENH)</v>
          </cell>
          <cell r="I624" t="str">
            <v>IVprk-  Kraft (ENH)</v>
          </cell>
          <cell r="M624" t="str">
            <v>B524</v>
          </cell>
          <cell r="N624" t="str">
            <v>09</v>
          </cell>
          <cell r="O624">
            <v>3200000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2300000</v>
          </cell>
          <cell r="U624">
            <v>900000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</row>
        <row r="625">
          <cell r="A625">
            <v>6902</v>
          </cell>
          <cell r="B625" t="str">
            <v>Ählberg fördelarstation, byte av ställverk</v>
          </cell>
          <cell r="C625" t="str">
            <v>B43</v>
          </cell>
          <cell r="D625" t="str">
            <v>Nystart</v>
          </cell>
          <cell r="E625" t="str">
            <v>Underhåll planering Reg Öst</v>
          </cell>
          <cell r="H625" t="str">
            <v>IVprk-  Kraft (ENH)</v>
          </cell>
          <cell r="I625" t="str">
            <v>IVprk-  Kraft (ENH)</v>
          </cell>
          <cell r="M625" t="str">
            <v>B419</v>
          </cell>
          <cell r="N625" t="str">
            <v/>
          </cell>
          <cell r="O625">
            <v>700000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700000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</row>
        <row r="626">
          <cell r="A626">
            <v>6902</v>
          </cell>
          <cell r="B626" t="str">
            <v>Ählberg fördelarstation, byte av ställverk</v>
          </cell>
          <cell r="C626" t="str">
            <v>B43</v>
          </cell>
          <cell r="D626" t="str">
            <v>Nystart</v>
          </cell>
          <cell r="E626" t="str">
            <v>Underhåll planering Reg Öst</v>
          </cell>
          <cell r="H626" t="str">
            <v>IVprk-  Kraft (ENH)</v>
          </cell>
          <cell r="I626" t="str">
            <v>IVprk-  Kraft (ENH)</v>
          </cell>
          <cell r="M626" t="str">
            <v>B419</v>
          </cell>
          <cell r="N626" t="str">
            <v/>
          </cell>
          <cell r="O626">
            <v>6000000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4200000</v>
          </cell>
          <cell r="U626">
            <v>1800000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</row>
        <row r="627">
          <cell r="A627">
            <v>6903</v>
          </cell>
          <cell r="B627" t="str">
            <v>Tälleberget, ombyggnad lokalkraft</v>
          </cell>
          <cell r="C627" t="str">
            <v>B43</v>
          </cell>
          <cell r="D627" t="str">
            <v>Planlagd</v>
          </cell>
          <cell r="E627" t="str">
            <v>Underhåll planering Reg Mitt</v>
          </cell>
          <cell r="H627" t="str">
            <v>UHae - Elkraftsystem (ENH)</v>
          </cell>
          <cell r="I627" t="str">
            <v>IVprk-  Kraft (ENH)</v>
          </cell>
          <cell r="M627" t="str">
            <v>B331</v>
          </cell>
          <cell r="N627" t="str">
            <v>06</v>
          </cell>
          <cell r="O627">
            <v>100000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100000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</row>
        <row r="628">
          <cell r="A628">
            <v>6904</v>
          </cell>
          <cell r="B628" t="str">
            <v>Södertälje hamn fördelarstation, byte av ställverk</v>
          </cell>
          <cell r="C628" t="str">
            <v>B43</v>
          </cell>
          <cell r="D628" t="str">
            <v>Nystart</v>
          </cell>
          <cell r="E628" t="str">
            <v>Underhåll planering Reg Stockholm</v>
          </cell>
          <cell r="H628" t="str">
            <v>IVprk-  Kraft (ENH)</v>
          </cell>
          <cell r="I628" t="str">
            <v>IVprk-  Kraft (ENH)</v>
          </cell>
          <cell r="M628" t="str">
            <v>B410</v>
          </cell>
          <cell r="N628" t="str">
            <v>01</v>
          </cell>
          <cell r="O628">
            <v>700000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700000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</row>
        <row r="629">
          <cell r="A629">
            <v>6904</v>
          </cell>
          <cell r="B629" t="str">
            <v>Södertälje hamn fördelarstation, byte av ställverk</v>
          </cell>
          <cell r="C629" t="str">
            <v>B43</v>
          </cell>
          <cell r="D629" t="str">
            <v>Nystart</v>
          </cell>
          <cell r="E629" t="str">
            <v>Underhåll planering Reg Stockholm</v>
          </cell>
          <cell r="H629" t="str">
            <v>IVprk-  Kraft (ENH)</v>
          </cell>
          <cell r="I629" t="str">
            <v>IVprk-  Kraft (ENH)</v>
          </cell>
          <cell r="M629" t="str">
            <v>B410</v>
          </cell>
          <cell r="N629" t="str">
            <v>01</v>
          </cell>
          <cell r="O629">
            <v>2920000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1500000</v>
          </cell>
          <cell r="U629">
            <v>1420000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</row>
        <row r="630">
          <cell r="A630">
            <v>6905</v>
          </cell>
          <cell r="B630" t="str">
            <v>Tomteboda Fördelarstation, byte av ställverk</v>
          </cell>
          <cell r="C630" t="str">
            <v>B43</v>
          </cell>
          <cell r="D630" t="str">
            <v>Nystart</v>
          </cell>
          <cell r="E630" t="str">
            <v>Underhåll planering Reg Stockholm</v>
          </cell>
          <cell r="H630" t="str">
            <v>IVprk-  Kraft (ENH)</v>
          </cell>
          <cell r="I630" t="str">
            <v>IVprk-  Kraft (ENH)</v>
          </cell>
          <cell r="M630" t="str">
            <v>B403</v>
          </cell>
          <cell r="N630" t="str">
            <v>27</v>
          </cell>
          <cell r="O630">
            <v>700000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700000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</row>
        <row r="631">
          <cell r="A631">
            <v>6905</v>
          </cell>
          <cell r="B631" t="str">
            <v>Tomteboda Fördelarstation, byte av ställverk</v>
          </cell>
          <cell r="C631" t="str">
            <v>B43</v>
          </cell>
          <cell r="D631" t="str">
            <v>Nystart</v>
          </cell>
          <cell r="E631" t="str">
            <v>Underhåll planering Reg Stockholm</v>
          </cell>
          <cell r="H631" t="str">
            <v>IVprk-  Kraft (ENH)</v>
          </cell>
          <cell r="I631" t="str">
            <v>IVprk-  Kraft (ENH)</v>
          </cell>
          <cell r="M631" t="str">
            <v>B403</v>
          </cell>
          <cell r="N631" t="str">
            <v>27</v>
          </cell>
          <cell r="O631">
            <v>5360000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3000000</v>
          </cell>
          <cell r="U631">
            <v>2360000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</row>
        <row r="632">
          <cell r="A632">
            <v>6907</v>
          </cell>
          <cell r="B632" t="str">
            <v>Nyköping, elstaket</v>
          </cell>
          <cell r="C632" t="str">
            <v>B43</v>
          </cell>
          <cell r="D632" t="str">
            <v>Nystart</v>
          </cell>
          <cell r="E632" t="str">
            <v>Underhåll planering Reg Öst</v>
          </cell>
          <cell r="H632" t="str">
            <v>UHon - Nord (ENH)</v>
          </cell>
          <cell r="I632" t="str">
            <v>UHn - Nationellt underhåll (AVD)</v>
          </cell>
          <cell r="M632" t="str">
            <v>B492</v>
          </cell>
          <cell r="N632" t="str">
            <v>18</v>
          </cell>
          <cell r="O632">
            <v>1800000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1800000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</row>
        <row r="633">
          <cell r="A633">
            <v>6941</v>
          </cell>
          <cell r="B633" t="str">
            <v>Avvattningsåtgärder UHOV</v>
          </cell>
          <cell r="C633" t="str">
            <v>B43</v>
          </cell>
          <cell r="D633" t="str">
            <v>Planlagd</v>
          </cell>
          <cell r="E633" t="str">
            <v>Underhåll planering Reg Väst</v>
          </cell>
          <cell r="H633" t="str">
            <v>IVvä - Väst (AVD)</v>
          </cell>
          <cell r="I633" t="str">
            <v>IVväp4 - Projektenhet 4 (ENH)</v>
          </cell>
          <cell r="M633" t="str">
            <v/>
          </cell>
          <cell r="N633" t="str">
            <v/>
          </cell>
          <cell r="O633">
            <v>20000000</v>
          </cell>
          <cell r="P633">
            <v>0</v>
          </cell>
          <cell r="Q633">
            <v>0</v>
          </cell>
          <cell r="R633">
            <v>0</v>
          </cell>
          <cell r="S633">
            <v>20000000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</row>
        <row r="634">
          <cell r="A634">
            <v>6942</v>
          </cell>
          <cell r="B634" t="str">
            <v>Underhåll av bullerplank UHOV</v>
          </cell>
          <cell r="C634" t="str">
            <v>B43</v>
          </cell>
          <cell r="D634" t="str">
            <v>Planlagd</v>
          </cell>
          <cell r="E634" t="str">
            <v>Underhåll planering Reg Väst</v>
          </cell>
          <cell r="H634" t="str">
            <v>IVvä - Väst (AVD)</v>
          </cell>
          <cell r="I634" t="str">
            <v>IVvä - Väst (AVD)</v>
          </cell>
          <cell r="M634" t="str">
            <v/>
          </cell>
          <cell r="N634" t="str">
            <v/>
          </cell>
          <cell r="O634">
            <v>3000000</v>
          </cell>
          <cell r="P634">
            <v>0</v>
          </cell>
          <cell r="Q634">
            <v>0</v>
          </cell>
          <cell r="R634">
            <v>0</v>
          </cell>
          <cell r="S634">
            <v>3000000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</row>
        <row r="635">
          <cell r="A635">
            <v>6945</v>
          </cell>
          <cell r="B635" t="str">
            <v>Rv 55 Bro 4-248-1,  sund i Valdemaren , o Holbonäs, Södermanlands län</v>
          </cell>
          <cell r="C635" t="str">
            <v>DRIF</v>
          </cell>
          <cell r="D635" t="str">
            <v>Nystart</v>
          </cell>
          <cell r="E635" t="str">
            <v>Underhåll planering Reg Öst</v>
          </cell>
          <cell r="H635" t="str">
            <v>IVösöm - Mälardalen  (ENH)</v>
          </cell>
          <cell r="I635" t="str">
            <v/>
          </cell>
          <cell r="M635" t="str">
            <v/>
          </cell>
          <cell r="N635" t="str">
            <v/>
          </cell>
          <cell r="O635">
            <v>1500000</v>
          </cell>
          <cell r="P635">
            <v>0</v>
          </cell>
          <cell r="Q635">
            <v>0</v>
          </cell>
          <cell r="R635">
            <v>0</v>
          </cell>
          <cell r="S635">
            <v>1500000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</row>
        <row r="636">
          <cell r="A636">
            <v>6946</v>
          </cell>
          <cell r="B636" t="str">
            <v>Lv 250 Bro 19-388-1, s.j. och t.g.o.j. i Köping, Västmanlands län</v>
          </cell>
          <cell r="C636" t="str">
            <v>DRIF</v>
          </cell>
          <cell r="D636" t="str">
            <v>Pågående</v>
          </cell>
          <cell r="E636" t="str">
            <v>SÖp - Planering (ENH)</v>
          </cell>
          <cell r="H636" t="str">
            <v>IVösöm - Mälardalen  (ENH)</v>
          </cell>
          <cell r="I636" t="str">
            <v/>
          </cell>
          <cell r="M636" t="str">
            <v/>
          </cell>
          <cell r="N636" t="str">
            <v/>
          </cell>
          <cell r="O636">
            <v>11200000</v>
          </cell>
          <cell r="P636">
            <v>0</v>
          </cell>
          <cell r="Q636">
            <v>0</v>
          </cell>
          <cell r="R636">
            <v>0</v>
          </cell>
          <cell r="S636">
            <v>11200000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</row>
        <row r="637">
          <cell r="A637">
            <v>6947</v>
          </cell>
          <cell r="B637" t="str">
            <v>Lv 512 Bro 18-359-1,vid Hasselfors station, Örebro län</v>
          </cell>
          <cell r="C637" t="str">
            <v>DRIF</v>
          </cell>
          <cell r="D637" t="str">
            <v>Pågående</v>
          </cell>
          <cell r="E637" t="str">
            <v>Underhåll planering Reg Öst</v>
          </cell>
          <cell r="H637" t="str">
            <v>IVösöö - Örebro / Östergötland (ENH)</v>
          </cell>
          <cell r="I637" t="str">
            <v/>
          </cell>
          <cell r="M637" t="str">
            <v/>
          </cell>
          <cell r="N637" t="str">
            <v/>
          </cell>
          <cell r="O637">
            <v>4473000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4473000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</row>
        <row r="638">
          <cell r="A638">
            <v>6947</v>
          </cell>
          <cell r="B638" t="str">
            <v>Lv 512 Bro 18-359-1,vid Hasselfors station, Örebro län</v>
          </cell>
          <cell r="C638" t="str">
            <v>DRIF</v>
          </cell>
          <cell r="D638" t="str">
            <v>Pågående</v>
          </cell>
          <cell r="E638" t="str">
            <v>Underhåll planering Reg Öst</v>
          </cell>
          <cell r="H638" t="str">
            <v>IVösöö - Örebro / Östergötland (ENH)</v>
          </cell>
          <cell r="I638" t="str">
            <v/>
          </cell>
          <cell r="M638" t="str">
            <v/>
          </cell>
          <cell r="N638" t="str">
            <v/>
          </cell>
          <cell r="O638">
            <v>3000000</v>
          </cell>
          <cell r="P638">
            <v>0</v>
          </cell>
          <cell r="Q638">
            <v>0</v>
          </cell>
          <cell r="R638">
            <v>0</v>
          </cell>
          <cell r="S638">
            <v>3000000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</row>
        <row r="639">
          <cell r="A639">
            <v>6955</v>
          </cell>
          <cell r="B639" t="str">
            <v>Draftinge Utbyte bro 6-367-1, Produktion</v>
          </cell>
          <cell r="C639" t="str">
            <v>DRIF</v>
          </cell>
          <cell r="D639" t="str">
            <v>Nystart</v>
          </cell>
          <cell r="E639" t="str">
            <v>Underhåll planering Reg Syd</v>
          </cell>
          <cell r="H639" t="str">
            <v>IVsyvö - Enhet Väg Sydöst (ENH)</v>
          </cell>
          <cell r="I639" t="str">
            <v/>
          </cell>
          <cell r="M639" t="str">
            <v/>
          </cell>
          <cell r="N639" t="str">
            <v/>
          </cell>
          <cell r="O639">
            <v>4500000</v>
          </cell>
          <cell r="P639">
            <v>0</v>
          </cell>
          <cell r="Q639">
            <v>0</v>
          </cell>
          <cell r="R639">
            <v>0</v>
          </cell>
          <cell r="S639">
            <v>4500000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</row>
        <row r="640">
          <cell r="A640">
            <v>6956</v>
          </cell>
          <cell r="B640" t="str">
            <v>Trantorp Utbyte bro 10-510-1, Produktion</v>
          </cell>
          <cell r="C640" t="str">
            <v>DRIF</v>
          </cell>
          <cell r="D640" t="str">
            <v>Nystart</v>
          </cell>
          <cell r="E640" t="str">
            <v>Underhåll planering Reg Syd</v>
          </cell>
          <cell r="H640" t="str">
            <v>IVsyvö - Enhet Väg Sydöst (ENH)</v>
          </cell>
          <cell r="I640" t="str">
            <v/>
          </cell>
          <cell r="M640" t="str">
            <v/>
          </cell>
          <cell r="N640" t="str">
            <v/>
          </cell>
          <cell r="O640">
            <v>3500000</v>
          </cell>
          <cell r="P640">
            <v>0</v>
          </cell>
          <cell r="Q640">
            <v>0</v>
          </cell>
          <cell r="R640">
            <v>0</v>
          </cell>
          <cell r="S640">
            <v>3500000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</row>
        <row r="641">
          <cell r="A641">
            <v>6957</v>
          </cell>
          <cell r="B641" t="str">
            <v>Nyebro Utbyte bro 6-40-1, Produktion</v>
          </cell>
          <cell r="C641" t="str">
            <v>DRIF</v>
          </cell>
          <cell r="D641" t="str">
            <v>Nystart</v>
          </cell>
          <cell r="E641" t="str">
            <v>Underhåll planering Reg Syd</v>
          </cell>
          <cell r="H641" t="str">
            <v>IVsy1 - Projektenhet 1 (ENH)</v>
          </cell>
          <cell r="I641" t="str">
            <v/>
          </cell>
          <cell r="M641" t="str">
            <v/>
          </cell>
          <cell r="N641" t="str">
            <v/>
          </cell>
          <cell r="O641">
            <v>4207000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687000</v>
          </cell>
          <cell r="U641">
            <v>3520000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</row>
        <row r="642">
          <cell r="A642">
            <v>6958</v>
          </cell>
          <cell r="B642" t="str">
            <v>Nelhammar Utbyte bro 8-23-1</v>
          </cell>
          <cell r="C642" t="str">
            <v>DRIF</v>
          </cell>
          <cell r="D642" t="str">
            <v>Nystart</v>
          </cell>
          <cell r="E642" t="str">
            <v>Underhåll planering Reg Syd</v>
          </cell>
          <cell r="H642" t="str">
            <v>IVsy1 - Projektenhet 1 (ENH)</v>
          </cell>
          <cell r="I642" t="str">
            <v/>
          </cell>
          <cell r="M642" t="str">
            <v/>
          </cell>
          <cell r="N642" t="str">
            <v/>
          </cell>
          <cell r="O642">
            <v>4600000</v>
          </cell>
          <cell r="P642">
            <v>0</v>
          </cell>
          <cell r="Q642">
            <v>0</v>
          </cell>
          <cell r="R642">
            <v>0</v>
          </cell>
          <cell r="S642">
            <v>100000</v>
          </cell>
          <cell r="T642">
            <v>500000</v>
          </cell>
          <cell r="U642">
            <v>4000000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</row>
        <row r="643">
          <cell r="A643">
            <v>6960</v>
          </cell>
          <cell r="B643" t="str">
            <v>Sankt Sigfrid Utbyte bro 8-171-1</v>
          </cell>
          <cell r="C643" t="str">
            <v>DRIF</v>
          </cell>
          <cell r="D643" t="str">
            <v>Nystart</v>
          </cell>
          <cell r="E643" t="str">
            <v>Underhåll planering Reg Syd</v>
          </cell>
          <cell r="H643" t="str">
            <v>IVsy1 - Projektenhet 1 (ENH)</v>
          </cell>
          <cell r="I643" t="str">
            <v/>
          </cell>
          <cell r="M643" t="str">
            <v/>
          </cell>
          <cell r="N643" t="str">
            <v/>
          </cell>
          <cell r="O643">
            <v>3600000</v>
          </cell>
          <cell r="P643">
            <v>0</v>
          </cell>
          <cell r="Q643">
            <v>0</v>
          </cell>
          <cell r="R643">
            <v>0</v>
          </cell>
          <cell r="S643">
            <v>600000</v>
          </cell>
          <cell r="T643">
            <v>3000000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</row>
        <row r="644">
          <cell r="A644">
            <v>6961</v>
          </cell>
          <cell r="B644" t="str">
            <v>Gislatorp Utbyte bro 8-176-1</v>
          </cell>
          <cell r="C644" t="str">
            <v>DRIF</v>
          </cell>
          <cell r="D644" t="str">
            <v>Nystart</v>
          </cell>
          <cell r="E644" t="str">
            <v>Underhåll planering Reg Syd</v>
          </cell>
          <cell r="H644" t="str">
            <v>IVsy1 - Projektenhet 1 (ENH)</v>
          </cell>
          <cell r="I644" t="str">
            <v/>
          </cell>
          <cell r="M644" t="str">
            <v/>
          </cell>
          <cell r="N644" t="str">
            <v/>
          </cell>
          <cell r="O644">
            <v>3600000</v>
          </cell>
          <cell r="P644">
            <v>0</v>
          </cell>
          <cell r="Q644">
            <v>0</v>
          </cell>
          <cell r="R644">
            <v>0</v>
          </cell>
          <cell r="S644">
            <v>600000</v>
          </cell>
          <cell r="T644">
            <v>3000000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</row>
        <row r="645">
          <cell r="A645">
            <v>6963</v>
          </cell>
          <cell r="B645" t="str">
            <v>Siringe Utbyte bro 6-1066-1</v>
          </cell>
          <cell r="C645" t="str">
            <v>DRIF</v>
          </cell>
          <cell r="D645" t="str">
            <v>Nystart</v>
          </cell>
          <cell r="E645" t="str">
            <v>Underhåll planering Reg Syd</v>
          </cell>
          <cell r="H645" t="str">
            <v>IVsy1 - Projektenhet 1 (ENH)</v>
          </cell>
          <cell r="I645" t="str">
            <v/>
          </cell>
          <cell r="M645" t="str">
            <v/>
          </cell>
          <cell r="N645" t="str">
            <v/>
          </cell>
          <cell r="O645">
            <v>1400000</v>
          </cell>
          <cell r="P645">
            <v>0</v>
          </cell>
          <cell r="Q645">
            <v>0</v>
          </cell>
          <cell r="R645">
            <v>0</v>
          </cell>
          <cell r="S645">
            <v>200000</v>
          </cell>
          <cell r="T645">
            <v>1200000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</row>
        <row r="646">
          <cell r="A646">
            <v>6965</v>
          </cell>
          <cell r="B646" t="str">
            <v>Bro 16-134-1 över Gullspångsälven vid Gullspångs stn.</v>
          </cell>
          <cell r="C646" t="str">
            <v>DRIF</v>
          </cell>
          <cell r="D646" t="str">
            <v>Nystart</v>
          </cell>
          <cell r="E646" t="str">
            <v>Underhåll planering Reg Väst</v>
          </cell>
          <cell r="H646" t="str">
            <v>IVväp5 - Projektenhet 5 (ENH)</v>
          </cell>
          <cell r="I646" t="str">
            <v>IVväp5 - Projektenhet 5 (ENH)</v>
          </cell>
          <cell r="M646" t="str">
            <v/>
          </cell>
          <cell r="N646" t="str">
            <v/>
          </cell>
          <cell r="O646">
            <v>180000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80000</v>
          </cell>
          <cell r="U646">
            <v>100000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</row>
        <row r="647">
          <cell r="A647">
            <v>6965</v>
          </cell>
          <cell r="B647" t="str">
            <v>Bro 16-134-1 över Gullspångsälven vid Gullspångs stn.</v>
          </cell>
          <cell r="C647" t="str">
            <v>DRIF</v>
          </cell>
          <cell r="D647" t="str">
            <v>Pågående</v>
          </cell>
          <cell r="E647" t="str">
            <v>Underhåll planering Reg Väst</v>
          </cell>
          <cell r="H647" t="str">
            <v>IVväp5 - Projektenhet 5 (ENH)</v>
          </cell>
          <cell r="I647" t="str">
            <v>IVväp5 - Projektenhet 5 (ENH)</v>
          </cell>
          <cell r="M647" t="str">
            <v/>
          </cell>
          <cell r="N647" t="str">
            <v/>
          </cell>
          <cell r="O647">
            <v>1870000</v>
          </cell>
          <cell r="P647">
            <v>0</v>
          </cell>
          <cell r="Q647">
            <v>0</v>
          </cell>
          <cell r="R647">
            <v>0</v>
          </cell>
          <cell r="S647">
            <v>350000</v>
          </cell>
          <cell r="T647">
            <v>120000</v>
          </cell>
          <cell r="U647">
            <v>1400000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</row>
        <row r="648">
          <cell r="A648">
            <v>6967</v>
          </cell>
          <cell r="B648" t="str">
            <v>Bro15-318-1 över s.k. Storån vid Forsebol</v>
          </cell>
          <cell r="C648" t="str">
            <v>DRIF</v>
          </cell>
          <cell r="D648" t="str">
            <v>Pågående</v>
          </cell>
          <cell r="E648" t="str">
            <v>Underhåll planering Reg Väst</v>
          </cell>
          <cell r="H648" t="str">
            <v>IVväp3 - Projektenhet 3 (ENH)</v>
          </cell>
          <cell r="I648" t="str">
            <v>UHnbys - Syd/ Väst (SEK)</v>
          </cell>
          <cell r="M648" t="str">
            <v/>
          </cell>
          <cell r="N648" t="str">
            <v/>
          </cell>
          <cell r="O648">
            <v>3486900</v>
          </cell>
          <cell r="P648">
            <v>0</v>
          </cell>
          <cell r="Q648">
            <v>0</v>
          </cell>
          <cell r="R648">
            <v>0</v>
          </cell>
          <cell r="S648">
            <v>1022400</v>
          </cell>
          <cell r="T648">
            <v>2464500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</row>
        <row r="649">
          <cell r="A649">
            <v>6967</v>
          </cell>
          <cell r="B649" t="str">
            <v>Bro15-318-1 över s.k. Storån vid Forsebol</v>
          </cell>
          <cell r="C649" t="str">
            <v>DRIF</v>
          </cell>
          <cell r="D649" t="str">
            <v>Pågående</v>
          </cell>
          <cell r="E649" t="str">
            <v>Underhåll planering Reg Väst</v>
          </cell>
          <cell r="H649" t="str">
            <v>IVväp3 - Projektenhet 3 (ENH)</v>
          </cell>
          <cell r="I649" t="str">
            <v>UHnbys - Syd/ Väst (SEK)</v>
          </cell>
          <cell r="M649" t="str">
            <v/>
          </cell>
          <cell r="N649" t="str">
            <v/>
          </cell>
          <cell r="O649">
            <v>250000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250000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</row>
        <row r="650">
          <cell r="A650">
            <v>6968</v>
          </cell>
          <cell r="B650" t="str">
            <v>Gamla rångedalabron 15-23-1. År2010/2011</v>
          </cell>
          <cell r="C650" t="str">
            <v>DRIF</v>
          </cell>
          <cell r="D650" t="str">
            <v>Pågående</v>
          </cell>
          <cell r="E650" t="str">
            <v>Underhåll planering Reg Väst</v>
          </cell>
          <cell r="H650" t="str">
            <v>IVväp4 - Projektenhet 4 (ENH)</v>
          </cell>
          <cell r="I650" t="str">
            <v>IVväp4 - Projektenhet 4 (ENH)</v>
          </cell>
          <cell r="M650" t="str">
            <v/>
          </cell>
          <cell r="N650" t="str">
            <v/>
          </cell>
          <cell r="O650">
            <v>200000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200000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</row>
        <row r="651">
          <cell r="A651">
            <v>6968</v>
          </cell>
          <cell r="B651" t="str">
            <v>Gamla rångedalabron 15-23-1. År2010/2011</v>
          </cell>
          <cell r="C651" t="str">
            <v>DRIF</v>
          </cell>
          <cell r="D651" t="str">
            <v>Pågående</v>
          </cell>
          <cell r="E651" t="str">
            <v>Underhåll planering Reg Väst</v>
          </cell>
          <cell r="H651" t="str">
            <v>IVväp4 - Projektenhet 4 (ENH)</v>
          </cell>
          <cell r="I651" t="str">
            <v>IVväp4 - Projektenhet 4 (ENH)</v>
          </cell>
          <cell r="M651" t="str">
            <v/>
          </cell>
          <cell r="N651" t="str">
            <v/>
          </cell>
          <cell r="O651">
            <v>14079000</v>
          </cell>
          <cell r="P651">
            <v>0</v>
          </cell>
          <cell r="Q651">
            <v>0</v>
          </cell>
          <cell r="R651">
            <v>0</v>
          </cell>
          <cell r="S651">
            <v>1000000</v>
          </cell>
          <cell r="T651">
            <v>1100000</v>
          </cell>
          <cell r="U651">
            <v>7369000</v>
          </cell>
          <cell r="V651">
            <v>4610000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</row>
        <row r="652">
          <cell r="A652">
            <v>6969</v>
          </cell>
          <cell r="B652" t="str">
            <v>Bro 20-139-1 över Västerdalälven vid Sälen i Transtrand</v>
          </cell>
          <cell r="C652" t="str">
            <v>DRIF</v>
          </cell>
          <cell r="D652" t="str">
            <v>Pågående</v>
          </cell>
          <cell r="E652" t="str">
            <v>Underhåll planering Reg Mitt</v>
          </cell>
          <cell r="H652" t="str">
            <v>IVm - Mitt (AVD)</v>
          </cell>
          <cell r="I652" t="str">
            <v/>
          </cell>
          <cell r="M652" t="str">
            <v/>
          </cell>
          <cell r="N652" t="str">
            <v/>
          </cell>
          <cell r="O652">
            <v>2075000</v>
          </cell>
          <cell r="P652">
            <v>0</v>
          </cell>
          <cell r="Q652">
            <v>0</v>
          </cell>
          <cell r="R652">
            <v>0</v>
          </cell>
          <cell r="S652">
            <v>50000</v>
          </cell>
          <cell r="T652">
            <v>25000</v>
          </cell>
          <cell r="U652">
            <v>0</v>
          </cell>
          <cell r="V652">
            <v>0</v>
          </cell>
          <cell r="W652">
            <v>0</v>
          </cell>
          <cell r="X652">
            <v>2000000</v>
          </cell>
          <cell r="Y652">
            <v>0</v>
          </cell>
          <cell r="Z652">
            <v>0</v>
          </cell>
          <cell r="AA652">
            <v>0</v>
          </cell>
        </row>
        <row r="653">
          <cell r="A653">
            <v>6971</v>
          </cell>
          <cell r="B653" t="str">
            <v>Bro 21-109-1 över s.j. vid ö Bölan</v>
          </cell>
          <cell r="C653" t="str">
            <v>DRIF</v>
          </cell>
          <cell r="D653" t="str">
            <v>Pågående</v>
          </cell>
          <cell r="E653" t="str">
            <v>Underhåll planering Reg Mitt</v>
          </cell>
          <cell r="H653" t="str">
            <v>IVm - Mitt (AVD)</v>
          </cell>
          <cell r="I653" t="str">
            <v/>
          </cell>
          <cell r="M653" t="str">
            <v/>
          </cell>
          <cell r="N653" t="str">
            <v/>
          </cell>
          <cell r="O653">
            <v>75000</v>
          </cell>
          <cell r="P653">
            <v>0</v>
          </cell>
          <cell r="Q653">
            <v>0</v>
          </cell>
          <cell r="R653">
            <v>0</v>
          </cell>
          <cell r="S653">
            <v>50000</v>
          </cell>
          <cell r="T653">
            <v>25000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</row>
        <row r="654">
          <cell r="A654">
            <v>6972</v>
          </cell>
          <cell r="B654" t="str">
            <v>Bro 21-1091-1 över bäck vid Grönsinka</v>
          </cell>
          <cell r="C654" t="str">
            <v>DRIF</v>
          </cell>
          <cell r="D654" t="str">
            <v>Pågående</v>
          </cell>
          <cell r="E654" t="str">
            <v>Underhåll planering Reg Mitt</v>
          </cell>
          <cell r="H654" t="str">
            <v>IVm - Mitt (AVD)</v>
          </cell>
          <cell r="I654" t="str">
            <v/>
          </cell>
          <cell r="M654" t="str">
            <v/>
          </cell>
          <cell r="N654" t="str">
            <v/>
          </cell>
          <cell r="O654">
            <v>3075000</v>
          </cell>
          <cell r="P654">
            <v>0</v>
          </cell>
          <cell r="Q654">
            <v>0</v>
          </cell>
          <cell r="R654">
            <v>0</v>
          </cell>
          <cell r="S654">
            <v>50000</v>
          </cell>
          <cell r="T654">
            <v>25000</v>
          </cell>
          <cell r="U654">
            <v>0</v>
          </cell>
          <cell r="V654">
            <v>0</v>
          </cell>
          <cell r="W654">
            <v>3000000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</row>
        <row r="655">
          <cell r="A655">
            <v>6973</v>
          </cell>
          <cell r="B655" t="str">
            <v>Bro 21-130-1 över Ljusnan vid Segersta kyrka (Gc bron)</v>
          </cell>
          <cell r="C655" t="str">
            <v>DRIF</v>
          </cell>
          <cell r="D655" t="str">
            <v>Pågående</v>
          </cell>
          <cell r="E655" t="str">
            <v>Underhåll planering Reg Mitt</v>
          </cell>
          <cell r="H655" t="str">
            <v>IVm - Mitt (AVD)</v>
          </cell>
          <cell r="I655" t="str">
            <v/>
          </cell>
          <cell r="M655" t="str">
            <v/>
          </cell>
          <cell r="N655" t="str">
            <v/>
          </cell>
          <cell r="O655">
            <v>3075000</v>
          </cell>
          <cell r="P655">
            <v>0</v>
          </cell>
          <cell r="Q655">
            <v>0</v>
          </cell>
          <cell r="R655">
            <v>0</v>
          </cell>
          <cell r="S655">
            <v>50000</v>
          </cell>
          <cell r="T655">
            <v>25000</v>
          </cell>
          <cell r="U655">
            <v>0</v>
          </cell>
          <cell r="V655">
            <v>0</v>
          </cell>
          <cell r="W655">
            <v>3000000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</row>
        <row r="656">
          <cell r="A656">
            <v>6974</v>
          </cell>
          <cell r="B656" t="str">
            <v>Lv 296 Bro 21-175-1 S.j. vid Finnshögst</v>
          </cell>
          <cell r="C656" t="str">
            <v>DRIF</v>
          </cell>
          <cell r="D656" t="str">
            <v>Pågående</v>
          </cell>
          <cell r="E656" t="str">
            <v>Underhåll planering Reg Mitt</v>
          </cell>
          <cell r="H656" t="str">
            <v>IVm - Mitt (AVD)</v>
          </cell>
          <cell r="I656" t="str">
            <v/>
          </cell>
          <cell r="M656" t="str">
            <v/>
          </cell>
          <cell r="N656" t="str">
            <v/>
          </cell>
          <cell r="O656">
            <v>3075000</v>
          </cell>
          <cell r="P656">
            <v>0</v>
          </cell>
          <cell r="Q656">
            <v>0</v>
          </cell>
          <cell r="R656">
            <v>0</v>
          </cell>
          <cell r="S656">
            <v>50000</v>
          </cell>
          <cell r="T656">
            <v>25000</v>
          </cell>
          <cell r="U656">
            <v>0</v>
          </cell>
          <cell r="V656">
            <v>0</v>
          </cell>
          <cell r="W656">
            <v>3000000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</row>
        <row r="657">
          <cell r="A657">
            <v>6975</v>
          </cell>
          <cell r="B657" t="str">
            <v>rv 84 Bro 21-205-1 Fredrikfors</v>
          </cell>
          <cell r="C657" t="str">
            <v>DRIF</v>
          </cell>
          <cell r="D657" t="str">
            <v>Pågående</v>
          </cell>
          <cell r="E657" t="str">
            <v>Underhåll planering Reg Mitt</v>
          </cell>
          <cell r="H657" t="str">
            <v>IVm - Mitt (AVD)</v>
          </cell>
          <cell r="I657" t="str">
            <v/>
          </cell>
          <cell r="M657" t="str">
            <v/>
          </cell>
          <cell r="N657" t="str">
            <v/>
          </cell>
          <cell r="O657">
            <v>75000</v>
          </cell>
          <cell r="P657">
            <v>0</v>
          </cell>
          <cell r="Q657">
            <v>0</v>
          </cell>
          <cell r="R657">
            <v>0</v>
          </cell>
          <cell r="S657">
            <v>50000</v>
          </cell>
          <cell r="T657">
            <v>25000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</row>
        <row r="658">
          <cell r="A658">
            <v>6976</v>
          </cell>
          <cell r="B658" t="str">
            <v>rv 84 Bro 21-211-1 Hedsta</v>
          </cell>
          <cell r="C658" t="str">
            <v>DRIF</v>
          </cell>
          <cell r="D658" t="str">
            <v>Pågående</v>
          </cell>
          <cell r="E658" t="str">
            <v>Underhåll planering Reg Mitt</v>
          </cell>
          <cell r="H658" t="str">
            <v>IVm - Mitt (AVD)</v>
          </cell>
          <cell r="I658" t="str">
            <v/>
          </cell>
          <cell r="M658" t="str">
            <v/>
          </cell>
          <cell r="N658" t="str">
            <v/>
          </cell>
          <cell r="O658">
            <v>3075000</v>
          </cell>
          <cell r="P658">
            <v>0</v>
          </cell>
          <cell r="Q658">
            <v>0</v>
          </cell>
          <cell r="R658">
            <v>0</v>
          </cell>
          <cell r="S658">
            <v>50000</v>
          </cell>
          <cell r="T658">
            <v>25000</v>
          </cell>
          <cell r="U658">
            <v>0</v>
          </cell>
          <cell r="V658">
            <v>0</v>
          </cell>
          <cell r="W658">
            <v>3000000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</row>
        <row r="659">
          <cell r="A659">
            <v>6977</v>
          </cell>
          <cell r="B659" t="str">
            <v>Bro 21-214-1 över s.j. 0.8 km v Näsvikens station</v>
          </cell>
          <cell r="C659" t="str">
            <v>DRIF</v>
          </cell>
          <cell r="D659" t="str">
            <v>Pågående</v>
          </cell>
          <cell r="E659" t="str">
            <v>Underhåll planering Reg Mitt</v>
          </cell>
          <cell r="H659" t="str">
            <v>IVm - Mitt (AVD)</v>
          </cell>
          <cell r="I659" t="str">
            <v/>
          </cell>
          <cell r="M659" t="str">
            <v/>
          </cell>
          <cell r="N659" t="str">
            <v/>
          </cell>
          <cell r="O659">
            <v>75000</v>
          </cell>
          <cell r="P659">
            <v>0</v>
          </cell>
          <cell r="Q659">
            <v>0</v>
          </cell>
          <cell r="R659">
            <v>0</v>
          </cell>
          <cell r="S659">
            <v>50000</v>
          </cell>
          <cell r="T659">
            <v>25000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</row>
        <row r="660">
          <cell r="A660">
            <v>6980</v>
          </cell>
          <cell r="B660" t="str">
            <v>Väg 724 bro 22-1240-1 över bäck i Aspnäs</v>
          </cell>
          <cell r="C660" t="str">
            <v>DRIF</v>
          </cell>
          <cell r="D660" t="str">
            <v>Pågående</v>
          </cell>
          <cell r="E660" t="str">
            <v>Underhåll planering Reg Mitt</v>
          </cell>
          <cell r="H660" t="str">
            <v>IVm - Mitt (AVD)</v>
          </cell>
          <cell r="I660" t="str">
            <v/>
          </cell>
          <cell r="M660" t="str">
            <v/>
          </cell>
          <cell r="N660" t="str">
            <v/>
          </cell>
          <cell r="O660">
            <v>2239000</v>
          </cell>
          <cell r="P660">
            <v>0</v>
          </cell>
          <cell r="Q660">
            <v>0</v>
          </cell>
          <cell r="R660">
            <v>0</v>
          </cell>
          <cell r="S660">
            <v>150000</v>
          </cell>
          <cell r="T660">
            <v>89000</v>
          </cell>
          <cell r="U660">
            <v>2000000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</row>
        <row r="661">
          <cell r="A661">
            <v>6981</v>
          </cell>
          <cell r="B661" t="str">
            <v>Väg 724 bro 22-1241-1 över bäck i Ramsås</v>
          </cell>
          <cell r="C661" t="str">
            <v>DRIF</v>
          </cell>
          <cell r="D661" t="str">
            <v>Pågående</v>
          </cell>
          <cell r="E661" t="str">
            <v>Underhåll planering Reg Mitt</v>
          </cell>
          <cell r="H661" t="str">
            <v>IVm - Mitt (AVD)</v>
          </cell>
          <cell r="I661" t="str">
            <v/>
          </cell>
          <cell r="M661" t="str">
            <v/>
          </cell>
          <cell r="N661" t="str">
            <v/>
          </cell>
          <cell r="O661">
            <v>2721000</v>
          </cell>
          <cell r="P661">
            <v>0</v>
          </cell>
          <cell r="Q661">
            <v>0</v>
          </cell>
          <cell r="R661">
            <v>0</v>
          </cell>
          <cell r="S661">
            <v>150000</v>
          </cell>
          <cell r="T661">
            <v>71000</v>
          </cell>
          <cell r="U661">
            <v>2500000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</row>
        <row r="662">
          <cell r="A662">
            <v>6982</v>
          </cell>
          <cell r="B662" t="str">
            <v>Väg 568 bro 22-1328-1 över bäck vid Tunbyn 8 km sv Nolby</v>
          </cell>
          <cell r="C662" t="str">
            <v>DRIF</v>
          </cell>
          <cell r="D662" t="str">
            <v>Pågående</v>
          </cell>
          <cell r="E662" t="str">
            <v>Underhåll planering Reg Mitt</v>
          </cell>
          <cell r="H662" t="str">
            <v>IVm - Mitt (AVD)</v>
          </cell>
          <cell r="I662" t="str">
            <v/>
          </cell>
          <cell r="M662" t="str">
            <v/>
          </cell>
          <cell r="N662" t="str">
            <v/>
          </cell>
          <cell r="O662">
            <v>2366000</v>
          </cell>
          <cell r="P662">
            <v>0</v>
          </cell>
          <cell r="Q662">
            <v>0</v>
          </cell>
          <cell r="R662">
            <v>0</v>
          </cell>
          <cell r="S662">
            <v>150000</v>
          </cell>
          <cell r="T662">
            <v>116000</v>
          </cell>
          <cell r="U662">
            <v>2100000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</row>
        <row r="663">
          <cell r="A663">
            <v>6983</v>
          </cell>
          <cell r="B663" t="str">
            <v>Väg 967  bro 22-888-1 över bäck vid Björnbäck</v>
          </cell>
          <cell r="C663" t="str">
            <v>DRIF</v>
          </cell>
          <cell r="D663" t="str">
            <v>Pågående</v>
          </cell>
          <cell r="E663" t="str">
            <v>Underhåll planering Reg Mitt</v>
          </cell>
          <cell r="H663" t="str">
            <v>IVm - Mitt (AVD)</v>
          </cell>
          <cell r="I663" t="str">
            <v/>
          </cell>
          <cell r="M663" t="str">
            <v/>
          </cell>
          <cell r="N663" t="str">
            <v/>
          </cell>
          <cell r="O663">
            <v>2739000</v>
          </cell>
          <cell r="P663">
            <v>0</v>
          </cell>
          <cell r="Q663">
            <v>0</v>
          </cell>
          <cell r="R663">
            <v>0</v>
          </cell>
          <cell r="S663">
            <v>150000</v>
          </cell>
          <cell r="T663">
            <v>89000</v>
          </cell>
          <cell r="U663">
            <v>2500000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</row>
        <row r="664">
          <cell r="A664">
            <v>6984</v>
          </cell>
          <cell r="B664" t="str">
            <v>Väg 989 bro 23-1125-1 över bäck 2,5 km v Rudsjön</v>
          </cell>
          <cell r="C664" t="str">
            <v>DRIF</v>
          </cell>
          <cell r="D664" t="str">
            <v>Pågående</v>
          </cell>
          <cell r="E664" t="str">
            <v>Underhåll planering Reg Mitt</v>
          </cell>
          <cell r="H664" t="str">
            <v>IVm - Mitt (AVD)</v>
          </cell>
          <cell r="I664" t="str">
            <v/>
          </cell>
          <cell r="M664" t="str">
            <v/>
          </cell>
          <cell r="N664" t="str">
            <v/>
          </cell>
          <cell r="O664">
            <v>2239000</v>
          </cell>
          <cell r="P664">
            <v>0</v>
          </cell>
          <cell r="Q664">
            <v>0</v>
          </cell>
          <cell r="R664">
            <v>0</v>
          </cell>
          <cell r="S664">
            <v>150000</v>
          </cell>
          <cell r="T664">
            <v>89000</v>
          </cell>
          <cell r="U664">
            <v>2000000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</row>
        <row r="665">
          <cell r="A665">
            <v>6985</v>
          </cell>
          <cell r="B665" t="str">
            <v>Väg 693 Bro 23-232-1, Indalsälvens norra gren vid Kvistle</v>
          </cell>
          <cell r="C665" t="str">
            <v>DRIF</v>
          </cell>
          <cell r="D665" t="str">
            <v>Pågående</v>
          </cell>
          <cell r="E665" t="str">
            <v>Underhåll planering Reg Mitt</v>
          </cell>
          <cell r="H665" t="str">
            <v>IVm - Mitt (AVD)</v>
          </cell>
          <cell r="I665" t="str">
            <v/>
          </cell>
          <cell r="M665" t="str">
            <v/>
          </cell>
          <cell r="N665" t="str">
            <v/>
          </cell>
          <cell r="O665">
            <v>200000</v>
          </cell>
          <cell r="P665">
            <v>0</v>
          </cell>
          <cell r="Q665">
            <v>0</v>
          </cell>
          <cell r="R665">
            <v>0</v>
          </cell>
          <cell r="S665">
            <v>200000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</row>
        <row r="666">
          <cell r="A666">
            <v>6985</v>
          </cell>
          <cell r="B666" t="str">
            <v>Väg 693 Bro 23-232-1, Indalsälvens norra gren vid Kvistle</v>
          </cell>
          <cell r="C666" t="str">
            <v>DRIF</v>
          </cell>
          <cell r="D666" t="str">
            <v>Pågående</v>
          </cell>
          <cell r="E666" t="str">
            <v>Underhåll planering Reg Mitt</v>
          </cell>
          <cell r="H666" t="str">
            <v>IVmph - Projektenhet Härnösand (ENH)</v>
          </cell>
          <cell r="I666" t="str">
            <v/>
          </cell>
          <cell r="M666" t="str">
            <v/>
          </cell>
          <cell r="N666" t="str">
            <v/>
          </cell>
          <cell r="O666">
            <v>-16120</v>
          </cell>
          <cell r="P666">
            <v>0</v>
          </cell>
          <cell r="Q666">
            <v>0</v>
          </cell>
          <cell r="R666">
            <v>0</v>
          </cell>
          <cell r="S666">
            <v>-16120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</row>
        <row r="667">
          <cell r="A667">
            <v>6986</v>
          </cell>
          <cell r="B667" t="str">
            <v>Väg 675 bro 23-527-1 över den s.k. Märttjärnsbäcken sv Rännön</v>
          </cell>
          <cell r="C667" t="str">
            <v>DRIF</v>
          </cell>
          <cell r="D667" t="str">
            <v>Pågående</v>
          </cell>
          <cell r="E667" t="str">
            <v>Underhåll planering Reg Mitt</v>
          </cell>
          <cell r="H667" t="str">
            <v>IVm - Mitt (AVD)</v>
          </cell>
          <cell r="I667" t="str">
            <v/>
          </cell>
          <cell r="M667" t="str">
            <v/>
          </cell>
          <cell r="N667" t="str">
            <v/>
          </cell>
          <cell r="O667">
            <v>2212000</v>
          </cell>
          <cell r="P667">
            <v>0</v>
          </cell>
          <cell r="Q667">
            <v>0</v>
          </cell>
          <cell r="R667">
            <v>0</v>
          </cell>
          <cell r="S667">
            <v>150000</v>
          </cell>
          <cell r="T667">
            <v>62000</v>
          </cell>
          <cell r="U667">
            <v>2000000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</row>
        <row r="668">
          <cell r="A668">
            <v>6987</v>
          </cell>
          <cell r="B668" t="str">
            <v>Väg 675 bro 23-528-1 över Nästsjöbäcken (Rotnillsbäcken) vid Rännön</v>
          </cell>
          <cell r="C668" t="str">
            <v>DRIF</v>
          </cell>
          <cell r="D668" t="str">
            <v>Pågående</v>
          </cell>
          <cell r="E668" t="str">
            <v>Underhåll planering Reg Mitt</v>
          </cell>
          <cell r="H668" t="str">
            <v>IVm - Mitt (AVD)</v>
          </cell>
          <cell r="I668" t="str">
            <v/>
          </cell>
          <cell r="M668" t="str">
            <v/>
          </cell>
          <cell r="N668" t="str">
            <v/>
          </cell>
          <cell r="O668">
            <v>2239000</v>
          </cell>
          <cell r="P668">
            <v>0</v>
          </cell>
          <cell r="Q668">
            <v>0</v>
          </cell>
          <cell r="R668">
            <v>0</v>
          </cell>
          <cell r="S668">
            <v>150000</v>
          </cell>
          <cell r="T668">
            <v>89000</v>
          </cell>
          <cell r="U668">
            <v>2000000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</row>
        <row r="669">
          <cell r="A669">
            <v>6988</v>
          </cell>
          <cell r="B669" t="str">
            <v>Väg 689 bro 23-543-1 över Häggsjöån (Bakvattenån) sv Sörbodarna</v>
          </cell>
          <cell r="C669" t="str">
            <v>DRIF</v>
          </cell>
          <cell r="D669" t="str">
            <v>Pågående</v>
          </cell>
          <cell r="E669" t="str">
            <v>Underhåll planering Reg Mitt</v>
          </cell>
          <cell r="H669" t="str">
            <v>IVm - Mitt (AVD)</v>
          </cell>
          <cell r="I669" t="str">
            <v/>
          </cell>
          <cell r="M669" t="str">
            <v/>
          </cell>
          <cell r="N669" t="str">
            <v/>
          </cell>
          <cell r="O669">
            <v>2650000</v>
          </cell>
          <cell r="P669">
            <v>0</v>
          </cell>
          <cell r="Q669">
            <v>0</v>
          </cell>
          <cell r="R669">
            <v>0</v>
          </cell>
          <cell r="S669">
            <v>100000</v>
          </cell>
          <cell r="T669">
            <v>50000</v>
          </cell>
          <cell r="U669">
            <v>2500000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</row>
        <row r="670">
          <cell r="A670">
            <v>6989</v>
          </cell>
          <cell r="B670" t="str">
            <v>Väg 989 bro 23-988-1 över Bergsjöån v Rudsjön</v>
          </cell>
          <cell r="C670" t="str">
            <v>DRIF</v>
          </cell>
          <cell r="D670" t="str">
            <v>Pågående</v>
          </cell>
          <cell r="E670" t="str">
            <v>Underhåll planering Reg Mitt</v>
          </cell>
          <cell r="H670" t="str">
            <v>IVm - Mitt (AVD)</v>
          </cell>
          <cell r="I670" t="str">
            <v/>
          </cell>
          <cell r="M670" t="str">
            <v/>
          </cell>
          <cell r="N670" t="str">
            <v/>
          </cell>
          <cell r="O670">
            <v>2222000</v>
          </cell>
          <cell r="P670">
            <v>0</v>
          </cell>
          <cell r="Q670">
            <v>0</v>
          </cell>
          <cell r="R670">
            <v>0</v>
          </cell>
          <cell r="S670">
            <v>150000</v>
          </cell>
          <cell r="T670">
            <v>72000</v>
          </cell>
          <cell r="U670">
            <v>2000000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</row>
        <row r="671">
          <cell r="A671">
            <v>6989</v>
          </cell>
          <cell r="B671" t="str">
            <v>Väg 989 bro 23-988-1 över Bergsjöån v Rudsjön</v>
          </cell>
          <cell r="C671" t="str">
            <v>DRIF</v>
          </cell>
          <cell r="D671" t="str">
            <v>Pågående</v>
          </cell>
          <cell r="E671" t="str">
            <v>Underhåll planering Reg Mitt</v>
          </cell>
          <cell r="H671" t="str">
            <v>IVmph - Projektenhet Härnösand (ENH)</v>
          </cell>
          <cell r="I671" t="str">
            <v/>
          </cell>
          <cell r="M671" t="str">
            <v/>
          </cell>
          <cell r="N671" t="str">
            <v/>
          </cell>
          <cell r="O671">
            <v>-8280</v>
          </cell>
          <cell r="P671">
            <v>0</v>
          </cell>
          <cell r="Q671">
            <v>0</v>
          </cell>
          <cell r="R671">
            <v>0</v>
          </cell>
          <cell r="S671">
            <v>-8280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</row>
        <row r="672">
          <cell r="A672">
            <v>6990</v>
          </cell>
          <cell r="B672" t="str">
            <v>Väg E45 bro 24-158-1 Melskabäcken sv Fiandbergs stn</v>
          </cell>
          <cell r="C672" t="str">
            <v>DRIF</v>
          </cell>
          <cell r="D672" t="str">
            <v>Pågående</v>
          </cell>
          <cell r="E672" t="str">
            <v>Underhåll planering Reg Nord</v>
          </cell>
          <cell r="H672" t="str">
            <v>IVnac -  AC (ENH)</v>
          </cell>
          <cell r="I672" t="str">
            <v>IVn - Nord (AVD)</v>
          </cell>
          <cell r="M672" t="str">
            <v/>
          </cell>
          <cell r="N672" t="str">
            <v/>
          </cell>
          <cell r="O672">
            <v>3440000</v>
          </cell>
          <cell r="P672">
            <v>0</v>
          </cell>
          <cell r="Q672">
            <v>0</v>
          </cell>
          <cell r="R672">
            <v>0</v>
          </cell>
          <cell r="S672">
            <v>200000</v>
          </cell>
          <cell r="T672">
            <v>300000</v>
          </cell>
          <cell r="U672">
            <v>2940000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</row>
        <row r="673">
          <cell r="A673">
            <v>6991</v>
          </cell>
          <cell r="B673" t="str">
            <v>Väg  E45 bro 24-23-1 Gamhembäcken V Gubbergets stn</v>
          </cell>
          <cell r="C673" t="str">
            <v>DRIF</v>
          </cell>
          <cell r="D673" t="str">
            <v>Pågående</v>
          </cell>
          <cell r="E673" t="str">
            <v>Underhåll planering Reg Nord</v>
          </cell>
          <cell r="H673" t="str">
            <v>IVnac -  AC (ENH)</v>
          </cell>
          <cell r="I673" t="str">
            <v>IVn - Nord (AVD)</v>
          </cell>
          <cell r="M673" t="str">
            <v/>
          </cell>
          <cell r="N673" t="str">
            <v/>
          </cell>
          <cell r="O673">
            <v>3480000</v>
          </cell>
          <cell r="P673">
            <v>0</v>
          </cell>
          <cell r="Q673">
            <v>0</v>
          </cell>
          <cell r="R673">
            <v>0</v>
          </cell>
          <cell r="S673">
            <v>250000</v>
          </cell>
          <cell r="T673">
            <v>300000</v>
          </cell>
          <cell r="U673">
            <v>2930000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</row>
        <row r="674">
          <cell r="A674">
            <v>6992</v>
          </cell>
          <cell r="B674" t="str">
            <v>Väg E45 bro 24-24-1 Delmobäcken</v>
          </cell>
          <cell r="C674" t="str">
            <v>DRIF</v>
          </cell>
          <cell r="D674" t="str">
            <v>Pågående</v>
          </cell>
          <cell r="E674" t="str">
            <v>Underhåll planering Reg Nord</v>
          </cell>
          <cell r="H674" t="str">
            <v>IVnac -  AC (ENH)</v>
          </cell>
          <cell r="I674" t="str">
            <v>IVn - Nord (AVD)</v>
          </cell>
          <cell r="M674" t="str">
            <v/>
          </cell>
          <cell r="N674" t="str">
            <v/>
          </cell>
          <cell r="O674">
            <v>3880000</v>
          </cell>
          <cell r="P674">
            <v>0</v>
          </cell>
          <cell r="Q674">
            <v>0</v>
          </cell>
          <cell r="R674">
            <v>0</v>
          </cell>
          <cell r="S674">
            <v>250000</v>
          </cell>
          <cell r="T674">
            <v>300000</v>
          </cell>
          <cell r="U674">
            <v>3330000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</row>
        <row r="675">
          <cell r="A675">
            <v>6993</v>
          </cell>
          <cell r="B675" t="str">
            <v>Väg E12 bro 24-356-1 Krabbfjällbäcken</v>
          </cell>
          <cell r="C675" t="str">
            <v>DRIF</v>
          </cell>
          <cell r="D675" t="str">
            <v>Pågående</v>
          </cell>
          <cell r="E675" t="str">
            <v>Underhåll planering Reg Nord</v>
          </cell>
          <cell r="H675" t="str">
            <v>IVnac -  AC (ENH)</v>
          </cell>
          <cell r="I675" t="str">
            <v/>
          </cell>
          <cell r="M675" t="str">
            <v/>
          </cell>
          <cell r="N675" t="str">
            <v/>
          </cell>
          <cell r="O675">
            <v>4610000</v>
          </cell>
          <cell r="P675">
            <v>0</v>
          </cell>
          <cell r="Q675">
            <v>0</v>
          </cell>
          <cell r="R675">
            <v>0</v>
          </cell>
          <cell r="S675">
            <v>460000</v>
          </cell>
          <cell r="T675">
            <v>4150000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</row>
        <row r="676">
          <cell r="A676">
            <v>6994</v>
          </cell>
          <cell r="B676" t="str">
            <v>Väg 363 bro 24-359-1 Tavelån vid Kvarnfors</v>
          </cell>
          <cell r="C676" t="str">
            <v>DRIF</v>
          </cell>
          <cell r="D676" t="str">
            <v>Pågående</v>
          </cell>
          <cell r="E676" t="str">
            <v>Underhåll planering Reg Nord</v>
          </cell>
          <cell r="H676" t="str">
            <v>IVn - Nord (AVD)</v>
          </cell>
          <cell r="I676" t="str">
            <v/>
          </cell>
          <cell r="M676" t="str">
            <v/>
          </cell>
          <cell r="N676" t="str">
            <v/>
          </cell>
          <cell r="O676">
            <v>5300000</v>
          </cell>
          <cell r="P676">
            <v>0</v>
          </cell>
          <cell r="Q676">
            <v>0</v>
          </cell>
          <cell r="R676">
            <v>0</v>
          </cell>
          <cell r="S676">
            <v>300000</v>
          </cell>
          <cell r="T676">
            <v>220000</v>
          </cell>
          <cell r="U676">
            <v>4780000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</row>
        <row r="677">
          <cell r="A677">
            <v>6994</v>
          </cell>
          <cell r="B677" t="str">
            <v>Väg 363 bro 24-359-1 Tavelån vid Kvarnfors</v>
          </cell>
          <cell r="C677" t="str">
            <v>DRIF</v>
          </cell>
          <cell r="D677" t="str">
            <v>Pågående</v>
          </cell>
          <cell r="E677" t="str">
            <v>Underhåll planering Reg Nord</v>
          </cell>
          <cell r="H677" t="str">
            <v>IVnac -  AC (ENH)</v>
          </cell>
          <cell r="I677" t="str">
            <v/>
          </cell>
          <cell r="M677" t="str">
            <v/>
          </cell>
          <cell r="N677" t="str">
            <v/>
          </cell>
          <cell r="O677">
            <v>100000</v>
          </cell>
          <cell r="P677">
            <v>0</v>
          </cell>
          <cell r="Q677">
            <v>0</v>
          </cell>
          <cell r="R677">
            <v>0</v>
          </cell>
          <cell r="S677">
            <v>100000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</row>
        <row r="678">
          <cell r="A678">
            <v>6995</v>
          </cell>
          <cell r="B678" t="str">
            <v>Väg 737 bro 24-715-1 Ståvattsbäcken</v>
          </cell>
          <cell r="C678" t="str">
            <v>DRIF</v>
          </cell>
          <cell r="D678" t="str">
            <v>Pågående</v>
          </cell>
          <cell r="E678" t="str">
            <v>Underhåll planering Reg Nord</v>
          </cell>
          <cell r="H678" t="str">
            <v>IVnac -  AC (ENH)</v>
          </cell>
          <cell r="I678" t="str">
            <v>IVn - Nord (AVD)</v>
          </cell>
          <cell r="M678" t="str">
            <v/>
          </cell>
          <cell r="N678" t="str">
            <v/>
          </cell>
          <cell r="O678">
            <v>3000000</v>
          </cell>
          <cell r="P678">
            <v>0</v>
          </cell>
          <cell r="Q678">
            <v>0</v>
          </cell>
          <cell r="R678">
            <v>0</v>
          </cell>
          <cell r="S678">
            <v>400000</v>
          </cell>
          <cell r="T678">
            <v>2600000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</row>
        <row r="679">
          <cell r="A679">
            <v>6996</v>
          </cell>
          <cell r="B679" t="str">
            <v>Väg 740 bro 24-717-1  Lillån Hertsånger</v>
          </cell>
          <cell r="C679" t="str">
            <v>DRIF</v>
          </cell>
          <cell r="D679" t="str">
            <v>Pågående</v>
          </cell>
          <cell r="E679" t="str">
            <v>Underhåll planering Reg Nord</v>
          </cell>
          <cell r="H679" t="str">
            <v>IVnac -  AC (ENH)</v>
          </cell>
          <cell r="I679" t="str">
            <v>IVn - Nord (AVD)</v>
          </cell>
          <cell r="M679" t="str">
            <v/>
          </cell>
          <cell r="N679" t="str">
            <v/>
          </cell>
          <cell r="O679">
            <v>5550300</v>
          </cell>
          <cell r="P679">
            <v>0</v>
          </cell>
          <cell r="Q679">
            <v>0</v>
          </cell>
          <cell r="R679">
            <v>0</v>
          </cell>
          <cell r="S679">
            <v>300</v>
          </cell>
          <cell r="T679">
            <v>5550000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</row>
        <row r="680">
          <cell r="A680">
            <v>6997</v>
          </cell>
          <cell r="B680" t="str">
            <v>Väg E45 bro 24-90-1 Råbäcken NO Norrheds stn</v>
          </cell>
          <cell r="C680" t="str">
            <v>DRIF</v>
          </cell>
          <cell r="D680" t="str">
            <v>Pågående</v>
          </cell>
          <cell r="E680" t="str">
            <v>Underhåll planering Reg Nord</v>
          </cell>
          <cell r="H680" t="str">
            <v>IVnbd - BD (ENH)</v>
          </cell>
          <cell r="I680" t="str">
            <v>IVn - Nord (AVD)</v>
          </cell>
          <cell r="M680" t="str">
            <v/>
          </cell>
          <cell r="N680" t="str">
            <v/>
          </cell>
          <cell r="O680">
            <v>-5200</v>
          </cell>
          <cell r="P680">
            <v>0</v>
          </cell>
          <cell r="Q680">
            <v>0</v>
          </cell>
          <cell r="R680">
            <v>0</v>
          </cell>
          <cell r="S680">
            <v>-5200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</row>
        <row r="681">
          <cell r="A681">
            <v>6997</v>
          </cell>
          <cell r="B681" t="str">
            <v>Väg E45 bro 24-90-1 Råbäcken NO Norrheds stn</v>
          </cell>
          <cell r="C681" t="str">
            <v>DRIF</v>
          </cell>
          <cell r="D681" t="str">
            <v>Pågående</v>
          </cell>
          <cell r="E681" t="str">
            <v>Underhåll planering Reg Nord</v>
          </cell>
          <cell r="H681" t="str">
            <v>IVnac -  AC (ENH)</v>
          </cell>
          <cell r="I681" t="str">
            <v>IVn - Nord (AVD)</v>
          </cell>
          <cell r="M681" t="str">
            <v/>
          </cell>
          <cell r="N681" t="str">
            <v/>
          </cell>
          <cell r="O681">
            <v>3435000</v>
          </cell>
          <cell r="P681">
            <v>0</v>
          </cell>
          <cell r="Q681">
            <v>0</v>
          </cell>
          <cell r="R681">
            <v>0</v>
          </cell>
          <cell r="S681">
            <v>205000</v>
          </cell>
          <cell r="T681">
            <v>300000</v>
          </cell>
          <cell r="U681">
            <v>2930000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</row>
        <row r="682">
          <cell r="A682">
            <v>6998</v>
          </cell>
          <cell r="B682" t="str">
            <v>Väg 811 bro 25-1046-1 Andrensbäcken</v>
          </cell>
          <cell r="C682" t="str">
            <v>DRIF</v>
          </cell>
          <cell r="D682" t="str">
            <v>Pågående</v>
          </cell>
          <cell r="E682" t="str">
            <v>Underhåll planering Reg Nord</v>
          </cell>
          <cell r="H682" t="str">
            <v>IVn - Nord (AVD)</v>
          </cell>
          <cell r="I682" t="str">
            <v/>
          </cell>
          <cell r="M682" t="str">
            <v/>
          </cell>
          <cell r="N682" t="str">
            <v/>
          </cell>
          <cell r="O682">
            <v>3000000</v>
          </cell>
          <cell r="P682">
            <v>0</v>
          </cell>
          <cell r="Q682">
            <v>0</v>
          </cell>
          <cell r="R682">
            <v>0</v>
          </cell>
          <cell r="S682">
            <v>3000000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</row>
        <row r="683">
          <cell r="A683">
            <v>6998</v>
          </cell>
          <cell r="B683" t="str">
            <v>Väg 811 bro 25-1046-1 Andrensbäcken</v>
          </cell>
          <cell r="C683" t="str">
            <v>DRIF</v>
          </cell>
          <cell r="D683" t="str">
            <v>Pågående</v>
          </cell>
          <cell r="E683" t="str">
            <v>Underhåll planering Reg Nord</v>
          </cell>
          <cell r="H683" t="str">
            <v>IVnbd - BD (ENH)</v>
          </cell>
          <cell r="I683" t="str">
            <v/>
          </cell>
          <cell r="M683" t="str">
            <v/>
          </cell>
          <cell r="N683" t="str">
            <v/>
          </cell>
          <cell r="O683">
            <v>15984</v>
          </cell>
          <cell r="P683">
            <v>0</v>
          </cell>
          <cell r="Q683">
            <v>0</v>
          </cell>
          <cell r="R683">
            <v>0</v>
          </cell>
          <cell r="S683">
            <v>15984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</row>
        <row r="684">
          <cell r="A684">
            <v>6999</v>
          </cell>
          <cell r="B684" t="str">
            <v>Bro 25-1186-1 över Högvattengren Vittangi Torne älv</v>
          </cell>
          <cell r="C684" t="str">
            <v>DRIF</v>
          </cell>
          <cell r="D684" t="str">
            <v>Pågående</v>
          </cell>
          <cell r="E684" t="str">
            <v>Underhåll planering Reg Nord</v>
          </cell>
          <cell r="H684" t="str">
            <v>IVn - Nord (AVD)</v>
          </cell>
          <cell r="I684" t="str">
            <v/>
          </cell>
          <cell r="M684" t="str">
            <v/>
          </cell>
          <cell r="N684" t="str">
            <v/>
          </cell>
          <cell r="O684">
            <v>500000</v>
          </cell>
          <cell r="P684">
            <v>0</v>
          </cell>
          <cell r="Q684">
            <v>0</v>
          </cell>
          <cell r="R684">
            <v>0</v>
          </cell>
          <cell r="S684">
            <v>500000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</row>
        <row r="685">
          <cell r="A685">
            <v>6999</v>
          </cell>
          <cell r="B685" t="str">
            <v>Bro 25-1186-1 över Högvattengren Vittangi Torne älv</v>
          </cell>
          <cell r="C685" t="str">
            <v>DRIF</v>
          </cell>
          <cell r="D685" t="str">
            <v>Pågående</v>
          </cell>
          <cell r="E685" t="str">
            <v>Underhåll planering Reg Nord</v>
          </cell>
          <cell r="H685" t="str">
            <v>IVnac -  AC (ENH)</v>
          </cell>
          <cell r="I685" t="str">
            <v/>
          </cell>
          <cell r="M685" t="str">
            <v/>
          </cell>
          <cell r="N685" t="str">
            <v/>
          </cell>
          <cell r="O685">
            <v>10000</v>
          </cell>
          <cell r="P685">
            <v>0</v>
          </cell>
          <cell r="Q685">
            <v>0</v>
          </cell>
          <cell r="R685">
            <v>0</v>
          </cell>
          <cell r="S685">
            <v>10000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</row>
        <row r="686">
          <cell r="A686">
            <v>7000</v>
          </cell>
          <cell r="B686" t="str">
            <v>Väg 98 bro 25-1213-1 Torne älvs bigren vid Övertorneå (104194)</v>
          </cell>
          <cell r="C686" t="str">
            <v>DRIF</v>
          </cell>
          <cell r="D686" t="str">
            <v>Pågående</v>
          </cell>
          <cell r="E686" t="str">
            <v>Underhåll planering Reg Nord</v>
          </cell>
          <cell r="H686" t="str">
            <v>IVn - Nord (AVD)</v>
          </cell>
          <cell r="I686" t="str">
            <v/>
          </cell>
          <cell r="M686" t="str">
            <v/>
          </cell>
          <cell r="N686" t="str">
            <v/>
          </cell>
          <cell r="O686">
            <v>7250000</v>
          </cell>
          <cell r="P686">
            <v>0</v>
          </cell>
          <cell r="Q686">
            <v>0</v>
          </cell>
          <cell r="R686">
            <v>0</v>
          </cell>
          <cell r="S686">
            <v>250000</v>
          </cell>
          <cell r="T686">
            <v>0</v>
          </cell>
          <cell r="U686">
            <v>0</v>
          </cell>
          <cell r="V686">
            <v>0</v>
          </cell>
          <cell r="W686">
            <v>7000000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</row>
        <row r="687">
          <cell r="A687">
            <v>7000</v>
          </cell>
          <cell r="B687" t="str">
            <v>Väg 98 bro 25-1213-1 Torne älvs bigren vid Övertorneå (104194)</v>
          </cell>
          <cell r="C687" t="str">
            <v>DRIF</v>
          </cell>
          <cell r="D687" t="str">
            <v>Pågående</v>
          </cell>
          <cell r="E687" t="str">
            <v>Underhåll planering Reg Nord</v>
          </cell>
          <cell r="H687" t="str">
            <v>IVnbd - BD (ENH)</v>
          </cell>
          <cell r="I687" t="str">
            <v/>
          </cell>
          <cell r="M687" t="str">
            <v/>
          </cell>
          <cell r="N687" t="str">
            <v/>
          </cell>
          <cell r="O687">
            <v>100000</v>
          </cell>
          <cell r="P687">
            <v>0</v>
          </cell>
          <cell r="Q687">
            <v>0</v>
          </cell>
          <cell r="R687">
            <v>0</v>
          </cell>
          <cell r="S687">
            <v>100000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</row>
        <row r="688">
          <cell r="A688">
            <v>7000</v>
          </cell>
          <cell r="B688" t="str">
            <v>Väg 98 bro 25-1213-1 Torne älvs bigren vid Övertorneå (104194)</v>
          </cell>
          <cell r="C688" t="str">
            <v>DRIF</v>
          </cell>
          <cell r="D688" t="str">
            <v>Pågående</v>
          </cell>
          <cell r="E688" t="str">
            <v>Underhåll planering Reg Nord</v>
          </cell>
          <cell r="H688" t="str">
            <v>IVnbd - BD (ENH)</v>
          </cell>
          <cell r="I688" t="str">
            <v/>
          </cell>
          <cell r="M688" t="str">
            <v/>
          </cell>
          <cell r="N688" t="str">
            <v/>
          </cell>
          <cell r="O688">
            <v>-9360</v>
          </cell>
          <cell r="P688">
            <v>0</v>
          </cell>
          <cell r="Q688">
            <v>0</v>
          </cell>
          <cell r="R688">
            <v>0</v>
          </cell>
          <cell r="S688">
            <v>-9360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</row>
        <row r="689">
          <cell r="A689">
            <v>7001</v>
          </cell>
          <cell r="B689" t="str">
            <v>Väg E45 bro 25-123-1 över Lina älv</v>
          </cell>
          <cell r="C689" t="str">
            <v>DRIF</v>
          </cell>
          <cell r="D689" t="str">
            <v>Pågående</v>
          </cell>
          <cell r="E689" t="str">
            <v>Underhåll planering Reg Nord</v>
          </cell>
          <cell r="H689" t="str">
            <v>IVnbd - BD (ENH)</v>
          </cell>
          <cell r="I689" t="str">
            <v/>
          </cell>
          <cell r="M689" t="str">
            <v/>
          </cell>
          <cell r="N689" t="str">
            <v/>
          </cell>
          <cell r="O689">
            <v>6989000</v>
          </cell>
          <cell r="P689">
            <v>0</v>
          </cell>
          <cell r="Q689">
            <v>0</v>
          </cell>
          <cell r="R689">
            <v>0</v>
          </cell>
          <cell r="S689">
            <v>418000</v>
          </cell>
          <cell r="T689">
            <v>6571000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</row>
        <row r="690">
          <cell r="A690">
            <v>7002</v>
          </cell>
          <cell r="B690" t="str">
            <v>Väg E10 bro 25-126-1 Bro över Kutjasjoki vid Napari</v>
          </cell>
          <cell r="C690" t="str">
            <v>DRIF</v>
          </cell>
          <cell r="D690" t="str">
            <v>Nystart</v>
          </cell>
          <cell r="E690" t="str">
            <v>Underhåll planering Reg Nord</v>
          </cell>
          <cell r="H690" t="str">
            <v>IVnbd - BD (ENH)</v>
          </cell>
          <cell r="I690" t="str">
            <v>IVn - Nord (AVD)</v>
          </cell>
          <cell r="M690" t="str">
            <v/>
          </cell>
          <cell r="N690" t="str">
            <v/>
          </cell>
          <cell r="O690">
            <v>4000000</v>
          </cell>
          <cell r="P690">
            <v>0</v>
          </cell>
          <cell r="Q690">
            <v>0</v>
          </cell>
          <cell r="R690">
            <v>0</v>
          </cell>
          <cell r="S690">
            <v>200000</v>
          </cell>
          <cell r="T690">
            <v>300000</v>
          </cell>
          <cell r="U690">
            <v>3500000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</row>
        <row r="691">
          <cell r="A691">
            <v>7003</v>
          </cell>
          <cell r="B691" t="str">
            <v>Väg 398 bro 25-1334-1 Littiäisoja</v>
          </cell>
          <cell r="C691" t="str">
            <v>DRIF</v>
          </cell>
          <cell r="D691" t="str">
            <v>Nystart</v>
          </cell>
          <cell r="E691" t="str">
            <v>Underhåll planering Reg Nord</v>
          </cell>
          <cell r="H691" t="str">
            <v>IVnbd - BD (ENH)</v>
          </cell>
          <cell r="I691" t="str">
            <v/>
          </cell>
          <cell r="M691" t="str">
            <v/>
          </cell>
          <cell r="N691" t="str">
            <v/>
          </cell>
          <cell r="O691">
            <v>2950000</v>
          </cell>
          <cell r="P691">
            <v>0</v>
          </cell>
          <cell r="Q691">
            <v>0</v>
          </cell>
          <cell r="R691">
            <v>0</v>
          </cell>
          <cell r="S691">
            <v>400000</v>
          </cell>
          <cell r="T691">
            <v>2550000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</row>
        <row r="692">
          <cell r="A692">
            <v>7003</v>
          </cell>
          <cell r="B692" t="str">
            <v>Väg 398 bro 25-1334-1 Littiäisoja</v>
          </cell>
          <cell r="C692" t="str">
            <v>DRIF</v>
          </cell>
          <cell r="D692" t="str">
            <v>Pågående</v>
          </cell>
          <cell r="E692" t="str">
            <v>Underhåll planering Reg Nord</v>
          </cell>
          <cell r="H692" t="str">
            <v>IVnbd - BD (ENH)</v>
          </cell>
          <cell r="I692" t="str">
            <v/>
          </cell>
          <cell r="M692" t="str">
            <v/>
          </cell>
          <cell r="N692" t="str">
            <v/>
          </cell>
          <cell r="O692">
            <v>100000</v>
          </cell>
          <cell r="P692">
            <v>0</v>
          </cell>
          <cell r="Q692">
            <v>0</v>
          </cell>
          <cell r="R692">
            <v>0</v>
          </cell>
          <cell r="S692">
            <v>100000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</row>
        <row r="693">
          <cell r="A693">
            <v>7003</v>
          </cell>
          <cell r="B693" t="str">
            <v>Väg 398 bro 25-1334-1 Littiäisoja</v>
          </cell>
          <cell r="C693" t="str">
            <v>DRIF</v>
          </cell>
          <cell r="D693" t="str">
            <v>Pågående</v>
          </cell>
          <cell r="E693" t="str">
            <v>Underhåll planering Reg Nord</v>
          </cell>
          <cell r="H693" t="str">
            <v>IVnbd - BD (ENH)</v>
          </cell>
          <cell r="I693" t="str">
            <v/>
          </cell>
          <cell r="M693" t="str">
            <v/>
          </cell>
          <cell r="N693" t="str">
            <v/>
          </cell>
          <cell r="O693">
            <v>-9360</v>
          </cell>
          <cell r="P693">
            <v>0</v>
          </cell>
          <cell r="Q693">
            <v>0</v>
          </cell>
          <cell r="R693">
            <v>0</v>
          </cell>
          <cell r="S693">
            <v>-9360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</row>
        <row r="694">
          <cell r="A694">
            <v>7004</v>
          </cell>
          <cell r="B694" t="str">
            <v>Väg 373 bro 25-1351-1 Bullerviken N Bergsviken</v>
          </cell>
          <cell r="C694" t="str">
            <v>DRIF</v>
          </cell>
          <cell r="D694" t="str">
            <v>Nystart</v>
          </cell>
          <cell r="E694" t="str">
            <v>Underhåll planering Reg Nord</v>
          </cell>
          <cell r="H694" t="str">
            <v>IVnac -  AC (ENH)</v>
          </cell>
          <cell r="I694" t="str">
            <v>IVn - Nord (AVD)</v>
          </cell>
          <cell r="M694" t="str">
            <v/>
          </cell>
          <cell r="N694" t="str">
            <v/>
          </cell>
          <cell r="O694">
            <v>4000000</v>
          </cell>
          <cell r="P694">
            <v>0</v>
          </cell>
          <cell r="Q694">
            <v>0</v>
          </cell>
          <cell r="R694">
            <v>0</v>
          </cell>
          <cell r="S694">
            <v>200000</v>
          </cell>
          <cell r="T694">
            <v>200000</v>
          </cell>
          <cell r="U694">
            <v>3600000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</row>
        <row r="695">
          <cell r="A695">
            <v>7005</v>
          </cell>
          <cell r="B695" t="str">
            <v>Väg 373 bro 25-1362-1 kanal vid Bergsviken i Piteå</v>
          </cell>
          <cell r="C695" t="str">
            <v>DRIF</v>
          </cell>
          <cell r="D695" t="str">
            <v>Pågående</v>
          </cell>
          <cell r="E695" t="str">
            <v>Underhåll planering Reg Nord</v>
          </cell>
          <cell r="H695" t="str">
            <v>IVnac -  AC (ENH)</v>
          </cell>
          <cell r="I695" t="str">
            <v>IVn - Nord (AVD)</v>
          </cell>
          <cell r="M695" t="str">
            <v/>
          </cell>
          <cell r="N695" t="str">
            <v/>
          </cell>
          <cell r="O695">
            <v>6000000</v>
          </cell>
          <cell r="P695">
            <v>0</v>
          </cell>
          <cell r="Q695">
            <v>0</v>
          </cell>
          <cell r="R695">
            <v>0</v>
          </cell>
          <cell r="S695">
            <v>200000</v>
          </cell>
          <cell r="T695">
            <v>300000</v>
          </cell>
          <cell r="U695">
            <v>5500000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</row>
        <row r="696">
          <cell r="A696">
            <v>7006</v>
          </cell>
          <cell r="B696" t="str">
            <v>Väg E4 bro 25-1381-1 kanal 0.3 km S tpl Bergsviken i Piteå</v>
          </cell>
          <cell r="C696" t="str">
            <v>DRIF</v>
          </cell>
          <cell r="D696" t="str">
            <v>Pågående</v>
          </cell>
          <cell r="E696" t="str">
            <v>Underhåll planering Reg Nord</v>
          </cell>
          <cell r="H696" t="str">
            <v>IVnac -  AC (ENH)</v>
          </cell>
          <cell r="I696" t="str">
            <v>IVn - Nord (AVD)</v>
          </cell>
          <cell r="M696" t="str">
            <v/>
          </cell>
          <cell r="N696" t="str">
            <v/>
          </cell>
          <cell r="O696">
            <v>8000000</v>
          </cell>
          <cell r="P696">
            <v>0</v>
          </cell>
          <cell r="Q696">
            <v>0</v>
          </cell>
          <cell r="R696">
            <v>0</v>
          </cell>
          <cell r="S696">
            <v>200000</v>
          </cell>
          <cell r="T696">
            <v>400000</v>
          </cell>
          <cell r="U696">
            <v>7400000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</row>
        <row r="697">
          <cell r="A697">
            <v>7007</v>
          </cell>
          <cell r="B697" t="str">
            <v>Väg E45 bro 25-151-1 Bro över Kallokajoki SV Ruoksujärvis sydspets</v>
          </cell>
          <cell r="C697" t="str">
            <v>DRIF</v>
          </cell>
          <cell r="D697" t="str">
            <v>Nystart</v>
          </cell>
          <cell r="E697" t="str">
            <v>Underhåll planering Reg Nord</v>
          </cell>
          <cell r="H697" t="str">
            <v>IVnbd - BD (ENH)</v>
          </cell>
          <cell r="I697" t="str">
            <v>IVn - Nord (AVD)</v>
          </cell>
          <cell r="M697" t="str">
            <v/>
          </cell>
          <cell r="N697" t="str">
            <v/>
          </cell>
          <cell r="O697">
            <v>3300000</v>
          </cell>
          <cell r="P697">
            <v>0</v>
          </cell>
          <cell r="Q697">
            <v>0</v>
          </cell>
          <cell r="R697">
            <v>0</v>
          </cell>
          <cell r="S697">
            <v>100000</v>
          </cell>
          <cell r="T697">
            <v>200000</v>
          </cell>
          <cell r="U697">
            <v>3000000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</row>
        <row r="698">
          <cell r="A698">
            <v>7008</v>
          </cell>
          <cell r="B698" t="str">
            <v>Bro 25-1597-1 över Högvattengren Kouksu Torne älv</v>
          </cell>
          <cell r="C698" t="str">
            <v>DRIF</v>
          </cell>
          <cell r="D698" t="str">
            <v>Nystart</v>
          </cell>
          <cell r="E698" t="str">
            <v>Underhåll planering Reg Nord</v>
          </cell>
          <cell r="H698" t="str">
            <v>IVnac -  AC (ENH)</v>
          </cell>
          <cell r="I698" t="str">
            <v/>
          </cell>
          <cell r="M698" t="str">
            <v/>
          </cell>
          <cell r="N698" t="str">
            <v/>
          </cell>
          <cell r="O698">
            <v>10500000</v>
          </cell>
          <cell r="P698">
            <v>0</v>
          </cell>
          <cell r="Q698">
            <v>0</v>
          </cell>
          <cell r="R698">
            <v>0</v>
          </cell>
          <cell r="S698">
            <v>500000</v>
          </cell>
          <cell r="T698">
            <v>2000000</v>
          </cell>
          <cell r="U698">
            <v>8000000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</row>
        <row r="699">
          <cell r="A699">
            <v>7008</v>
          </cell>
          <cell r="B699" t="str">
            <v>Bro 25-1597-1 över Högvattengren Kouksu Torne älv</v>
          </cell>
          <cell r="C699" t="str">
            <v>DRIF</v>
          </cell>
          <cell r="D699" t="str">
            <v>Pågående</v>
          </cell>
          <cell r="E699" t="str">
            <v>Underhåll planering Reg Nord</v>
          </cell>
          <cell r="H699" t="str">
            <v>IVnac -  AC (ENH)</v>
          </cell>
          <cell r="I699" t="str">
            <v/>
          </cell>
          <cell r="M699" t="str">
            <v/>
          </cell>
          <cell r="N699" t="str">
            <v/>
          </cell>
          <cell r="O699">
            <v>10000</v>
          </cell>
          <cell r="P699">
            <v>0</v>
          </cell>
          <cell r="Q699">
            <v>0</v>
          </cell>
          <cell r="R699">
            <v>0</v>
          </cell>
          <cell r="S699">
            <v>10000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</row>
        <row r="700">
          <cell r="A700">
            <v>7009</v>
          </cell>
          <cell r="B700" t="str">
            <v>Rv 95 Bro 25-1909-1 över  Bassebäcken</v>
          </cell>
          <cell r="C700" t="str">
            <v>DRIF</v>
          </cell>
          <cell r="D700" t="str">
            <v>Pågående</v>
          </cell>
          <cell r="E700" t="str">
            <v>Underhåll planering Reg Nord</v>
          </cell>
          <cell r="H700" t="str">
            <v>IVn - Nord (AVD)</v>
          </cell>
          <cell r="I700" t="str">
            <v/>
          </cell>
          <cell r="M700" t="str">
            <v/>
          </cell>
          <cell r="N700" t="str">
            <v/>
          </cell>
          <cell r="O700">
            <v>4480000</v>
          </cell>
          <cell r="P700">
            <v>0</v>
          </cell>
          <cell r="Q700">
            <v>0</v>
          </cell>
          <cell r="R700">
            <v>0</v>
          </cell>
          <cell r="S700">
            <v>4480000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</row>
        <row r="701">
          <cell r="A701">
            <v>7009</v>
          </cell>
          <cell r="B701" t="str">
            <v>Rv 95 Bro 25-1909-1 över  Bassebäcken</v>
          </cell>
          <cell r="C701" t="str">
            <v>DRIF</v>
          </cell>
          <cell r="D701" t="str">
            <v>Pågående</v>
          </cell>
          <cell r="E701" t="str">
            <v>Underhåll planering Reg Nord</v>
          </cell>
          <cell r="H701" t="str">
            <v>IVnac -  AC (ENH)</v>
          </cell>
          <cell r="I701" t="str">
            <v/>
          </cell>
          <cell r="M701" t="str">
            <v/>
          </cell>
          <cell r="N701" t="str">
            <v/>
          </cell>
          <cell r="O701">
            <v>-7200</v>
          </cell>
          <cell r="P701">
            <v>0</v>
          </cell>
          <cell r="Q701">
            <v>0</v>
          </cell>
          <cell r="R701">
            <v>0</v>
          </cell>
          <cell r="S701">
            <v>-7200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</row>
        <row r="702">
          <cell r="A702">
            <v>7009</v>
          </cell>
          <cell r="B702" t="str">
            <v>Rv 95 Bro 25-1909-1 över  Bassebäcken</v>
          </cell>
          <cell r="C702" t="str">
            <v>DRIF</v>
          </cell>
          <cell r="D702" t="str">
            <v>Pågående</v>
          </cell>
          <cell r="E702" t="str">
            <v>Underhåll planering Reg Nord</v>
          </cell>
          <cell r="H702" t="str">
            <v>IVnac -  AC (ENH)</v>
          </cell>
          <cell r="I702" t="str">
            <v/>
          </cell>
          <cell r="M702" t="str">
            <v/>
          </cell>
          <cell r="N702" t="str">
            <v/>
          </cell>
          <cell r="O702">
            <v>-126621</v>
          </cell>
          <cell r="P702">
            <v>0</v>
          </cell>
          <cell r="Q702">
            <v>0</v>
          </cell>
          <cell r="R702">
            <v>0</v>
          </cell>
          <cell r="S702">
            <v>-126621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</row>
        <row r="703">
          <cell r="A703">
            <v>7009</v>
          </cell>
          <cell r="B703" t="str">
            <v>Rv 95 Bro 25-1909-1 över  Bassebäcken</v>
          </cell>
          <cell r="C703" t="str">
            <v>DRIF</v>
          </cell>
          <cell r="D703" t="str">
            <v>Pågående</v>
          </cell>
          <cell r="E703" t="str">
            <v>Underhåll planering Reg Nord</v>
          </cell>
          <cell r="H703" t="str">
            <v>IVnac -  AC (ENH)</v>
          </cell>
          <cell r="I703" t="str">
            <v/>
          </cell>
          <cell r="M703" t="str">
            <v/>
          </cell>
          <cell r="N703" t="str">
            <v/>
          </cell>
          <cell r="O703">
            <v>-26660</v>
          </cell>
          <cell r="P703">
            <v>0</v>
          </cell>
          <cell r="Q703">
            <v>0</v>
          </cell>
          <cell r="R703">
            <v>0</v>
          </cell>
          <cell r="S703">
            <v>-26660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</row>
        <row r="704">
          <cell r="A704">
            <v>7010</v>
          </cell>
          <cell r="B704" t="str">
            <v>Lv 881 Bro 25-1912-1 Vandringshinder Keräntöjärvi</v>
          </cell>
          <cell r="C704" t="str">
            <v>DRIF</v>
          </cell>
          <cell r="D704" t="str">
            <v>Nystart</v>
          </cell>
          <cell r="E704" t="str">
            <v>Underhåll planering Reg Nord</v>
          </cell>
          <cell r="H704" t="str">
            <v>IVnbd - BD (ENH)</v>
          </cell>
          <cell r="I704" t="str">
            <v/>
          </cell>
          <cell r="M704" t="str">
            <v/>
          </cell>
          <cell r="N704" t="str">
            <v/>
          </cell>
          <cell r="O704">
            <v>5800000</v>
          </cell>
          <cell r="P704">
            <v>0</v>
          </cell>
          <cell r="Q704">
            <v>0</v>
          </cell>
          <cell r="R704">
            <v>0</v>
          </cell>
          <cell r="S704">
            <v>1000000</v>
          </cell>
          <cell r="T704">
            <v>4800000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</row>
        <row r="705">
          <cell r="A705">
            <v>7011</v>
          </cell>
          <cell r="B705" t="str">
            <v>Lv 373 Bro 25-233-1 över Gäddträskån</v>
          </cell>
          <cell r="C705" t="str">
            <v>DRIF</v>
          </cell>
          <cell r="D705" t="str">
            <v>Pågående</v>
          </cell>
          <cell r="E705" t="str">
            <v>Underhåll planering Reg Nord</v>
          </cell>
          <cell r="H705" t="str">
            <v>IVnbd - BD (ENH)</v>
          </cell>
          <cell r="I705" t="str">
            <v/>
          </cell>
          <cell r="M705" t="str">
            <v/>
          </cell>
          <cell r="N705" t="str">
            <v/>
          </cell>
          <cell r="O705">
            <v>5320000</v>
          </cell>
          <cell r="P705">
            <v>0</v>
          </cell>
          <cell r="Q705">
            <v>0</v>
          </cell>
          <cell r="R705">
            <v>0</v>
          </cell>
          <cell r="S705">
            <v>320000</v>
          </cell>
          <cell r="T705">
            <v>5000000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</row>
        <row r="706">
          <cell r="A706">
            <v>7011</v>
          </cell>
          <cell r="B706" t="str">
            <v>Lv 373 Bro 25-233-1 över Gäddträskån</v>
          </cell>
          <cell r="C706" t="str">
            <v>DRIF</v>
          </cell>
          <cell r="D706" t="str">
            <v>Pågående</v>
          </cell>
          <cell r="E706" t="str">
            <v>Underhåll planering Reg Nord</v>
          </cell>
          <cell r="H706" t="str">
            <v>IVnac -  AC (ENH)</v>
          </cell>
          <cell r="I706" t="str">
            <v/>
          </cell>
          <cell r="M706" t="str">
            <v/>
          </cell>
          <cell r="N706" t="str">
            <v/>
          </cell>
          <cell r="O706">
            <v>50909</v>
          </cell>
          <cell r="P706">
            <v>0</v>
          </cell>
          <cell r="Q706">
            <v>0</v>
          </cell>
          <cell r="R706">
            <v>0</v>
          </cell>
          <cell r="S706">
            <v>50909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</row>
        <row r="707">
          <cell r="A707">
            <v>7012</v>
          </cell>
          <cell r="B707" t="str">
            <v>Rv 94 Bro 25-266-1 över Aleån vid Alvik</v>
          </cell>
          <cell r="C707" t="str">
            <v>DRIF</v>
          </cell>
          <cell r="D707" t="str">
            <v>Pågående</v>
          </cell>
          <cell r="E707" t="str">
            <v>Underhåll planering Reg Nord</v>
          </cell>
          <cell r="H707" t="str">
            <v>IVnbd - BD (ENH)</v>
          </cell>
          <cell r="I707" t="str">
            <v/>
          </cell>
          <cell r="M707" t="str">
            <v/>
          </cell>
          <cell r="N707" t="str">
            <v/>
          </cell>
          <cell r="O707">
            <v>12380000</v>
          </cell>
          <cell r="P707">
            <v>0</v>
          </cell>
          <cell r="Q707">
            <v>0</v>
          </cell>
          <cell r="R707">
            <v>0</v>
          </cell>
          <cell r="S707">
            <v>380000</v>
          </cell>
          <cell r="T707">
            <v>100000</v>
          </cell>
          <cell r="U707">
            <v>11900000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</row>
        <row r="708">
          <cell r="A708">
            <v>7012</v>
          </cell>
          <cell r="B708" t="str">
            <v>Rv 94 Bro 25-266-1 över Aleån vid Alvik</v>
          </cell>
          <cell r="C708" t="str">
            <v>DRIF</v>
          </cell>
          <cell r="D708" t="str">
            <v>Pågående</v>
          </cell>
          <cell r="E708" t="str">
            <v>Underhåll planering Reg Nord</v>
          </cell>
          <cell r="H708" t="str">
            <v>IVnac -  AC (ENH)</v>
          </cell>
          <cell r="I708" t="str">
            <v/>
          </cell>
          <cell r="M708" t="str">
            <v/>
          </cell>
          <cell r="N708" t="str">
            <v/>
          </cell>
          <cell r="O708">
            <v>70571</v>
          </cell>
          <cell r="P708">
            <v>0</v>
          </cell>
          <cell r="Q708">
            <v>0</v>
          </cell>
          <cell r="R708">
            <v>0</v>
          </cell>
          <cell r="S708">
            <v>70571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</row>
        <row r="709">
          <cell r="A709">
            <v>7013</v>
          </cell>
          <cell r="B709" t="str">
            <v>Breddning Grundträskån E10, 25-323-1</v>
          </cell>
          <cell r="C709" t="str">
            <v>DRIF</v>
          </cell>
          <cell r="D709" t="str">
            <v>Pågående</v>
          </cell>
          <cell r="E709" t="str">
            <v>Underhåll planering Reg Nord</v>
          </cell>
          <cell r="H709" t="str">
            <v>IVnbd - BD (ENH)</v>
          </cell>
          <cell r="I709" t="str">
            <v/>
          </cell>
          <cell r="M709" t="str">
            <v/>
          </cell>
          <cell r="N709" t="str">
            <v/>
          </cell>
          <cell r="O709">
            <v>7250000</v>
          </cell>
          <cell r="P709">
            <v>0</v>
          </cell>
          <cell r="Q709">
            <v>0</v>
          </cell>
          <cell r="R709">
            <v>0</v>
          </cell>
          <cell r="S709">
            <v>250000</v>
          </cell>
          <cell r="T709">
            <v>7000000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</row>
        <row r="710">
          <cell r="A710">
            <v>7014</v>
          </cell>
          <cell r="B710" t="str">
            <v>Breddning Kälvån e10, 25-324-1</v>
          </cell>
          <cell r="C710" t="str">
            <v>DRIF</v>
          </cell>
          <cell r="D710" t="str">
            <v>Pågående</v>
          </cell>
          <cell r="E710" t="str">
            <v>Underhåll planering Reg Nord</v>
          </cell>
          <cell r="H710" t="str">
            <v>IVnbd - BD (ENH)</v>
          </cell>
          <cell r="I710" t="str">
            <v/>
          </cell>
          <cell r="M710" t="str">
            <v/>
          </cell>
          <cell r="N710" t="str">
            <v/>
          </cell>
          <cell r="O710">
            <v>7250000</v>
          </cell>
          <cell r="P710">
            <v>0</v>
          </cell>
          <cell r="Q710">
            <v>0</v>
          </cell>
          <cell r="R710">
            <v>0</v>
          </cell>
          <cell r="S710">
            <v>250000</v>
          </cell>
          <cell r="T710">
            <v>7000000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</row>
        <row r="711">
          <cell r="A711">
            <v>7015</v>
          </cell>
          <cell r="B711" t="str">
            <v>Väg E10 bro25-337-1 över Sakajoki vid Grenselet</v>
          </cell>
          <cell r="C711" t="str">
            <v>DRIF</v>
          </cell>
          <cell r="D711" t="str">
            <v>Nystart</v>
          </cell>
          <cell r="E711" t="str">
            <v>Underhåll planering Reg Nord</v>
          </cell>
          <cell r="H711" t="str">
            <v>IVnbd - BD (ENH)</v>
          </cell>
          <cell r="I711" t="str">
            <v>IVn - Nord (AVD)</v>
          </cell>
          <cell r="M711" t="str">
            <v/>
          </cell>
          <cell r="N711" t="str">
            <v/>
          </cell>
          <cell r="O711">
            <v>3400000</v>
          </cell>
          <cell r="P711">
            <v>0</v>
          </cell>
          <cell r="Q711">
            <v>0</v>
          </cell>
          <cell r="R711">
            <v>0</v>
          </cell>
          <cell r="S711">
            <v>200000</v>
          </cell>
          <cell r="T711">
            <v>200000</v>
          </cell>
          <cell r="U711">
            <v>3000000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</row>
        <row r="712">
          <cell r="A712">
            <v>7016</v>
          </cell>
          <cell r="B712" t="str">
            <v>Väg 503 bro 25-39-1 Bullerviken vid Bergsviken i Piteå</v>
          </cell>
          <cell r="C712" t="str">
            <v>DRIF</v>
          </cell>
          <cell r="D712" t="str">
            <v>Pågående</v>
          </cell>
          <cell r="E712" t="str">
            <v>Underhåll planering Reg Nord</v>
          </cell>
          <cell r="H712" t="str">
            <v>IVnac -  AC (ENH)</v>
          </cell>
          <cell r="I712" t="str">
            <v>IVn - Nord (AVD)</v>
          </cell>
          <cell r="M712" t="str">
            <v/>
          </cell>
          <cell r="N712" t="str">
            <v/>
          </cell>
          <cell r="O712">
            <v>4000000</v>
          </cell>
          <cell r="P712">
            <v>0</v>
          </cell>
          <cell r="Q712">
            <v>0</v>
          </cell>
          <cell r="R712">
            <v>0</v>
          </cell>
          <cell r="S712">
            <v>200000</v>
          </cell>
          <cell r="T712">
            <v>200000</v>
          </cell>
          <cell r="U712">
            <v>3600000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</row>
        <row r="713">
          <cell r="A713">
            <v>7018</v>
          </cell>
          <cell r="B713" t="str">
            <v>Rv 99 Bro 25-441-1 över  Kirkonoja</v>
          </cell>
          <cell r="C713" t="str">
            <v>DRIF</v>
          </cell>
          <cell r="D713" t="str">
            <v>Pågående</v>
          </cell>
          <cell r="E713" t="str">
            <v>Underhåll planering Reg Nord</v>
          </cell>
          <cell r="H713" t="str">
            <v>IVn - Nord (AVD)</v>
          </cell>
          <cell r="I713" t="str">
            <v/>
          </cell>
          <cell r="M713" t="str">
            <v/>
          </cell>
          <cell r="N713" t="str">
            <v/>
          </cell>
          <cell r="O713">
            <v>3466000</v>
          </cell>
          <cell r="P713">
            <v>0</v>
          </cell>
          <cell r="Q713">
            <v>0</v>
          </cell>
          <cell r="R713">
            <v>0</v>
          </cell>
          <cell r="S713">
            <v>2466000</v>
          </cell>
          <cell r="T713">
            <v>1000000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</row>
        <row r="714">
          <cell r="A714">
            <v>7018</v>
          </cell>
          <cell r="B714" t="str">
            <v>Rv 99 Bro 25-441-1 över  Kirkonoja</v>
          </cell>
          <cell r="C714" t="str">
            <v>DRIF</v>
          </cell>
          <cell r="D714" t="str">
            <v>Pågående</v>
          </cell>
          <cell r="E714" t="str">
            <v>Underhåll planering Reg Nord</v>
          </cell>
          <cell r="H714" t="str">
            <v>IVnac -  AC (ENH)</v>
          </cell>
          <cell r="I714" t="str">
            <v/>
          </cell>
          <cell r="M714" t="str">
            <v/>
          </cell>
          <cell r="N714" t="str">
            <v/>
          </cell>
          <cell r="O714">
            <v>192517</v>
          </cell>
          <cell r="P714">
            <v>0</v>
          </cell>
          <cell r="Q714">
            <v>0</v>
          </cell>
          <cell r="R714">
            <v>0</v>
          </cell>
          <cell r="S714">
            <v>192517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</row>
        <row r="715">
          <cell r="A715">
            <v>7018</v>
          </cell>
          <cell r="B715" t="str">
            <v>Rv 99 Bro 25-441-1 över  Kirkonoja</v>
          </cell>
          <cell r="C715" t="str">
            <v>DRIF</v>
          </cell>
          <cell r="D715" t="str">
            <v>Pågående</v>
          </cell>
          <cell r="E715" t="str">
            <v>Underhåll planering Reg Nord</v>
          </cell>
          <cell r="H715" t="str">
            <v>IVnac -  AC (ENH)</v>
          </cell>
          <cell r="I715" t="str">
            <v/>
          </cell>
          <cell r="M715" t="str">
            <v/>
          </cell>
          <cell r="N715" t="str">
            <v/>
          </cell>
          <cell r="O715">
            <v>22696</v>
          </cell>
          <cell r="P715">
            <v>0</v>
          </cell>
          <cell r="Q715">
            <v>0</v>
          </cell>
          <cell r="R715">
            <v>0</v>
          </cell>
          <cell r="S715">
            <v>22696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</row>
        <row r="716">
          <cell r="A716">
            <v>7019</v>
          </cell>
          <cell r="B716" t="str">
            <v>Bro 25-442-1 över Mertajoki väg99</v>
          </cell>
          <cell r="C716" t="str">
            <v>DRIF</v>
          </cell>
          <cell r="D716" t="str">
            <v>Pågående</v>
          </cell>
          <cell r="E716" t="str">
            <v>Underhåll planering Reg Nord</v>
          </cell>
          <cell r="H716" t="str">
            <v>IVn - Nord (AVD)</v>
          </cell>
          <cell r="I716" t="str">
            <v/>
          </cell>
          <cell r="M716" t="str">
            <v/>
          </cell>
          <cell r="N716" t="str">
            <v/>
          </cell>
          <cell r="O716">
            <v>6460000</v>
          </cell>
          <cell r="P716">
            <v>0</v>
          </cell>
          <cell r="Q716">
            <v>0</v>
          </cell>
          <cell r="R716">
            <v>0</v>
          </cell>
          <cell r="S716">
            <v>300000</v>
          </cell>
          <cell r="T716">
            <v>6160000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</row>
        <row r="717">
          <cell r="A717">
            <v>7019</v>
          </cell>
          <cell r="B717" t="str">
            <v>Bro 25-442-1 över Mertajoki väg99</v>
          </cell>
          <cell r="C717" t="str">
            <v>DRIF</v>
          </cell>
          <cell r="D717" t="str">
            <v>Pågående</v>
          </cell>
          <cell r="E717" t="str">
            <v>Underhåll planering Reg Nord</v>
          </cell>
          <cell r="H717" t="str">
            <v>IVnac -  AC (ENH)</v>
          </cell>
          <cell r="I717" t="str">
            <v/>
          </cell>
          <cell r="M717" t="str">
            <v/>
          </cell>
          <cell r="N717" t="str">
            <v/>
          </cell>
          <cell r="O717">
            <v>9630</v>
          </cell>
          <cell r="P717">
            <v>0</v>
          </cell>
          <cell r="Q717">
            <v>0</v>
          </cell>
          <cell r="R717">
            <v>0</v>
          </cell>
          <cell r="S717">
            <v>9630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</row>
        <row r="718">
          <cell r="A718">
            <v>7019</v>
          </cell>
          <cell r="B718" t="str">
            <v>Bro 25-442-1 över Mertajoki väg99</v>
          </cell>
          <cell r="C718" t="str">
            <v>DRIF</v>
          </cell>
          <cell r="D718" t="str">
            <v>Pågående</v>
          </cell>
          <cell r="E718" t="str">
            <v>Underhåll planering Reg Nord</v>
          </cell>
          <cell r="H718" t="str">
            <v>IVnac -  AC (ENH)</v>
          </cell>
          <cell r="I718" t="str">
            <v/>
          </cell>
          <cell r="M718" t="str">
            <v/>
          </cell>
          <cell r="N718" t="str">
            <v/>
          </cell>
          <cell r="O718">
            <v>44681</v>
          </cell>
          <cell r="P718">
            <v>0</v>
          </cell>
          <cell r="Q718">
            <v>0</v>
          </cell>
          <cell r="R718">
            <v>0</v>
          </cell>
          <cell r="S718">
            <v>44681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</row>
        <row r="719">
          <cell r="A719">
            <v>7020</v>
          </cell>
          <cell r="B719" t="str">
            <v>Lv 691 Bro 25-508-1 över Bodösundet å</v>
          </cell>
          <cell r="C719" t="str">
            <v>DRIF</v>
          </cell>
          <cell r="D719" t="str">
            <v>Pågående</v>
          </cell>
          <cell r="E719" t="str">
            <v>Underhåll planering Reg Nord</v>
          </cell>
          <cell r="H719" t="str">
            <v>IVn - Nord (AVD)</v>
          </cell>
          <cell r="I719" t="str">
            <v/>
          </cell>
          <cell r="M719" t="str">
            <v/>
          </cell>
          <cell r="N719" t="str">
            <v/>
          </cell>
          <cell r="O719">
            <v>3145000</v>
          </cell>
          <cell r="P719">
            <v>0</v>
          </cell>
          <cell r="Q719">
            <v>0</v>
          </cell>
          <cell r="R719">
            <v>0</v>
          </cell>
          <cell r="S719">
            <v>3145000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</row>
        <row r="720">
          <cell r="A720">
            <v>7021</v>
          </cell>
          <cell r="B720" t="str">
            <v>Tallträsk västra bron, 25-637-1</v>
          </cell>
          <cell r="C720" t="str">
            <v>DRIF</v>
          </cell>
          <cell r="D720" t="str">
            <v>Pågående</v>
          </cell>
          <cell r="E720" t="str">
            <v>Underhåll planering Reg Nord</v>
          </cell>
          <cell r="H720" t="str">
            <v>IVn - Nord (AVD)</v>
          </cell>
          <cell r="I720" t="str">
            <v/>
          </cell>
          <cell r="M720" t="str">
            <v/>
          </cell>
          <cell r="N720" t="str">
            <v/>
          </cell>
          <cell r="O720">
            <v>1646000</v>
          </cell>
          <cell r="P720">
            <v>0</v>
          </cell>
          <cell r="Q720">
            <v>0</v>
          </cell>
          <cell r="R720">
            <v>0</v>
          </cell>
          <cell r="S720">
            <v>1646000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</row>
        <row r="721">
          <cell r="A721">
            <v>7021</v>
          </cell>
          <cell r="B721" t="str">
            <v>Tallträsk västra bron, 25-637-1</v>
          </cell>
          <cell r="C721" t="str">
            <v>DRIF</v>
          </cell>
          <cell r="D721" t="str">
            <v>Pågående</v>
          </cell>
          <cell r="E721" t="str">
            <v>Underhåll planering Reg Nord</v>
          </cell>
          <cell r="H721" t="str">
            <v>IVnac -  AC (ENH)</v>
          </cell>
          <cell r="I721" t="str">
            <v/>
          </cell>
          <cell r="M721" t="str">
            <v/>
          </cell>
          <cell r="N721" t="str">
            <v/>
          </cell>
          <cell r="O721">
            <v>428988</v>
          </cell>
          <cell r="P721">
            <v>0</v>
          </cell>
          <cell r="Q721">
            <v>0</v>
          </cell>
          <cell r="R721">
            <v>0</v>
          </cell>
          <cell r="S721">
            <v>428988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</row>
        <row r="722">
          <cell r="A722">
            <v>7022</v>
          </cell>
          <cell r="B722" t="str">
            <v>Tallträsk östra bron, 25-638-1</v>
          </cell>
          <cell r="C722" t="str">
            <v>DRIF</v>
          </cell>
          <cell r="D722" t="str">
            <v>Pågående</v>
          </cell>
          <cell r="E722" t="str">
            <v>Underhåll planering Reg Nord</v>
          </cell>
          <cell r="H722" t="str">
            <v>IVn - Nord (AVD)</v>
          </cell>
          <cell r="I722" t="str">
            <v/>
          </cell>
          <cell r="M722" t="str">
            <v/>
          </cell>
          <cell r="N722" t="str">
            <v/>
          </cell>
          <cell r="O722">
            <v>2242000</v>
          </cell>
          <cell r="P722">
            <v>0</v>
          </cell>
          <cell r="Q722">
            <v>0</v>
          </cell>
          <cell r="R722">
            <v>0</v>
          </cell>
          <cell r="S722">
            <v>2242000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</row>
        <row r="723">
          <cell r="A723">
            <v>7022</v>
          </cell>
          <cell r="B723" t="str">
            <v>Tallträsk östra bron, 25-638-1</v>
          </cell>
          <cell r="C723" t="str">
            <v>DRIF</v>
          </cell>
          <cell r="D723" t="str">
            <v>Pågående</v>
          </cell>
          <cell r="E723" t="str">
            <v>Underhåll planering Reg Nord</v>
          </cell>
          <cell r="H723" t="str">
            <v>IVnac -  AC (ENH)</v>
          </cell>
          <cell r="I723" t="str">
            <v/>
          </cell>
          <cell r="M723" t="str">
            <v/>
          </cell>
          <cell r="N723" t="str">
            <v/>
          </cell>
          <cell r="O723">
            <v>-118201</v>
          </cell>
          <cell r="P723">
            <v>0</v>
          </cell>
          <cell r="Q723">
            <v>0</v>
          </cell>
          <cell r="R723">
            <v>0</v>
          </cell>
          <cell r="S723">
            <v>-118201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</row>
        <row r="724">
          <cell r="A724">
            <v>7022</v>
          </cell>
          <cell r="B724" t="str">
            <v>Tallträsk östra bron, 25-638-1</v>
          </cell>
          <cell r="C724" t="str">
            <v>DRIF</v>
          </cell>
          <cell r="D724" t="str">
            <v>Pågående</v>
          </cell>
          <cell r="E724" t="str">
            <v>Underhåll planering Reg Nord</v>
          </cell>
          <cell r="H724" t="str">
            <v>IVnac -  AC (ENH)</v>
          </cell>
          <cell r="I724" t="str">
            <v/>
          </cell>
          <cell r="M724" t="str">
            <v/>
          </cell>
          <cell r="N724" t="str">
            <v/>
          </cell>
          <cell r="O724">
            <v>-58462</v>
          </cell>
          <cell r="P724">
            <v>0</v>
          </cell>
          <cell r="Q724">
            <v>0</v>
          </cell>
          <cell r="R724">
            <v>0</v>
          </cell>
          <cell r="S724">
            <v>-58462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</row>
        <row r="725">
          <cell r="A725">
            <v>7023</v>
          </cell>
          <cell r="B725" t="str">
            <v>Väg 383 bro 25-662-1 Vandringshinder Lörbäcken</v>
          </cell>
          <cell r="C725" t="str">
            <v>DRIF</v>
          </cell>
          <cell r="D725" t="str">
            <v>Pågående</v>
          </cell>
          <cell r="E725" t="str">
            <v>Underhåll planering Reg Nord</v>
          </cell>
          <cell r="H725" t="str">
            <v>IVn - Nord (AVD)</v>
          </cell>
          <cell r="I725" t="str">
            <v/>
          </cell>
          <cell r="M725" t="str">
            <v/>
          </cell>
          <cell r="N725" t="str">
            <v/>
          </cell>
          <cell r="O725">
            <v>2000000</v>
          </cell>
          <cell r="P725">
            <v>0</v>
          </cell>
          <cell r="Q725">
            <v>0</v>
          </cell>
          <cell r="R725">
            <v>0</v>
          </cell>
          <cell r="S725">
            <v>2000000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</row>
        <row r="726">
          <cell r="A726">
            <v>7024</v>
          </cell>
          <cell r="B726" t="str">
            <v>Väg E45 bro 25-79-1 Asptjärns utlopp vid Avaviken</v>
          </cell>
          <cell r="C726" t="str">
            <v>DRIF</v>
          </cell>
          <cell r="D726" t="str">
            <v>Pågående</v>
          </cell>
          <cell r="E726" t="str">
            <v>Underhåll planering Reg Nord</v>
          </cell>
          <cell r="H726" t="str">
            <v>IVn - Nord (AVD)</v>
          </cell>
          <cell r="I726" t="str">
            <v/>
          </cell>
          <cell r="M726" t="str">
            <v/>
          </cell>
          <cell r="N726" t="str">
            <v/>
          </cell>
          <cell r="O726">
            <v>4920000</v>
          </cell>
          <cell r="P726">
            <v>0</v>
          </cell>
          <cell r="Q726">
            <v>0</v>
          </cell>
          <cell r="R726">
            <v>0</v>
          </cell>
          <cell r="S726">
            <v>300000</v>
          </cell>
          <cell r="T726">
            <v>2620000</v>
          </cell>
          <cell r="U726">
            <v>2000000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</row>
        <row r="727">
          <cell r="A727">
            <v>7031</v>
          </cell>
          <cell r="B727" t="str">
            <v>ATK , omplaceringar</v>
          </cell>
          <cell r="C727" t="str">
            <v>DRIF</v>
          </cell>
          <cell r="D727" t="str">
            <v>Pågående</v>
          </cell>
          <cell r="E727" t="str">
            <v>Splk - Kortsiktig planering (ENH)</v>
          </cell>
          <cell r="H727" t="str">
            <v>UHni - Infrasystem (ENH)</v>
          </cell>
          <cell r="I727" t="str">
            <v>UHni - Infrasystem (ENH)</v>
          </cell>
          <cell r="M727" t="str">
            <v/>
          </cell>
          <cell r="N727" t="str">
            <v>00</v>
          </cell>
          <cell r="O727">
            <v>10500000</v>
          </cell>
          <cell r="P727">
            <v>0</v>
          </cell>
          <cell r="Q727">
            <v>0</v>
          </cell>
          <cell r="R727">
            <v>0</v>
          </cell>
          <cell r="S727">
            <v>2500000</v>
          </cell>
          <cell r="T727">
            <v>2600000</v>
          </cell>
          <cell r="U727">
            <v>2700000</v>
          </cell>
          <cell r="V727">
            <v>2700000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</row>
        <row r="728">
          <cell r="A728">
            <v>7044</v>
          </cell>
          <cell r="B728" t="str">
            <v>Väg 247 bro 20-265-1 över fd jvg Salån</v>
          </cell>
          <cell r="C728" t="str">
            <v>DRIF</v>
          </cell>
          <cell r="D728" t="str">
            <v>Pågående</v>
          </cell>
          <cell r="E728" t="str">
            <v>Underhåll planering Reg Mitt</v>
          </cell>
          <cell r="H728" t="str">
            <v>IVm - Mitt (AVD)</v>
          </cell>
          <cell r="I728" t="str">
            <v/>
          </cell>
          <cell r="M728" t="str">
            <v/>
          </cell>
          <cell r="N728" t="str">
            <v/>
          </cell>
          <cell r="O728">
            <v>75000</v>
          </cell>
          <cell r="P728">
            <v>0</v>
          </cell>
          <cell r="Q728">
            <v>0</v>
          </cell>
          <cell r="R728">
            <v>0</v>
          </cell>
          <cell r="S728">
            <v>50000</v>
          </cell>
          <cell r="T728">
            <v>25000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</row>
        <row r="729">
          <cell r="A729">
            <v>7045</v>
          </cell>
          <cell r="B729" t="str">
            <v>Väg 50 bro 21-649-1 över s.j. vid Bodåker i Bollnäs</v>
          </cell>
          <cell r="C729" t="str">
            <v>DRIF</v>
          </cell>
          <cell r="D729" t="str">
            <v>Pågående</v>
          </cell>
          <cell r="E729" t="str">
            <v>Underhåll planering Reg Mitt</v>
          </cell>
          <cell r="H729" t="str">
            <v>IVm - Mitt (AVD)</v>
          </cell>
          <cell r="I729" t="str">
            <v/>
          </cell>
          <cell r="M729" t="str">
            <v/>
          </cell>
          <cell r="N729" t="str">
            <v/>
          </cell>
          <cell r="O729">
            <v>75000</v>
          </cell>
          <cell r="P729">
            <v>0</v>
          </cell>
          <cell r="Q729">
            <v>0</v>
          </cell>
          <cell r="R729">
            <v>0</v>
          </cell>
          <cell r="S729">
            <v>50000</v>
          </cell>
          <cell r="T729">
            <v>25000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</row>
        <row r="730">
          <cell r="A730">
            <v>7046</v>
          </cell>
          <cell r="B730" t="str">
            <v>Väg 641 bro 21-825-1 Kungsgården</v>
          </cell>
          <cell r="C730" t="str">
            <v>DRIF</v>
          </cell>
          <cell r="D730" t="str">
            <v>Pågående</v>
          </cell>
          <cell r="E730" t="str">
            <v>Underhåll planering Reg Mitt</v>
          </cell>
          <cell r="H730" t="str">
            <v>IVm - Mitt (AVD)</v>
          </cell>
          <cell r="I730" t="str">
            <v/>
          </cell>
          <cell r="M730" t="str">
            <v/>
          </cell>
          <cell r="N730" t="str">
            <v/>
          </cell>
          <cell r="O730">
            <v>75000</v>
          </cell>
          <cell r="P730">
            <v>0</v>
          </cell>
          <cell r="Q730">
            <v>0</v>
          </cell>
          <cell r="R730">
            <v>0</v>
          </cell>
          <cell r="S730">
            <v>50000</v>
          </cell>
          <cell r="T730">
            <v>25000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</row>
        <row r="731">
          <cell r="A731">
            <v>7053</v>
          </cell>
          <cell r="B731" t="str">
            <v>Bro 12-1200-1, Tullstorpsån Skateholm</v>
          </cell>
          <cell r="C731" t="str">
            <v>DRIF</v>
          </cell>
          <cell r="D731" t="str">
            <v>Nystart</v>
          </cell>
          <cell r="E731" t="str">
            <v>Underhåll planering Reg Syd</v>
          </cell>
          <cell r="H731" t="str">
            <v>IVsyvs - Enhet Väg Syd (ENH)</v>
          </cell>
          <cell r="I731" t="str">
            <v/>
          </cell>
          <cell r="M731" t="str">
            <v/>
          </cell>
          <cell r="N731" t="str">
            <v/>
          </cell>
          <cell r="O731">
            <v>1500000</v>
          </cell>
          <cell r="P731">
            <v>0</v>
          </cell>
          <cell r="Q731">
            <v>0</v>
          </cell>
          <cell r="R731">
            <v>0</v>
          </cell>
          <cell r="S731">
            <v>1500000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</row>
        <row r="732">
          <cell r="A732">
            <v>7054</v>
          </cell>
          <cell r="B732" t="str">
            <v>Bro 11-861-1 Klövabäcken Klintarp</v>
          </cell>
          <cell r="C732" t="str">
            <v>DRIF</v>
          </cell>
          <cell r="D732" t="str">
            <v>Nystart</v>
          </cell>
          <cell r="E732" t="str">
            <v>Underhåll planering Reg Syd</v>
          </cell>
          <cell r="H732" t="str">
            <v>IVsy3 - Projektenhet 3 (ENH)</v>
          </cell>
          <cell r="I732" t="str">
            <v/>
          </cell>
          <cell r="M732" t="str">
            <v/>
          </cell>
          <cell r="N732" t="str">
            <v/>
          </cell>
          <cell r="O732">
            <v>1982000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1982000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</row>
        <row r="733">
          <cell r="A733">
            <v>7055</v>
          </cell>
          <cell r="B733" t="str">
            <v>Bro 12-1129-1, Ottarp</v>
          </cell>
          <cell r="C733" t="str">
            <v>DRIF</v>
          </cell>
          <cell r="D733" t="str">
            <v>Nystart</v>
          </cell>
          <cell r="E733" t="str">
            <v>Underhåll planering Reg Syd</v>
          </cell>
          <cell r="H733" t="str">
            <v>IVsyvs - Enhet Väg Syd (ENH)</v>
          </cell>
          <cell r="I733" t="str">
            <v/>
          </cell>
          <cell r="M733" t="str">
            <v/>
          </cell>
          <cell r="N733" t="str">
            <v/>
          </cell>
          <cell r="O733">
            <v>1793000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1793000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</row>
        <row r="734">
          <cell r="A734">
            <v>7056</v>
          </cell>
          <cell r="B734" t="str">
            <v>Bro 12-1130-1,Ottarp</v>
          </cell>
          <cell r="C734" t="str">
            <v>DRIF</v>
          </cell>
          <cell r="D734" t="str">
            <v>Nystart</v>
          </cell>
          <cell r="E734" t="str">
            <v>Underhåll planering Reg Syd</v>
          </cell>
          <cell r="H734" t="str">
            <v>IVsy3 - Projektenhet 3 (ENH)</v>
          </cell>
          <cell r="I734" t="str">
            <v/>
          </cell>
          <cell r="M734" t="str">
            <v/>
          </cell>
          <cell r="N734" t="str">
            <v/>
          </cell>
          <cell r="O734">
            <v>1793000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1793000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</row>
        <row r="735">
          <cell r="A735">
            <v>7057</v>
          </cell>
          <cell r="B735" t="str">
            <v>Bro11-916-1, Nådala</v>
          </cell>
          <cell r="C735" t="str">
            <v>DRIF</v>
          </cell>
          <cell r="D735" t="str">
            <v>Nystart</v>
          </cell>
          <cell r="E735" t="str">
            <v>Underhåll planering Reg Syd</v>
          </cell>
          <cell r="H735" t="str">
            <v>IVsy3 - Projektenhet 3 (ENH)</v>
          </cell>
          <cell r="I735" t="str">
            <v/>
          </cell>
          <cell r="M735" t="str">
            <v/>
          </cell>
          <cell r="N735" t="str">
            <v/>
          </cell>
          <cell r="O735">
            <v>2100000</v>
          </cell>
          <cell r="P735">
            <v>0</v>
          </cell>
          <cell r="Q735">
            <v>0</v>
          </cell>
          <cell r="R735">
            <v>0</v>
          </cell>
          <cell r="S735">
            <v>100000</v>
          </cell>
          <cell r="T735">
            <v>2000000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</row>
        <row r="736">
          <cell r="A736">
            <v>7058</v>
          </cell>
          <cell r="B736" t="str">
            <v>Bro 11-833-1, Sönnarslöv</v>
          </cell>
          <cell r="C736" t="str">
            <v>DRIF</v>
          </cell>
          <cell r="D736" t="str">
            <v>Nystart</v>
          </cell>
          <cell r="E736" t="str">
            <v>Underhåll planering Reg Syd</v>
          </cell>
          <cell r="H736" t="str">
            <v>IVsy3 - Projektenhet 3 (ENH)</v>
          </cell>
          <cell r="I736" t="str">
            <v/>
          </cell>
          <cell r="M736" t="str">
            <v/>
          </cell>
          <cell r="N736" t="str">
            <v/>
          </cell>
          <cell r="O736">
            <v>2200000</v>
          </cell>
          <cell r="P736">
            <v>0</v>
          </cell>
          <cell r="Q736">
            <v>0</v>
          </cell>
          <cell r="R736">
            <v>0</v>
          </cell>
          <cell r="S736">
            <v>200000</v>
          </cell>
          <cell r="T736">
            <v>2000000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</row>
        <row r="737">
          <cell r="A737">
            <v>7059</v>
          </cell>
          <cell r="B737" t="str">
            <v>Bro 12-206-1, Lilleball</v>
          </cell>
          <cell r="C737" t="str">
            <v>DRIF</v>
          </cell>
          <cell r="D737" t="str">
            <v>Nystart</v>
          </cell>
          <cell r="E737" t="str">
            <v>Underhåll planering Reg Syd</v>
          </cell>
          <cell r="H737" t="str">
            <v>IVsy3 - Projektenhet 3 (ENH)</v>
          </cell>
          <cell r="I737" t="str">
            <v/>
          </cell>
          <cell r="M737" t="str">
            <v/>
          </cell>
          <cell r="N737" t="str">
            <v/>
          </cell>
          <cell r="O737">
            <v>2500000</v>
          </cell>
          <cell r="P737">
            <v>0</v>
          </cell>
          <cell r="Q737">
            <v>0</v>
          </cell>
          <cell r="R737">
            <v>0</v>
          </cell>
          <cell r="S737">
            <v>100000</v>
          </cell>
          <cell r="T737">
            <v>2400000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</row>
        <row r="738">
          <cell r="A738">
            <v>7060</v>
          </cell>
          <cell r="B738" t="str">
            <v>Bro 12-1127-1,Sniberupsån Oderup</v>
          </cell>
          <cell r="C738" t="str">
            <v>DRIF</v>
          </cell>
          <cell r="D738" t="str">
            <v>Nystart</v>
          </cell>
          <cell r="E738" t="str">
            <v>Underhåll planering Reg Syd</v>
          </cell>
          <cell r="H738" t="str">
            <v>IVsy3 - Projektenhet 3 (ENH)</v>
          </cell>
          <cell r="I738" t="str">
            <v/>
          </cell>
          <cell r="M738" t="str">
            <v/>
          </cell>
          <cell r="N738" t="str">
            <v/>
          </cell>
          <cell r="O738">
            <v>2100000</v>
          </cell>
          <cell r="P738">
            <v>0</v>
          </cell>
          <cell r="Q738">
            <v>0</v>
          </cell>
          <cell r="R738">
            <v>0</v>
          </cell>
          <cell r="S738">
            <v>100000</v>
          </cell>
          <cell r="T738">
            <v>2000000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</row>
        <row r="739">
          <cell r="A739">
            <v>7073</v>
          </cell>
          <cell r="B739" t="str">
            <v/>
          </cell>
          <cell r="C739" t="str">
            <v>B43</v>
          </cell>
          <cell r="D739" t="str">
            <v>Planlagd</v>
          </cell>
          <cell r="E739" t="str">
            <v>Underhåll planering Reg Öst</v>
          </cell>
          <cell r="H739" t="str">
            <v>UHnbyö - Öst/ Sthlm (SEK)</v>
          </cell>
          <cell r="I739" t="str">
            <v>UHnbyö - Öst/ Sthlm (SEK)</v>
          </cell>
          <cell r="M739" t="str">
            <v>B422</v>
          </cell>
          <cell r="N739" t="str">
            <v>02</v>
          </cell>
          <cell r="O739">
            <v>17000000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5000000</v>
          </cell>
          <cell r="V739">
            <v>12000000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</row>
        <row r="740">
          <cell r="A740">
            <v>7073</v>
          </cell>
          <cell r="B740" t="str">
            <v/>
          </cell>
          <cell r="C740" t="str">
            <v>B43</v>
          </cell>
          <cell r="D740" t="str">
            <v>Planlagd</v>
          </cell>
          <cell r="E740" t="str">
            <v>Underhåll planering Reg Öst</v>
          </cell>
          <cell r="H740" t="str">
            <v>UHauf - Utformning  (SEK)</v>
          </cell>
          <cell r="I740" t="str">
            <v>UHnbyö - Öst/ Sthlm (SEK)</v>
          </cell>
          <cell r="M740" t="str">
            <v>B422</v>
          </cell>
          <cell r="N740" t="str">
            <v>02</v>
          </cell>
          <cell r="O740">
            <v>100000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100000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</row>
        <row r="741">
          <cell r="A741">
            <v>7082</v>
          </cell>
          <cell r="B741" t="str">
            <v>Södertunneln, reparation</v>
          </cell>
          <cell r="C741" t="str">
            <v>B43</v>
          </cell>
          <cell r="D741" t="str">
            <v>Planlagd</v>
          </cell>
          <cell r="E741" t="str">
            <v>Underhåll planering Reg Stockholm</v>
          </cell>
          <cell r="H741" t="str">
            <v>UHnbyö - Öst/ Sthlm (SEK)</v>
          </cell>
          <cell r="I741" t="str">
            <v>UHnbyö - Öst/ Sthlm (SEK)</v>
          </cell>
          <cell r="M741" t="str">
            <v>B401</v>
          </cell>
          <cell r="N741" t="str">
            <v>22</v>
          </cell>
          <cell r="O741">
            <v>1000000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1000000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</row>
        <row r="742">
          <cell r="A742">
            <v>7083</v>
          </cell>
          <cell r="B742" t="str">
            <v>Norra och Södra Tullingetunneln</v>
          </cell>
          <cell r="C742" t="str">
            <v>B43</v>
          </cell>
          <cell r="D742" t="str">
            <v>Nystart</v>
          </cell>
          <cell r="E742" t="str">
            <v>Underhåll planering Reg Stockholm</v>
          </cell>
          <cell r="H742" t="str">
            <v>UHnbyö - Öst/ Sthlm (SEK)</v>
          </cell>
          <cell r="I742" t="str">
            <v>UHnbyö - Öst/ Sthlm (SEK)</v>
          </cell>
          <cell r="M742" t="str">
            <v>B410</v>
          </cell>
          <cell r="N742" t="str">
            <v>22</v>
          </cell>
          <cell r="O742">
            <v>3300000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300000</v>
          </cell>
          <cell r="U742">
            <v>3000000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</row>
        <row r="743">
          <cell r="A743">
            <v>7084</v>
          </cell>
          <cell r="B743" t="str">
            <v>Norra, mellersta och södra Rönningetunnlarna  berg</v>
          </cell>
          <cell r="C743" t="str">
            <v>B43</v>
          </cell>
          <cell r="D743" t="str">
            <v>Planlagd</v>
          </cell>
          <cell r="E743" t="str">
            <v>Underhåll planering Reg Stockholm</v>
          </cell>
          <cell r="H743" t="str">
            <v>UHnbyö - Öst/ Sthlm (SEK)</v>
          </cell>
          <cell r="I743" t="str">
            <v>UHnbyö - Öst/ Sthlm (SEK)</v>
          </cell>
          <cell r="M743" t="str">
            <v>B410</v>
          </cell>
          <cell r="N743" t="str">
            <v>22</v>
          </cell>
          <cell r="O743">
            <v>11700000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100000</v>
          </cell>
          <cell r="U743">
            <v>2600000</v>
          </cell>
          <cell r="V743">
            <v>9000000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</row>
        <row r="744">
          <cell r="A744">
            <v>7085</v>
          </cell>
          <cell r="B744" t="str">
            <v>Norra, mellersta och södra Rönningetunnlarna konstbyggnad</v>
          </cell>
          <cell r="C744" t="str">
            <v>B43</v>
          </cell>
          <cell r="D744" t="str">
            <v>Planlagd</v>
          </cell>
          <cell r="E744" t="str">
            <v>Underhåll planering Reg Stockholm</v>
          </cell>
          <cell r="H744" t="str">
            <v>UHnbyö - Öst/ Sthlm (SEK)</v>
          </cell>
          <cell r="I744" t="str">
            <v>UHnbyö - Öst/ Sthlm (SEK)</v>
          </cell>
          <cell r="M744" t="str">
            <v>B410</v>
          </cell>
          <cell r="N744" t="str">
            <v>22</v>
          </cell>
          <cell r="O744">
            <v>2700000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100000</v>
          </cell>
          <cell r="U744">
            <v>2600000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</row>
        <row r="745">
          <cell r="A745">
            <v>7085</v>
          </cell>
          <cell r="B745" t="str">
            <v>Norra, mellersta och södra Rönningetunnlarna konstbyggnad</v>
          </cell>
          <cell r="C745" t="str">
            <v>B43</v>
          </cell>
          <cell r="D745" t="str">
            <v>Äskande</v>
          </cell>
          <cell r="E745" t="str">
            <v>Underhåll planering Reg Stockholm</v>
          </cell>
          <cell r="H745" t="str">
            <v>UHnbyö - Öst/ Sthlm (SEK)</v>
          </cell>
          <cell r="I745" t="str">
            <v>UHnbyö - Öst/ Sthlm (SEK)</v>
          </cell>
          <cell r="M745" t="str">
            <v>B410</v>
          </cell>
          <cell r="N745" t="str">
            <v>22</v>
          </cell>
          <cell r="O745">
            <v>100000</v>
          </cell>
          <cell r="P745">
            <v>0</v>
          </cell>
          <cell r="Q745">
            <v>0</v>
          </cell>
          <cell r="R745">
            <v>0</v>
          </cell>
          <cell r="S745">
            <v>100000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</row>
        <row r="746">
          <cell r="A746">
            <v>7086</v>
          </cell>
          <cell r="B746" t="str">
            <v>Södra Strömstunnlarna</v>
          </cell>
          <cell r="C746" t="str">
            <v>B43</v>
          </cell>
          <cell r="D746" t="str">
            <v>Planlagd</v>
          </cell>
          <cell r="E746" t="str">
            <v>Underhåll planering Reg Stockholm</v>
          </cell>
          <cell r="H746" t="str">
            <v>UHnbyö - Öst/ Sthlm (SEK)</v>
          </cell>
          <cell r="I746" t="str">
            <v>UHnbyö - Öst/ Sthlm (SEK)</v>
          </cell>
          <cell r="M746" t="str">
            <v>B412</v>
          </cell>
          <cell r="N746" t="str">
            <v>22</v>
          </cell>
          <cell r="O746">
            <v>15100000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100000</v>
          </cell>
          <cell r="U746">
            <v>3000000</v>
          </cell>
          <cell r="V746">
            <v>12000000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</row>
        <row r="747">
          <cell r="A747">
            <v>7087</v>
          </cell>
          <cell r="B747" t="str">
            <v>Norra och Södra Strömstunnlarna, berg</v>
          </cell>
          <cell r="C747" t="str">
            <v>B43</v>
          </cell>
          <cell r="D747" t="str">
            <v>Planlagd</v>
          </cell>
          <cell r="E747" t="str">
            <v>Underhåll planering Reg Stockholm</v>
          </cell>
          <cell r="H747" t="str">
            <v>UHnbyö - Öst/ Sthlm (SEK)</v>
          </cell>
          <cell r="I747" t="str">
            <v>UHnbyö - Öst/ Sthlm (SEK)</v>
          </cell>
          <cell r="M747" t="str">
            <v>B412</v>
          </cell>
          <cell r="N747" t="str">
            <v>22</v>
          </cell>
          <cell r="O747">
            <v>2000000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2000000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</row>
        <row r="748">
          <cell r="A748">
            <v>7088</v>
          </cell>
          <cell r="B748" t="str">
            <v>Bränninge U, Bränninge N</v>
          </cell>
          <cell r="C748" t="str">
            <v>B43</v>
          </cell>
          <cell r="D748" t="str">
            <v>Planlagd</v>
          </cell>
          <cell r="E748" t="str">
            <v>Underhåll planering Reg Stockholm</v>
          </cell>
          <cell r="H748" t="str">
            <v>UHnbyö - Öst/ Sthlm (SEK)</v>
          </cell>
          <cell r="I748" t="str">
            <v>UHnbyö - Öst/ Sthlm (SEK)</v>
          </cell>
          <cell r="M748" t="str">
            <v>B412</v>
          </cell>
          <cell r="N748" t="str">
            <v>22</v>
          </cell>
          <cell r="O748">
            <v>22100000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100000</v>
          </cell>
          <cell r="U748">
            <v>2000000</v>
          </cell>
          <cell r="V748">
            <v>10000000</v>
          </cell>
          <cell r="W748">
            <v>10000000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</row>
        <row r="749">
          <cell r="A749">
            <v>7089</v>
          </cell>
          <cell r="B749" t="str">
            <v>Björnkullatunnlarna 1A och 1C nedspår, utbyte dräner</v>
          </cell>
          <cell r="C749" t="str">
            <v>B43</v>
          </cell>
          <cell r="D749" t="str">
            <v>Planlagd</v>
          </cell>
          <cell r="E749" t="str">
            <v>Underhåll planering Reg Stockholm</v>
          </cell>
          <cell r="H749" t="str">
            <v>UHnbyö - Öst/ Sthlm (SEK)</v>
          </cell>
          <cell r="I749" t="str">
            <v>UHnbyö - Öst/ Sthlm (SEK)</v>
          </cell>
          <cell r="M749" t="str">
            <v>B418</v>
          </cell>
          <cell r="N749" t="str">
            <v>22</v>
          </cell>
          <cell r="O749">
            <v>4000000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3000000</v>
          </cell>
          <cell r="U749">
            <v>1000000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</row>
        <row r="750">
          <cell r="A750">
            <v>7090</v>
          </cell>
          <cell r="B750" t="str">
            <v>Björnkullatunnlarna 1B och 1D nedspår, utbyte dräner</v>
          </cell>
          <cell r="C750" t="str">
            <v>B43</v>
          </cell>
          <cell r="D750" t="str">
            <v>Planlagd</v>
          </cell>
          <cell r="E750" t="str">
            <v>Underhåll planering Reg Stockholm</v>
          </cell>
          <cell r="H750" t="str">
            <v>UHnbyö - Öst/ Sthlm (SEK)</v>
          </cell>
          <cell r="I750" t="str">
            <v>UHnbyö - Öst/ Sthlm (SEK)</v>
          </cell>
          <cell r="M750" t="str">
            <v>B418</v>
          </cell>
          <cell r="N750" t="str">
            <v>22</v>
          </cell>
          <cell r="O750">
            <v>1000000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1000000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</row>
        <row r="751">
          <cell r="A751">
            <v>7091</v>
          </cell>
          <cell r="B751" t="str">
            <v>Västbergatunneln, reparation</v>
          </cell>
          <cell r="C751" t="str">
            <v>B43</v>
          </cell>
          <cell r="D751" t="str">
            <v>Planlagd</v>
          </cell>
          <cell r="E751" t="str">
            <v>Underhåll planering Reg Stockholm</v>
          </cell>
          <cell r="H751" t="str">
            <v>UHnbyö - Öst/ Sthlm (SEK)</v>
          </cell>
          <cell r="I751" t="str">
            <v>UHnbyö - Öst/ Sthlm (SEK)</v>
          </cell>
          <cell r="M751" t="str">
            <v>B401</v>
          </cell>
          <cell r="N751" t="str">
            <v>27</v>
          </cell>
          <cell r="O751">
            <v>2700000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100000</v>
          </cell>
          <cell r="U751">
            <v>2600000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</row>
        <row r="752">
          <cell r="A752">
            <v>7092</v>
          </cell>
          <cell r="B752" t="str">
            <v>Gamlebytunneln, reparation</v>
          </cell>
          <cell r="C752" t="str">
            <v>B43</v>
          </cell>
          <cell r="D752" t="str">
            <v>Planlagd</v>
          </cell>
          <cell r="E752" t="str">
            <v>Underhåll planering Reg Syd</v>
          </cell>
          <cell r="H752" t="str">
            <v>UHnbys - Syd/ Väst (SEK)</v>
          </cell>
          <cell r="I752" t="str">
            <v>UHnbys - Syd/ Väst (SEK)</v>
          </cell>
          <cell r="M752" t="str">
            <v>B845</v>
          </cell>
          <cell r="N752" t="str">
            <v>66</v>
          </cell>
          <cell r="O752">
            <v>2975000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75000</v>
          </cell>
          <cell r="U752">
            <v>2900000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</row>
        <row r="753">
          <cell r="A753">
            <v>7093</v>
          </cell>
          <cell r="B753" t="str">
            <v>Bergträsk- och Ladubergstunneln, reparation</v>
          </cell>
          <cell r="C753" t="str">
            <v>B43</v>
          </cell>
          <cell r="D753" t="str">
            <v>Planlagd</v>
          </cell>
          <cell r="E753" t="str">
            <v>Underhåll planering Reg Nord</v>
          </cell>
          <cell r="H753" t="str">
            <v>UHnbyn - Nord/ Mitt (SEK)</v>
          </cell>
          <cell r="I753" t="str">
            <v>UHnbyn - Nord/ Mitt (SEK)</v>
          </cell>
          <cell r="M753" t="str">
            <v>B124</v>
          </cell>
          <cell r="N753" t="str">
            <v>07</v>
          </cell>
          <cell r="O753">
            <v>7250000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50000</v>
          </cell>
          <cell r="U753">
            <v>7200000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</row>
        <row r="754">
          <cell r="A754">
            <v>7094</v>
          </cell>
          <cell r="B754" t="str">
            <v>Falkbergstunneln, reparationer</v>
          </cell>
          <cell r="C754" t="str">
            <v>B43</v>
          </cell>
          <cell r="D754" t="str">
            <v>Äskande</v>
          </cell>
          <cell r="E754" t="str">
            <v>Underhåll planering Reg Nord</v>
          </cell>
          <cell r="H754" t="str">
            <v>UHnbyn - Nord/ Mitt (SEK)</v>
          </cell>
          <cell r="I754" t="str">
            <v>UHnbyn - Nord/ Mitt (SEK)</v>
          </cell>
          <cell r="M754" t="str">
            <v>B132</v>
          </cell>
          <cell r="N754" t="str">
            <v>41</v>
          </cell>
          <cell r="O754">
            <v>1000000</v>
          </cell>
          <cell r="P754">
            <v>0</v>
          </cell>
          <cell r="Q754">
            <v>0</v>
          </cell>
          <cell r="R754">
            <v>0</v>
          </cell>
          <cell r="S754">
            <v>1000000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</row>
        <row r="755">
          <cell r="A755">
            <v>7095</v>
          </cell>
          <cell r="B755" t="str">
            <v>Noulja-, Tornehamns, Vassijauretunneln</v>
          </cell>
          <cell r="C755" t="str">
            <v>B43</v>
          </cell>
          <cell r="D755" t="str">
            <v>Nystart</v>
          </cell>
          <cell r="E755" t="str">
            <v>Underhåll planering Reg Nord</v>
          </cell>
          <cell r="H755" t="str">
            <v>UHnbyn - Nord/ Mitt (SEK)</v>
          </cell>
          <cell r="I755" t="str">
            <v>UHnbyn - Nord/ Mitt (SEK)</v>
          </cell>
          <cell r="M755" t="str">
            <v>B111</v>
          </cell>
          <cell r="N755" t="str">
            <v>21</v>
          </cell>
          <cell r="O755">
            <v>3000000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3000000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</row>
        <row r="756">
          <cell r="A756">
            <v>7096</v>
          </cell>
          <cell r="B756" t="str">
            <v>Norrala-, Iggesund-, Enångerstunneln, reparationer</v>
          </cell>
          <cell r="C756" t="str">
            <v>B43</v>
          </cell>
          <cell r="D756" t="str">
            <v>Nystart</v>
          </cell>
          <cell r="E756" t="str">
            <v>Underhåll planering Reg Mitt</v>
          </cell>
          <cell r="H756" t="str">
            <v>UHnbyn - Nord/ Mitt (SEK)</v>
          </cell>
          <cell r="I756" t="str">
            <v>UHnbyn - Nord/ Mitt (SEK)</v>
          </cell>
          <cell r="M756" t="str">
            <v>B235</v>
          </cell>
          <cell r="N756" t="str">
            <v>05</v>
          </cell>
          <cell r="O756">
            <v>3000000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3000000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</row>
        <row r="757">
          <cell r="A757">
            <v>7097</v>
          </cell>
          <cell r="B757" t="str">
            <v>bergskärningar nord/mitt, bergunderhåll</v>
          </cell>
          <cell r="C757" t="str">
            <v>B43</v>
          </cell>
          <cell r="D757" t="str">
            <v>Planlagd</v>
          </cell>
          <cell r="E757" t="str">
            <v>Underhåll planering Reg Mitt</v>
          </cell>
          <cell r="H757" t="str">
            <v>UHnbyn - Nord/ Mitt (SEK)</v>
          </cell>
          <cell r="I757" t="str">
            <v>UHnbyn - Nord/ Mitt (SEK)</v>
          </cell>
          <cell r="M757" t="str">
            <v>B099</v>
          </cell>
          <cell r="N757" t="str">
            <v/>
          </cell>
          <cell r="O757">
            <v>6400000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2900000</v>
          </cell>
          <cell r="U757">
            <v>2000000</v>
          </cell>
          <cell r="V757">
            <v>1500000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</row>
        <row r="758">
          <cell r="A758">
            <v>7098</v>
          </cell>
          <cell r="B758" t="str">
            <v>Skogsbytunneln, reparation</v>
          </cell>
          <cell r="C758" t="str">
            <v>B43</v>
          </cell>
          <cell r="D758" t="str">
            <v>Planlagd</v>
          </cell>
          <cell r="E758" t="str">
            <v>Underhåll planering Reg Väst</v>
          </cell>
          <cell r="H758" t="str">
            <v>UHnbys - Syd/ Väst (SEK)</v>
          </cell>
          <cell r="I758" t="str">
            <v>UHnbys - Syd/ Väst (SEK)</v>
          </cell>
          <cell r="M758" t="str">
            <v>B627</v>
          </cell>
          <cell r="N758" t="str">
            <v/>
          </cell>
          <cell r="O758">
            <v>2000000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2000000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</row>
        <row r="759">
          <cell r="A759">
            <v>7098</v>
          </cell>
          <cell r="B759" t="str">
            <v>Skogsbytunneln, reparation</v>
          </cell>
          <cell r="C759" t="str">
            <v>B43</v>
          </cell>
          <cell r="D759" t="str">
            <v>Äskande</v>
          </cell>
          <cell r="E759" t="str">
            <v>Underhåll planering Reg Väst</v>
          </cell>
          <cell r="H759" t="str">
            <v>UHnbys - Syd/ Väst (SEK)</v>
          </cell>
          <cell r="I759" t="str">
            <v>UHnbys - Syd/ Väst (SEK)</v>
          </cell>
          <cell r="M759" t="str">
            <v>B627</v>
          </cell>
          <cell r="N759" t="str">
            <v/>
          </cell>
          <cell r="O759">
            <v>1470000</v>
          </cell>
          <cell r="P759">
            <v>0</v>
          </cell>
          <cell r="Q759">
            <v>0</v>
          </cell>
          <cell r="R759">
            <v>0</v>
          </cell>
          <cell r="S759">
            <v>1470000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</row>
        <row r="760">
          <cell r="A760">
            <v>7099</v>
          </cell>
          <cell r="B760" t="str">
            <v>Margretebergstunneln, reparationer</v>
          </cell>
          <cell r="C760" t="str">
            <v>B43</v>
          </cell>
          <cell r="D760" t="str">
            <v>Planlagd</v>
          </cell>
          <cell r="E760" t="str">
            <v>Underhåll planering Reg Väst</v>
          </cell>
          <cell r="H760" t="str">
            <v>UHnbys - Syd/ Väst (SEK)</v>
          </cell>
          <cell r="I760" t="str">
            <v>UHnbys - Syd/ Väst (SEK)</v>
          </cell>
          <cell r="M760" t="str">
            <v>B627</v>
          </cell>
          <cell r="N760" t="str">
            <v/>
          </cell>
          <cell r="O760">
            <v>7000000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3000000</v>
          </cell>
          <cell r="U760">
            <v>4000000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</row>
        <row r="761">
          <cell r="A761">
            <v>7100</v>
          </cell>
          <cell r="B761" t="str">
            <v>Tunnlar Bohusbanan, reparationer</v>
          </cell>
          <cell r="C761" t="str">
            <v>B43</v>
          </cell>
          <cell r="D761" t="str">
            <v>Planlagd</v>
          </cell>
          <cell r="E761" t="str">
            <v>Underhåll planering Reg Väst</v>
          </cell>
          <cell r="H761" t="str">
            <v>UHnbys - Syd/ Väst (SEK)</v>
          </cell>
          <cell r="I761" t="str">
            <v>UHnbys - Syd/ Väst (SEK)</v>
          </cell>
          <cell r="M761" t="str">
            <v>B624</v>
          </cell>
          <cell r="N761" t="str">
            <v/>
          </cell>
          <cell r="O761">
            <v>121000000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1000000</v>
          </cell>
          <cell r="V761">
            <v>28000000</v>
          </cell>
          <cell r="W761">
            <v>42000000</v>
          </cell>
          <cell r="X761">
            <v>50000000</v>
          </cell>
          <cell r="Y761">
            <v>0</v>
          </cell>
          <cell r="Z761">
            <v>0</v>
          </cell>
          <cell r="AA761">
            <v>0</v>
          </cell>
        </row>
        <row r="762">
          <cell r="A762">
            <v>7100</v>
          </cell>
          <cell r="B762" t="str">
            <v>Tunnlar Bohusbanan, reparationer</v>
          </cell>
          <cell r="C762" t="str">
            <v>B43</v>
          </cell>
          <cell r="D762" t="str">
            <v>Planlagd</v>
          </cell>
          <cell r="E762" t="str">
            <v>Underhåll planering Reg Väst</v>
          </cell>
          <cell r="H762" t="str">
            <v>UHnbys - Syd/ Väst (SEK)</v>
          </cell>
          <cell r="I762" t="str">
            <v>UHnbys - Syd/ Väst (SEK)</v>
          </cell>
          <cell r="M762" t="str">
            <v>B624</v>
          </cell>
          <cell r="N762" t="str">
            <v/>
          </cell>
          <cell r="O762">
            <v>240000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80000</v>
          </cell>
          <cell r="U762">
            <v>80000</v>
          </cell>
          <cell r="V762">
            <v>80000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</row>
        <row r="763">
          <cell r="A763">
            <v>7101</v>
          </cell>
          <cell r="B763" t="str">
            <v>Tunnel Aplared, Brandsmo, Gnosjö, reparationer</v>
          </cell>
          <cell r="C763" t="str">
            <v>B43</v>
          </cell>
          <cell r="D763" t="str">
            <v>Planlagd</v>
          </cell>
          <cell r="E763" t="str">
            <v>Underhåll planering Reg Väst</v>
          </cell>
          <cell r="H763" t="str">
            <v>UHnbys - Syd/ Väst (SEK)</v>
          </cell>
          <cell r="I763" t="str">
            <v>UHnbys - Syd/ Väst (SEK)</v>
          </cell>
          <cell r="M763" t="str">
            <v>B721</v>
          </cell>
          <cell r="N763" t="str">
            <v/>
          </cell>
          <cell r="O763">
            <v>10050000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50000</v>
          </cell>
          <cell r="U763">
            <v>5000000</v>
          </cell>
          <cell r="V763">
            <v>5000000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</row>
        <row r="764">
          <cell r="A764">
            <v>7102</v>
          </cell>
          <cell r="B764" t="str">
            <v>Tunnlar Haksjön / Teåker, Åtgärder FOMUL</v>
          </cell>
          <cell r="C764" t="str">
            <v>B43</v>
          </cell>
          <cell r="D764" t="str">
            <v>Planlagd</v>
          </cell>
          <cell r="E764" t="str">
            <v>Underhåll planering Reg Väst</v>
          </cell>
          <cell r="H764" t="str">
            <v>UHnbys - Syd/ Väst (SEK)</v>
          </cell>
          <cell r="I764" t="str">
            <v>UHnbys - Syd/ Väst (SEK)</v>
          </cell>
          <cell r="M764" t="str">
            <v>B636</v>
          </cell>
          <cell r="N764" t="str">
            <v/>
          </cell>
          <cell r="O764">
            <v>37000000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1000000</v>
          </cell>
          <cell r="W764">
            <v>36000000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</row>
        <row r="765">
          <cell r="A765">
            <v>7103</v>
          </cell>
          <cell r="B765" t="str">
            <v>Tunnlar Boråsbanan, Åtgärder FOMUL</v>
          </cell>
          <cell r="C765" t="str">
            <v>B43</v>
          </cell>
          <cell r="D765" t="str">
            <v>Planlagd</v>
          </cell>
          <cell r="E765" t="str">
            <v>Underhåll planering Reg Väst</v>
          </cell>
          <cell r="H765" t="str">
            <v>UHnbys - Syd/ Väst (SEK)</v>
          </cell>
          <cell r="I765" t="str">
            <v>UHnbys - Syd/ Väst (SEK)</v>
          </cell>
          <cell r="M765" t="str">
            <v>B641</v>
          </cell>
          <cell r="N765" t="str">
            <v/>
          </cell>
          <cell r="O765">
            <v>1000000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1000000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</row>
        <row r="766">
          <cell r="A766">
            <v>7104</v>
          </cell>
          <cell r="B766" t="str">
            <v>Fjäråstunneln, Brandskydd fogar</v>
          </cell>
          <cell r="C766" t="str">
            <v>B43</v>
          </cell>
          <cell r="D766" t="str">
            <v>Planlagd</v>
          </cell>
          <cell r="E766" t="str">
            <v>Underhåll planering Reg Väst</v>
          </cell>
          <cell r="H766" t="str">
            <v>UHnbys - Syd/ Väst (SEK)</v>
          </cell>
          <cell r="I766" t="str">
            <v>UHnbys - Syd/ Väst (SEK)</v>
          </cell>
          <cell r="M766" t="str">
            <v>B627</v>
          </cell>
          <cell r="N766" t="str">
            <v/>
          </cell>
          <cell r="O766">
            <v>200000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200000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</row>
        <row r="767">
          <cell r="A767">
            <v>7105</v>
          </cell>
          <cell r="B767" t="str">
            <v>bergskärningar syd och väst, Bergunderhåll</v>
          </cell>
          <cell r="C767" t="str">
            <v>B43</v>
          </cell>
          <cell r="D767" t="str">
            <v>Planlagd</v>
          </cell>
          <cell r="E767" t="str">
            <v>Underhåll planering Reg Väst</v>
          </cell>
          <cell r="H767" t="str">
            <v>UHnbys - Syd/ Väst (SEK)</v>
          </cell>
          <cell r="I767" t="str">
            <v>UHnbys - Syd/ Väst (SEK)</v>
          </cell>
          <cell r="M767" t="str">
            <v>B099</v>
          </cell>
          <cell r="N767" t="str">
            <v/>
          </cell>
          <cell r="O767">
            <v>3000000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1500000</v>
          </cell>
          <cell r="U767">
            <v>1500000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</row>
        <row r="768">
          <cell r="A768">
            <v>7105</v>
          </cell>
          <cell r="B768" t="str">
            <v>bergskärningar syd och väst, Bergunderhåll</v>
          </cell>
          <cell r="C768" t="str">
            <v>B43</v>
          </cell>
          <cell r="D768" t="str">
            <v>Äskande</v>
          </cell>
          <cell r="E768" t="str">
            <v>Underhåll planering Reg Väst</v>
          </cell>
          <cell r="H768" t="str">
            <v>UHnbys - Syd/ Väst (SEK)</v>
          </cell>
          <cell r="I768" t="str">
            <v>UHnbys - Syd/ Väst (SEK)</v>
          </cell>
          <cell r="M768" t="str">
            <v>B099</v>
          </cell>
          <cell r="N768" t="str">
            <v/>
          </cell>
          <cell r="O768">
            <v>4900000</v>
          </cell>
          <cell r="P768">
            <v>0</v>
          </cell>
          <cell r="Q768">
            <v>0</v>
          </cell>
          <cell r="R768">
            <v>0</v>
          </cell>
          <cell r="S768">
            <v>4900000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</row>
        <row r="769">
          <cell r="A769">
            <v>7161</v>
          </cell>
          <cell r="B769" t="str">
            <v>X län väg 296 Lomsjöhed-Kårböle väg 310 Västbacka-Korskrogen</v>
          </cell>
          <cell r="C769" t="str">
            <v>DRIF</v>
          </cell>
          <cell r="D769" t="str">
            <v>Pågående</v>
          </cell>
          <cell r="E769" t="str">
            <v>Underhåll planering Reg Mitt</v>
          </cell>
          <cell r="H769" t="str">
            <v>IVmph - Projektenhet Härnösand (ENH)</v>
          </cell>
          <cell r="I769" t="str">
            <v/>
          </cell>
          <cell r="M769" t="str">
            <v/>
          </cell>
          <cell r="N769" t="str">
            <v/>
          </cell>
          <cell r="O769">
            <v>-410098</v>
          </cell>
          <cell r="P769">
            <v>0</v>
          </cell>
          <cell r="Q769">
            <v>0</v>
          </cell>
          <cell r="R769">
            <v>0</v>
          </cell>
          <cell r="S769">
            <v>-410098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</row>
        <row r="770">
          <cell r="A770">
            <v>7161</v>
          </cell>
          <cell r="B770" t="str">
            <v>X län väg 296 Lomsjöhed-Kårböle väg 310 Västbacka-Korskrogen</v>
          </cell>
          <cell r="C770" t="str">
            <v>DRIF</v>
          </cell>
          <cell r="D770" t="str">
            <v>Pågående</v>
          </cell>
          <cell r="E770" t="str">
            <v>Underhåll planering Reg Mitt</v>
          </cell>
          <cell r="H770" t="str">
            <v>IVmph - Projektenhet Härnösand (ENH)</v>
          </cell>
          <cell r="I770" t="str">
            <v/>
          </cell>
          <cell r="M770" t="str">
            <v/>
          </cell>
          <cell r="N770" t="str">
            <v/>
          </cell>
          <cell r="O770">
            <v>36516000</v>
          </cell>
          <cell r="P770">
            <v>0</v>
          </cell>
          <cell r="Q770">
            <v>0</v>
          </cell>
          <cell r="R770">
            <v>0</v>
          </cell>
          <cell r="S770">
            <v>7190000</v>
          </cell>
          <cell r="T770">
            <v>29326000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</row>
        <row r="771">
          <cell r="A771">
            <v>7183</v>
          </cell>
          <cell r="B771" t="str">
            <v>Bdl 211 Utbyte teknikhus i Helgum, Bispgården, Ragunda</v>
          </cell>
          <cell r="C771" t="str">
            <v>B43</v>
          </cell>
          <cell r="D771" t="str">
            <v>Planlagd</v>
          </cell>
          <cell r="E771" t="str">
            <v>Underhåll planering Reg Mitt</v>
          </cell>
          <cell r="H771" t="str">
            <v>IVprk-  Kraft (ENH)</v>
          </cell>
          <cell r="I771" t="str">
            <v>IVprk-  Kraft (ENH)</v>
          </cell>
          <cell r="M771" t="str">
            <v>B211</v>
          </cell>
          <cell r="N771" t="str">
            <v>07</v>
          </cell>
          <cell r="O771">
            <v>75000000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3000000</v>
          </cell>
          <cell r="V771">
            <v>8000000</v>
          </cell>
          <cell r="W771">
            <v>26000000</v>
          </cell>
          <cell r="X771">
            <v>19000000</v>
          </cell>
          <cell r="Y771">
            <v>19000000</v>
          </cell>
          <cell r="Z771">
            <v>0</v>
          </cell>
          <cell r="AA771">
            <v>0</v>
          </cell>
        </row>
        <row r="772">
          <cell r="A772">
            <v>7183</v>
          </cell>
          <cell r="B772" t="str">
            <v>Bdl 211 Utbyte teknikhus i Helgum, Bispgården, Ragunda</v>
          </cell>
          <cell r="C772" t="str">
            <v>B43</v>
          </cell>
          <cell r="D772" t="str">
            <v>Nystart</v>
          </cell>
          <cell r="E772" t="str">
            <v>Underhåll planering Reg Mitt</v>
          </cell>
          <cell r="H772" t="str">
            <v>UHauf - Utformning  (SEK)</v>
          </cell>
          <cell r="I772" t="str">
            <v>IVprk-  Kraft (ENH)</v>
          </cell>
          <cell r="M772" t="str">
            <v>B211</v>
          </cell>
          <cell r="N772" t="str">
            <v>07</v>
          </cell>
          <cell r="O772">
            <v>100000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100000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</row>
        <row r="773">
          <cell r="A773">
            <v>7184</v>
          </cell>
          <cell r="B773" t="str">
            <v>Bdl 211 Utbyte teknikhus i Bodsjön, Karlsberg</v>
          </cell>
          <cell r="C773" t="str">
            <v>B43</v>
          </cell>
          <cell r="D773" t="str">
            <v>Planlagd</v>
          </cell>
          <cell r="E773" t="str">
            <v>Underhåll planering Reg Mitt</v>
          </cell>
          <cell r="H773" t="str">
            <v>IVprk-  Kraft (ENH)</v>
          </cell>
          <cell r="I773" t="str">
            <v>IVprk-  Kraft (ENH)</v>
          </cell>
          <cell r="M773" t="str">
            <v>B211</v>
          </cell>
          <cell r="N773" t="str">
            <v>07</v>
          </cell>
          <cell r="O773">
            <v>42000000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2000000</v>
          </cell>
          <cell r="W773">
            <v>5000000</v>
          </cell>
          <cell r="X773">
            <v>18000000</v>
          </cell>
          <cell r="Y773">
            <v>17000000</v>
          </cell>
          <cell r="Z773">
            <v>0</v>
          </cell>
          <cell r="AA773">
            <v>0</v>
          </cell>
        </row>
        <row r="774">
          <cell r="A774">
            <v>7184</v>
          </cell>
          <cell r="B774" t="str">
            <v>Bdl 211 Utbyte teknikhus i Bodsjön, Karlsberg</v>
          </cell>
          <cell r="C774" t="str">
            <v>B43</v>
          </cell>
          <cell r="D774" t="str">
            <v>Nystart</v>
          </cell>
          <cell r="E774" t="str">
            <v>Underhåll planering Reg Mitt</v>
          </cell>
          <cell r="H774" t="str">
            <v>UHauf - Utformning  (SEK)</v>
          </cell>
          <cell r="I774" t="str">
            <v>IVprk-  Kraft (ENH)</v>
          </cell>
          <cell r="M774" t="str">
            <v>B211</v>
          </cell>
          <cell r="N774" t="str">
            <v>07</v>
          </cell>
          <cell r="O774">
            <v>100000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100000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</row>
        <row r="775">
          <cell r="A775">
            <v>7185</v>
          </cell>
          <cell r="B775" t="str">
            <v>Bdl 211 Utbyte teknikhus i Graninge, Håsjö, Fångsjöbacken, Roback, Övsjö, Gastsjön</v>
          </cell>
          <cell r="C775" t="str">
            <v>B43</v>
          </cell>
          <cell r="D775" t="str">
            <v>Planlagd</v>
          </cell>
          <cell r="E775" t="str">
            <v>Underhåll planering Reg Mitt</v>
          </cell>
          <cell r="H775" t="str">
            <v>UHauf - Utformning  (SEK)</v>
          </cell>
          <cell r="I775" t="str">
            <v>IVprk-  Kraft (ENH)</v>
          </cell>
          <cell r="M775" t="str">
            <v>B211</v>
          </cell>
          <cell r="N775" t="str">
            <v>08</v>
          </cell>
          <cell r="O775">
            <v>100000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100000</v>
          </cell>
          <cell r="Y775">
            <v>0</v>
          </cell>
          <cell r="Z775">
            <v>0</v>
          </cell>
          <cell r="AA775">
            <v>0</v>
          </cell>
        </row>
        <row r="776">
          <cell r="A776">
            <v>7185</v>
          </cell>
          <cell r="B776" t="str">
            <v>Bdl 211 Utbyte teknikhus i Graninge, Håsjö, Fångsjöbacken, Roback, Övsjö, Gastsjön</v>
          </cell>
          <cell r="C776" t="str">
            <v>B43</v>
          </cell>
          <cell r="D776" t="str">
            <v>Planlagd</v>
          </cell>
          <cell r="E776" t="str">
            <v>Underhåll planering Reg Mitt</v>
          </cell>
          <cell r="H776" t="str">
            <v>IVprk-  Kraft (ENH)</v>
          </cell>
          <cell r="I776" t="str">
            <v>IVprk-  Kraft (ENH)</v>
          </cell>
          <cell r="M776" t="str">
            <v>B211</v>
          </cell>
          <cell r="N776" t="str">
            <v>08</v>
          </cell>
          <cell r="O776">
            <v>35000000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6000000</v>
          </cell>
          <cell r="Z776">
            <v>12000000</v>
          </cell>
          <cell r="AA776">
            <v>17000000</v>
          </cell>
        </row>
        <row r="777">
          <cell r="A777">
            <v>7186</v>
          </cell>
          <cell r="B777" t="str">
            <v>Bdl 211 Utbyte teknikhus i Grötinge</v>
          </cell>
          <cell r="C777" t="str">
            <v>B43</v>
          </cell>
          <cell r="D777" t="str">
            <v>Planlagd</v>
          </cell>
          <cell r="E777" t="str">
            <v>Underhåll planering Reg Mitt</v>
          </cell>
          <cell r="H777" t="str">
            <v>UHauf - Utformning  (SEK)</v>
          </cell>
          <cell r="I777" t="str">
            <v>IVprk-  Kraft (ENH)</v>
          </cell>
          <cell r="M777" t="str">
            <v>B211</v>
          </cell>
          <cell r="N777" t="str">
            <v>07</v>
          </cell>
          <cell r="O777">
            <v>100000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100000</v>
          </cell>
          <cell r="Z777">
            <v>0</v>
          </cell>
          <cell r="AA777">
            <v>0</v>
          </cell>
        </row>
        <row r="778">
          <cell r="A778">
            <v>7186</v>
          </cell>
          <cell r="B778" t="str">
            <v>Bdl 211 Utbyte teknikhus i Grötinge</v>
          </cell>
          <cell r="C778" t="str">
            <v>B43</v>
          </cell>
          <cell r="D778" t="str">
            <v>Planlagd</v>
          </cell>
          <cell r="E778" t="str">
            <v>Underhåll planering Reg Mitt</v>
          </cell>
          <cell r="H778" t="str">
            <v>IVprk-  Kraft (ENH)</v>
          </cell>
          <cell r="I778" t="str">
            <v>IVprk-  Kraft (ENH)</v>
          </cell>
          <cell r="M778" t="str">
            <v>B211</v>
          </cell>
          <cell r="N778" t="str">
            <v>07</v>
          </cell>
          <cell r="O778">
            <v>15000000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1000000</v>
          </cell>
          <cell r="AA778">
            <v>14000000</v>
          </cell>
        </row>
        <row r="779">
          <cell r="A779">
            <v>7187</v>
          </cell>
          <cell r="B779" t="str">
            <v>Avbrottsfri kraftförsörjning RTU:er</v>
          </cell>
          <cell r="C779" t="str">
            <v>B43</v>
          </cell>
          <cell r="D779" t="str">
            <v>Nystart</v>
          </cell>
          <cell r="E779" t="str">
            <v>Underhåll planering Reg Nationell</v>
          </cell>
          <cell r="H779" t="str">
            <v>UHae - Elkraftsystem (ENH)</v>
          </cell>
          <cell r="I779" t="str">
            <v>UHae - Elkraftsystem (ENH)</v>
          </cell>
          <cell r="M779" t="str">
            <v>B099</v>
          </cell>
          <cell r="N779" t="str">
            <v/>
          </cell>
          <cell r="O779">
            <v>500000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500000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</row>
        <row r="780">
          <cell r="A780">
            <v>7189</v>
          </cell>
          <cell r="B780" t="str">
            <v>Bräcke-Östersund, Ombyggnad växelvärme till trefas och triacstyrning</v>
          </cell>
          <cell r="C780" t="str">
            <v>B43</v>
          </cell>
          <cell r="D780" t="str">
            <v>Planlagd</v>
          </cell>
          <cell r="E780" t="str">
            <v>Underhåll planering Reg Mitt</v>
          </cell>
          <cell r="H780" t="str">
            <v>IVm - Mitt (AVD)</v>
          </cell>
          <cell r="I780" t="str">
            <v>UHom - Mitt (ENH)</v>
          </cell>
          <cell r="M780" t="str">
            <v>B223</v>
          </cell>
          <cell r="N780" t="str">
            <v>20</v>
          </cell>
          <cell r="O780">
            <v>5000000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5000000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</row>
        <row r="781">
          <cell r="A781">
            <v>7189</v>
          </cell>
          <cell r="B781" t="str">
            <v>Bräcke-Östersund, Ombyggnad växelvärme till trefas och triacstyrning</v>
          </cell>
          <cell r="C781" t="str">
            <v>B43</v>
          </cell>
          <cell r="D781" t="str">
            <v>Nystart</v>
          </cell>
          <cell r="E781" t="str">
            <v>Underhåll planering Reg Mitt</v>
          </cell>
          <cell r="H781" t="str">
            <v>UHauf - Utformning  (SEK)</v>
          </cell>
          <cell r="I781" t="str">
            <v>UHom - Mitt (ENH)</v>
          </cell>
          <cell r="M781" t="str">
            <v>B223</v>
          </cell>
          <cell r="N781" t="str">
            <v>20</v>
          </cell>
          <cell r="O781">
            <v>100000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100000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</row>
        <row r="782">
          <cell r="A782">
            <v>7190</v>
          </cell>
          <cell r="B782" t="str">
            <v>Bollnäs Ombyggnad av växelvärme till Triacstyrning</v>
          </cell>
          <cell r="C782" t="str">
            <v>B43</v>
          </cell>
          <cell r="D782" t="str">
            <v>Planlagd</v>
          </cell>
          <cell r="E782" t="str">
            <v>Underhåll planering Reg Mitt</v>
          </cell>
          <cell r="H782" t="str">
            <v>UHom - Mitt (ENH)</v>
          </cell>
          <cell r="I782" t="str">
            <v>UHom - Mitt (ENH)</v>
          </cell>
          <cell r="M782" t="str">
            <v>B217</v>
          </cell>
          <cell r="N782" t="str">
            <v>08</v>
          </cell>
          <cell r="O782">
            <v>2500000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2500000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</row>
        <row r="783">
          <cell r="A783">
            <v>7191</v>
          </cell>
          <cell r="B783" t="str">
            <v>Uhom, Utbyte av gamla elcentraler i gjutjärn</v>
          </cell>
          <cell r="C783" t="str">
            <v>B43</v>
          </cell>
          <cell r="D783" t="str">
            <v>Planlagd</v>
          </cell>
          <cell r="E783" t="str">
            <v>Underhåll planering Reg Mitt</v>
          </cell>
          <cell r="H783" t="str">
            <v>UHomg - Gävle/Dala (SEK)</v>
          </cell>
          <cell r="I783" t="str">
            <v>UHom - Mitt (ENH)</v>
          </cell>
          <cell r="M783" t="str">
            <v>B099</v>
          </cell>
          <cell r="N783" t="str">
            <v/>
          </cell>
          <cell r="O783">
            <v>12500000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2500000</v>
          </cell>
          <cell r="U783">
            <v>2500000</v>
          </cell>
          <cell r="V783">
            <v>2500000</v>
          </cell>
          <cell r="W783">
            <v>2500000</v>
          </cell>
          <cell r="X783">
            <v>2500000</v>
          </cell>
          <cell r="Y783">
            <v>0</v>
          </cell>
          <cell r="Z783">
            <v>0</v>
          </cell>
          <cell r="AA783">
            <v>0</v>
          </cell>
        </row>
        <row r="784">
          <cell r="A784">
            <v>7193</v>
          </cell>
          <cell r="B784" t="str">
            <v>utbyte SA-dator omformare</v>
          </cell>
          <cell r="C784" t="str">
            <v>B43</v>
          </cell>
          <cell r="D784" t="str">
            <v>Planlagd</v>
          </cell>
          <cell r="E784" t="str">
            <v>Underhåll planering Reg Nationell</v>
          </cell>
          <cell r="H784" t="str">
            <v>UHae - Elkraftsystem (ENH)</v>
          </cell>
          <cell r="I784" t="str">
            <v>UHae - Elkraftsystem (ENH)</v>
          </cell>
          <cell r="M784" t="str">
            <v>B099</v>
          </cell>
          <cell r="N784" t="str">
            <v/>
          </cell>
          <cell r="O784">
            <v>1850000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350000</v>
          </cell>
          <cell r="U784">
            <v>750000</v>
          </cell>
          <cell r="V784">
            <v>750000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</row>
        <row r="785">
          <cell r="A785">
            <v>7196</v>
          </cell>
          <cell r="B785" t="str">
            <v>Hagalund - kontaktledningsbyte</v>
          </cell>
          <cell r="C785" t="str">
            <v>B43</v>
          </cell>
          <cell r="D785" t="str">
            <v>Planlagd</v>
          </cell>
          <cell r="E785" t="str">
            <v>Underhåll planering Reg Stockholm</v>
          </cell>
          <cell r="H785" t="str">
            <v>IVprk-  Kraft (ENH)</v>
          </cell>
          <cell r="I785" t="str">
            <v>IVprk-  Kraft (ENH)</v>
          </cell>
          <cell r="M785" t="str">
            <v>B402</v>
          </cell>
          <cell r="N785" t="str">
            <v>27</v>
          </cell>
          <cell r="O785">
            <v>30000000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15000000</v>
          </cell>
          <cell r="U785">
            <v>15000000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</row>
        <row r="786">
          <cell r="A786">
            <v>7196</v>
          </cell>
          <cell r="B786" t="str">
            <v>Hagalund - kontaktledningsbyte</v>
          </cell>
          <cell r="C786" t="str">
            <v>B43</v>
          </cell>
          <cell r="D786" t="str">
            <v>Nystart</v>
          </cell>
          <cell r="E786" t="str">
            <v>Underhåll planering Reg Stockholm</v>
          </cell>
          <cell r="H786" t="str">
            <v>UHauf - Utformning  (SEK)</v>
          </cell>
          <cell r="I786" t="str">
            <v>IVprk-  Kraft (ENH)</v>
          </cell>
          <cell r="M786" t="str">
            <v>B402</v>
          </cell>
          <cell r="N786" t="str">
            <v>27</v>
          </cell>
          <cell r="O786">
            <v>100000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100000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</row>
        <row r="787">
          <cell r="A787">
            <v>7196</v>
          </cell>
          <cell r="B787" t="str">
            <v>Hagalund - kontaktledningsbyte</v>
          </cell>
          <cell r="C787" t="str">
            <v>B43</v>
          </cell>
          <cell r="D787" t="str">
            <v>Nystart</v>
          </cell>
          <cell r="E787" t="str">
            <v>Underhåll planering Reg Stockholm</v>
          </cell>
          <cell r="H787" t="str">
            <v>IVprk-  Kraft (ENH)</v>
          </cell>
          <cell r="I787" t="str">
            <v>IVprk-  Kraft (ENH)</v>
          </cell>
          <cell r="M787" t="str">
            <v>B402</v>
          </cell>
          <cell r="N787" t="str">
            <v>27</v>
          </cell>
          <cell r="O787">
            <v>18000000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15000000</v>
          </cell>
          <cell r="W787">
            <v>3000000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</row>
        <row r="788">
          <cell r="A788">
            <v>7197</v>
          </cell>
          <cell r="B788" t="str">
            <v>Ånge bangård - kontaktledningsupprustning</v>
          </cell>
          <cell r="C788" t="str">
            <v>B43</v>
          </cell>
          <cell r="D788" t="str">
            <v>Nystart</v>
          </cell>
          <cell r="E788" t="str">
            <v>Underhåll planering Reg Mitt</v>
          </cell>
          <cell r="H788" t="str">
            <v>UHauf - Utformning  (SEK)</v>
          </cell>
          <cell r="I788" t="str">
            <v>IVprk-  Kraft (ENH)</v>
          </cell>
          <cell r="M788" t="str">
            <v>B213</v>
          </cell>
          <cell r="N788" t="str">
            <v>08</v>
          </cell>
          <cell r="O788">
            <v>100000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100000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</row>
        <row r="789">
          <cell r="A789">
            <v>7197</v>
          </cell>
          <cell r="B789" t="str">
            <v>Ånge bangård - kontaktledningsupprustning</v>
          </cell>
          <cell r="C789" t="str">
            <v>B43</v>
          </cell>
          <cell r="D789" t="str">
            <v>Nystart</v>
          </cell>
          <cell r="E789" t="str">
            <v>Underhåll planering Reg Mitt</v>
          </cell>
          <cell r="H789" t="str">
            <v>IVprk-  Kraft (ENH)</v>
          </cell>
          <cell r="I789" t="str">
            <v>IVprk-  Kraft (ENH)</v>
          </cell>
          <cell r="M789" t="str">
            <v>B213</v>
          </cell>
          <cell r="N789" t="str">
            <v>08</v>
          </cell>
          <cell r="O789">
            <v>4000000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3500000</v>
          </cell>
          <cell r="V789">
            <v>500000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</row>
        <row r="790">
          <cell r="A790">
            <v>7197</v>
          </cell>
          <cell r="B790" t="str">
            <v>Ånge bangård - kontaktledningsupprustning</v>
          </cell>
          <cell r="C790" t="str">
            <v>B43</v>
          </cell>
          <cell r="D790" t="str">
            <v>Nystart</v>
          </cell>
          <cell r="E790" t="str">
            <v>Underhåll planering Reg Mitt</v>
          </cell>
          <cell r="H790" t="str">
            <v>IVprk-  Kraft (ENH)</v>
          </cell>
          <cell r="I790" t="str">
            <v>IVprk-  Kraft (ENH)</v>
          </cell>
          <cell r="M790" t="str">
            <v>B213</v>
          </cell>
          <cell r="N790" t="str">
            <v>08</v>
          </cell>
          <cell r="O790">
            <v>116000000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46000000</v>
          </cell>
          <cell r="X790">
            <v>70000000</v>
          </cell>
          <cell r="Y790">
            <v>0</v>
          </cell>
          <cell r="Z790">
            <v>0</v>
          </cell>
          <cell r="AA790">
            <v>0</v>
          </cell>
        </row>
        <row r="791">
          <cell r="A791">
            <v>7197</v>
          </cell>
          <cell r="B791" t="str">
            <v>Ånge bangård - kontaktledningsupprustning</v>
          </cell>
          <cell r="C791" t="str">
            <v>B43</v>
          </cell>
          <cell r="D791" t="str">
            <v>Pågående</v>
          </cell>
          <cell r="E791" t="str">
            <v>Underhåll planering Reg Mitt</v>
          </cell>
          <cell r="H791" t="str">
            <v>UHomj - Jämtland/Västernorr. (SEK)</v>
          </cell>
          <cell r="I791" t="str">
            <v>IVprk-  Kraft (ENH)</v>
          </cell>
          <cell r="M791" t="str">
            <v>B213</v>
          </cell>
          <cell r="N791" t="str">
            <v>08</v>
          </cell>
          <cell r="O791">
            <v>600000</v>
          </cell>
          <cell r="P791">
            <v>0</v>
          </cell>
          <cell r="Q791">
            <v>0</v>
          </cell>
          <cell r="R791">
            <v>0</v>
          </cell>
          <cell r="S791">
            <v>600000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</row>
        <row r="792">
          <cell r="A792">
            <v>7198</v>
          </cell>
          <cell r="B792" t="str">
            <v>Gällivare-Koskullskulle, kontaktledningsupprusning</v>
          </cell>
          <cell r="C792" t="str">
            <v>B43</v>
          </cell>
          <cell r="D792" t="str">
            <v>Planlagd</v>
          </cell>
          <cell r="E792" t="str">
            <v>Underhåll planering Reg Nord</v>
          </cell>
          <cell r="H792" t="str">
            <v>UHauf - Utformning  (SEK)</v>
          </cell>
          <cell r="I792" t="str">
            <v>IVprk-  Kraft (ENH)</v>
          </cell>
          <cell r="M792" t="str">
            <v>B114</v>
          </cell>
          <cell r="N792" t="str">
            <v>21</v>
          </cell>
          <cell r="O792">
            <v>100000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100000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</row>
        <row r="793">
          <cell r="A793">
            <v>7198</v>
          </cell>
          <cell r="B793" t="str">
            <v>Gällivare-Koskullskulle, kontaktledningsupprusning</v>
          </cell>
          <cell r="C793" t="str">
            <v>B43</v>
          </cell>
          <cell r="D793" t="str">
            <v>Planlagd</v>
          </cell>
          <cell r="E793" t="str">
            <v>Underhåll planering Reg Nord</v>
          </cell>
          <cell r="H793" t="str">
            <v>IVprk-  Kraft (ENH)</v>
          </cell>
          <cell r="I793" t="str">
            <v>IVprk-  Kraft (ENH)</v>
          </cell>
          <cell r="M793" t="str">
            <v>B114</v>
          </cell>
          <cell r="N793" t="str">
            <v>21</v>
          </cell>
          <cell r="O793">
            <v>40950000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950000</v>
          </cell>
          <cell r="U793">
            <v>1000000</v>
          </cell>
          <cell r="V793">
            <v>19000000</v>
          </cell>
          <cell r="W793">
            <v>20000000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</row>
        <row r="794">
          <cell r="A794">
            <v>7199</v>
          </cell>
          <cell r="B794" t="str">
            <v>Borås Bangård, kontaktledningsupprustning</v>
          </cell>
          <cell r="C794" t="str">
            <v>B43</v>
          </cell>
          <cell r="D794" t="str">
            <v>Planlagd</v>
          </cell>
          <cell r="E794" t="str">
            <v>Underhåll planering Reg Väst</v>
          </cell>
          <cell r="H794" t="str">
            <v>IVprk-  Kraft (ENH)</v>
          </cell>
          <cell r="I794" t="str">
            <v>IVprk-  Kraft (ENH)</v>
          </cell>
          <cell r="M794" t="str">
            <v>B655</v>
          </cell>
          <cell r="N794" t="str">
            <v>04</v>
          </cell>
          <cell r="O794">
            <v>44950000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950000</v>
          </cell>
          <cell r="U794">
            <v>3000000</v>
          </cell>
          <cell r="V794">
            <v>21000000</v>
          </cell>
          <cell r="W794">
            <v>20000000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</row>
        <row r="795">
          <cell r="A795">
            <v>7199</v>
          </cell>
          <cell r="B795" t="str">
            <v>Borås Bangård, kontaktledningsupprustning</v>
          </cell>
          <cell r="C795" t="str">
            <v>B43</v>
          </cell>
          <cell r="D795" t="str">
            <v>Nystart</v>
          </cell>
          <cell r="E795" t="str">
            <v>Underhåll planering Reg Väst</v>
          </cell>
          <cell r="H795" t="str">
            <v>UHauf - Utformning  (SEK)</v>
          </cell>
          <cell r="I795" t="str">
            <v>IVprk-  Kraft (ENH)</v>
          </cell>
          <cell r="M795" t="str">
            <v>B655</v>
          </cell>
          <cell r="N795" t="str">
            <v>04</v>
          </cell>
          <cell r="O795">
            <v>100000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100000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</row>
        <row r="796">
          <cell r="A796">
            <v>7200</v>
          </cell>
          <cell r="B796" t="str">
            <v>Sandhem-Nässjö, byte hjälpkraftisolatorer</v>
          </cell>
          <cell r="C796" t="str">
            <v>B43</v>
          </cell>
          <cell r="D796" t="str">
            <v>Planlagd</v>
          </cell>
          <cell r="E796" t="str">
            <v>Underhåll planering Reg Syd</v>
          </cell>
          <cell r="H796" t="str">
            <v>UHos - Syd (ENH)</v>
          </cell>
          <cell r="I796" t="str">
            <v>UHos - Syd (ENH)</v>
          </cell>
          <cell r="M796" t="str">
            <v>B711</v>
          </cell>
          <cell r="N796" t="str">
            <v>14</v>
          </cell>
          <cell r="O796">
            <v>4000000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2000000</v>
          </cell>
          <cell r="U796">
            <v>1000000</v>
          </cell>
          <cell r="V796">
            <v>1000000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</row>
        <row r="797">
          <cell r="A797">
            <v>7202</v>
          </cell>
          <cell r="B797" t="str">
            <v>Norrköping bangård, utbyte ktl pendeltågsspåren</v>
          </cell>
          <cell r="C797" t="str">
            <v>B43</v>
          </cell>
          <cell r="D797" t="str">
            <v>Planlagd</v>
          </cell>
          <cell r="E797" t="str">
            <v>Underhåll planering Reg Öst</v>
          </cell>
          <cell r="H797" t="str">
            <v>IVprk-  Kraft (ENH)</v>
          </cell>
          <cell r="I797" t="str">
            <v>IVprk-  Kraft (ENH)</v>
          </cell>
          <cell r="M797" t="str">
            <v>B504</v>
          </cell>
          <cell r="N797" t="str">
            <v>02</v>
          </cell>
          <cell r="O797">
            <v>5000000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300000</v>
          </cell>
          <cell r="U797">
            <v>4700000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</row>
        <row r="798">
          <cell r="A798">
            <v>7203</v>
          </cell>
          <cell r="B798" t="str">
            <v>Borlänge, Sundsvall, slopning/spänningssättning av skyddssektioner</v>
          </cell>
          <cell r="C798" t="str">
            <v>B43</v>
          </cell>
          <cell r="D798" t="str">
            <v>Planlagd</v>
          </cell>
          <cell r="E798" t="str">
            <v>Underhåll planering Reg Mitt</v>
          </cell>
          <cell r="H798" t="str">
            <v>UHom - Mitt (ENH)</v>
          </cell>
          <cell r="I798" t="str">
            <v>UHae - Elkraftsystem (ENH)</v>
          </cell>
          <cell r="M798" t="str">
            <v>B099</v>
          </cell>
          <cell r="N798" t="str">
            <v/>
          </cell>
          <cell r="O798">
            <v>10000000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4000000</v>
          </cell>
          <cell r="V798">
            <v>6000000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</row>
        <row r="799">
          <cell r="A799">
            <v>7203</v>
          </cell>
          <cell r="B799" t="str">
            <v>Borlänge, Sundsvall, slopning/spänningssättning av skyddssektioner</v>
          </cell>
          <cell r="C799" t="str">
            <v>B43</v>
          </cell>
          <cell r="D799" t="str">
            <v>Nystart</v>
          </cell>
          <cell r="E799" t="str">
            <v>Underhåll planering Reg Mitt</v>
          </cell>
          <cell r="H799" t="str">
            <v>UHauf - Utformning  (SEK)</v>
          </cell>
          <cell r="I799" t="str">
            <v>UHae - Elkraftsystem (ENH)</v>
          </cell>
          <cell r="M799" t="str">
            <v>B099</v>
          </cell>
          <cell r="N799" t="str">
            <v/>
          </cell>
          <cell r="O799">
            <v>150000</v>
          </cell>
          <cell r="P799">
            <v>0</v>
          </cell>
          <cell r="Q799">
            <v>0</v>
          </cell>
          <cell r="R799">
            <v>0</v>
          </cell>
          <cell r="S799">
            <v>50000</v>
          </cell>
          <cell r="T799">
            <v>100000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</row>
        <row r="800">
          <cell r="A800">
            <v>7204</v>
          </cell>
          <cell r="B800" t="str">
            <v>Gistad-Norrköping, bärtrådsbyte</v>
          </cell>
          <cell r="C800" t="str">
            <v>B43</v>
          </cell>
          <cell r="D800" t="str">
            <v>Planlagd</v>
          </cell>
          <cell r="E800" t="str">
            <v>Underhåll planering Reg Öst</v>
          </cell>
          <cell r="H800" t="str">
            <v>IVprk-  Kraft (ENH)</v>
          </cell>
          <cell r="I800" t="str">
            <v>IVprk-  Kraft (ENH)</v>
          </cell>
          <cell r="M800" t="str">
            <v>B505</v>
          </cell>
          <cell r="N800" t="str">
            <v>02</v>
          </cell>
          <cell r="O800">
            <v>10000000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300000</v>
          </cell>
          <cell r="U800">
            <v>9700000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</row>
        <row r="801">
          <cell r="A801">
            <v>7204</v>
          </cell>
          <cell r="B801" t="str">
            <v>Gistad-Norrköping, bärtrådsbyte</v>
          </cell>
          <cell r="C801" t="str">
            <v>B43</v>
          </cell>
          <cell r="D801" t="str">
            <v>Nystart</v>
          </cell>
          <cell r="E801" t="str">
            <v>Underhåll planering Reg Öst</v>
          </cell>
          <cell r="H801" t="str">
            <v>UHauf - Utformning  (SEK)</v>
          </cell>
          <cell r="I801" t="str">
            <v>IVprk-  Kraft (ENH)</v>
          </cell>
          <cell r="M801" t="str">
            <v>B505</v>
          </cell>
          <cell r="N801" t="str">
            <v>02</v>
          </cell>
          <cell r="O801">
            <v>100000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100000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</row>
        <row r="802">
          <cell r="A802">
            <v>7245</v>
          </cell>
          <cell r="B802" t="str">
            <v>Avvattningsåtgärder Norra Malmbanan</v>
          </cell>
          <cell r="C802" t="str">
            <v>B43</v>
          </cell>
          <cell r="D802" t="str">
            <v>Planlagd</v>
          </cell>
          <cell r="E802" t="str">
            <v>Underhåll planering Reg Nord</v>
          </cell>
          <cell r="H802" t="str">
            <v>IVn - Nord (AVD)</v>
          </cell>
          <cell r="I802" t="str">
            <v/>
          </cell>
          <cell r="M802" t="str">
            <v>B111</v>
          </cell>
          <cell r="N802" t="str">
            <v/>
          </cell>
          <cell r="O802">
            <v>10000000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5000000</v>
          </cell>
          <cell r="U802">
            <v>5000000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</row>
        <row r="803">
          <cell r="A803">
            <v>7246</v>
          </cell>
          <cell r="B803" t="str">
            <v>Avvattningsåtgärder Södra Malmbanan</v>
          </cell>
          <cell r="C803" t="str">
            <v>B43</v>
          </cell>
          <cell r="D803" t="str">
            <v>Planlagd</v>
          </cell>
          <cell r="E803" t="str">
            <v>Underhåll planering Reg Nord</v>
          </cell>
          <cell r="H803" t="str">
            <v>IVn - Nord (AVD)</v>
          </cell>
          <cell r="I803" t="str">
            <v/>
          </cell>
          <cell r="M803" t="str">
            <v>B118</v>
          </cell>
          <cell r="N803" t="str">
            <v/>
          </cell>
          <cell r="O803">
            <v>10700000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6200000</v>
          </cell>
          <cell r="U803">
            <v>4500000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</row>
        <row r="804">
          <cell r="A804">
            <v>7251</v>
          </cell>
          <cell r="B804" t="str">
            <v>Byte magasinsenheter Helsingborg</v>
          </cell>
          <cell r="C804" t="str">
            <v>B43</v>
          </cell>
          <cell r="D804" t="str">
            <v>Nystart</v>
          </cell>
          <cell r="E804" t="str">
            <v>Underhåll planering Reg Syd</v>
          </cell>
          <cell r="H804" t="str">
            <v>UHaus - Utformning Syd/Väst (SEK)</v>
          </cell>
          <cell r="I804" t="str">
            <v>IVsy - Syd (AVD)</v>
          </cell>
          <cell r="M804" t="str">
            <v>B903</v>
          </cell>
          <cell r="N804" t="str">
            <v>03</v>
          </cell>
          <cell r="O804">
            <v>50000</v>
          </cell>
          <cell r="P804">
            <v>0</v>
          </cell>
          <cell r="Q804">
            <v>0</v>
          </cell>
          <cell r="R804">
            <v>0</v>
          </cell>
          <cell r="S804">
            <v>50000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</row>
        <row r="805">
          <cell r="A805">
            <v>7251</v>
          </cell>
          <cell r="B805" t="str">
            <v>Byte magasinsenheter Helsingborg</v>
          </cell>
          <cell r="C805" t="str">
            <v>B43</v>
          </cell>
          <cell r="D805" t="str">
            <v>Nystart</v>
          </cell>
          <cell r="E805" t="str">
            <v>Underhåll planering Reg Syd</v>
          </cell>
          <cell r="H805" t="str">
            <v>IVsy - Syd (AVD)</v>
          </cell>
          <cell r="I805" t="str">
            <v>IVsy - Syd (AVD)</v>
          </cell>
          <cell r="M805" t="str">
            <v>B903</v>
          </cell>
          <cell r="N805" t="str">
            <v>03</v>
          </cell>
          <cell r="O805">
            <v>5000000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5000000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</row>
        <row r="806">
          <cell r="A806">
            <v>7257</v>
          </cell>
          <cell r="B806" t="str">
            <v>Utbyten detektorer</v>
          </cell>
          <cell r="C806" t="str">
            <v>B43</v>
          </cell>
          <cell r="D806" t="str">
            <v>Pågående</v>
          </cell>
          <cell r="E806" t="str">
            <v>Underhåll planering Reg Nationell</v>
          </cell>
          <cell r="H806" t="str">
            <v>UHnin - Nord/Mitt (SEK)</v>
          </cell>
          <cell r="I806" t="str">
            <v/>
          </cell>
          <cell r="M806" t="str">
            <v>B099</v>
          </cell>
          <cell r="N806" t="str">
            <v/>
          </cell>
          <cell r="O806">
            <v>41100000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5100000</v>
          </cell>
          <cell r="V806">
            <v>18000000</v>
          </cell>
          <cell r="W806">
            <v>18000000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</row>
        <row r="807">
          <cell r="A807">
            <v>7263</v>
          </cell>
          <cell r="B807" t="str">
            <v>Samhälle produktionsplanering DRIF - åtgärdstyp 021</v>
          </cell>
          <cell r="C807" t="str">
            <v>DRIF</v>
          </cell>
          <cell r="D807" t="str">
            <v>Nystart</v>
          </cell>
          <cell r="E807" t="str">
            <v>Sbp - Budget/Prognos  (AVD)</v>
          </cell>
          <cell r="H807" t="str">
            <v>Sbp - Budget/Prognos  (AVD)</v>
          </cell>
          <cell r="I807" t="str">
            <v/>
          </cell>
          <cell r="M807" t="str">
            <v/>
          </cell>
          <cell r="N807" t="str">
            <v/>
          </cell>
          <cell r="O807">
            <v>100000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100000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</row>
        <row r="808">
          <cell r="A808">
            <v>7275</v>
          </cell>
          <cell r="B808" t="str">
            <v>Avveckling transmission</v>
          </cell>
          <cell r="C808" t="str">
            <v>B43</v>
          </cell>
          <cell r="D808" t="str">
            <v>Pågående</v>
          </cell>
          <cell r="E808" t="str">
            <v>Underhåll planering Reg Nationell</v>
          </cell>
          <cell r="H808" t="str">
            <v>ITif3 - IT-förvaltning 3 (fd Plattformsförvaltning) (ENH)</v>
          </cell>
          <cell r="I808" t="str">
            <v>ITif3 - IT-förvaltning 3 (fd Plattformsförvaltning) (ENH)</v>
          </cell>
          <cell r="M808" t="str">
            <v>B099</v>
          </cell>
          <cell r="N808" t="str">
            <v/>
          </cell>
          <cell r="O808">
            <v>72300000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19800000</v>
          </cell>
          <cell r="U808">
            <v>19500000</v>
          </cell>
          <cell r="V808">
            <v>11000000</v>
          </cell>
          <cell r="W808">
            <v>9000000</v>
          </cell>
          <cell r="X808">
            <v>9000000</v>
          </cell>
          <cell r="Y808">
            <v>1000000</v>
          </cell>
          <cell r="Z808">
            <v>1000000</v>
          </cell>
          <cell r="AA808">
            <v>2000000</v>
          </cell>
        </row>
        <row r="809">
          <cell r="A809">
            <v>7384</v>
          </cell>
          <cell r="B809" t="str">
            <v>Bro 2-752-1 Kallhäll, byte tätskikt</v>
          </cell>
          <cell r="C809" t="str">
            <v>DRIF</v>
          </cell>
          <cell r="D809" t="str">
            <v>Pågående</v>
          </cell>
          <cell r="E809" t="str">
            <v>Underhåll planering Reg Stockholm</v>
          </cell>
          <cell r="H809" t="str">
            <v>IVössn - Stockholm Nord (ENH)</v>
          </cell>
          <cell r="I809" t="str">
            <v>IVössn - Stockholm Nord (ENH)</v>
          </cell>
          <cell r="M809" t="str">
            <v/>
          </cell>
          <cell r="N809" t="str">
            <v/>
          </cell>
          <cell r="O809">
            <v>4300000</v>
          </cell>
          <cell r="P809">
            <v>0</v>
          </cell>
          <cell r="Q809">
            <v>0</v>
          </cell>
          <cell r="R809">
            <v>0</v>
          </cell>
          <cell r="S809">
            <v>4300000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</row>
        <row r="810">
          <cell r="A810">
            <v>7394</v>
          </cell>
          <cell r="B810" t="str">
            <v>Södra Stambanan, bärighet</v>
          </cell>
          <cell r="C810" t="str">
            <v>B43</v>
          </cell>
          <cell r="D810" t="str">
            <v>Äskande</v>
          </cell>
          <cell r="E810" t="str">
            <v>SSYpk - Kortsiktig planering (SEK)</v>
          </cell>
          <cell r="H810" t="str">
            <v>UHnby - Byggnadsverk (ENH)</v>
          </cell>
          <cell r="I810" t="str">
            <v>UHnby - Byggnadsverk (ENH)</v>
          </cell>
          <cell r="M810" t="str">
            <v/>
          </cell>
          <cell r="N810" t="str">
            <v>02</v>
          </cell>
          <cell r="O810">
            <v>1400000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1400000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</row>
        <row r="811">
          <cell r="A811">
            <v>7401</v>
          </cell>
          <cell r="B811" t="str">
            <v>Bdl 451 Malmby spårjustering o ballastkomplettering</v>
          </cell>
          <cell r="C811" t="str">
            <v>B43</v>
          </cell>
          <cell r="D811" t="str">
            <v>Pågående</v>
          </cell>
          <cell r="E811" t="str">
            <v>Underhåll planering Reg Öst</v>
          </cell>
          <cell r="H811" t="str">
            <v>IVösöm - Mälardalen  (ENH)</v>
          </cell>
          <cell r="I811" t="str">
            <v>IVösöm - Mälardalen  (ENH)</v>
          </cell>
          <cell r="M811" t="str">
            <v>B451</v>
          </cell>
          <cell r="N811" t="str">
            <v>17</v>
          </cell>
          <cell r="O811">
            <v>2500000</v>
          </cell>
          <cell r="P811">
            <v>0</v>
          </cell>
          <cell r="Q811">
            <v>0</v>
          </cell>
          <cell r="R811">
            <v>0</v>
          </cell>
          <cell r="S811">
            <v>2300000</v>
          </cell>
          <cell r="T811">
            <v>200000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</row>
        <row r="812">
          <cell r="A812">
            <v>7403</v>
          </cell>
          <cell r="B812" t="str">
            <v>Bdl 524 Frövi, urgrävning, ballastrenings- och dräneringsåtgärder</v>
          </cell>
          <cell r="C812" t="str">
            <v>B43</v>
          </cell>
          <cell r="D812" t="str">
            <v>Pågående</v>
          </cell>
          <cell r="E812" t="str">
            <v>Underhåll planering Reg Öst</v>
          </cell>
          <cell r="H812" t="str">
            <v>IVösöö - Örebro / Östergötland (ENH)</v>
          </cell>
          <cell r="I812" t="str">
            <v>IVösöö - Örebro / Östergötland (ENH)</v>
          </cell>
          <cell r="M812" t="str">
            <v>B524</v>
          </cell>
          <cell r="N812" t="str">
            <v>09</v>
          </cell>
          <cell r="O812">
            <v>6300000</v>
          </cell>
          <cell r="P812">
            <v>0</v>
          </cell>
          <cell r="Q812">
            <v>0</v>
          </cell>
          <cell r="R812">
            <v>0</v>
          </cell>
          <cell r="S812">
            <v>6300000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</row>
        <row r="813">
          <cell r="A813">
            <v>7430</v>
          </cell>
          <cell r="B813" t="str">
            <v>Väg 584 Bergaholm,Salem brobyte VB</v>
          </cell>
          <cell r="C813" t="str">
            <v>DRIF</v>
          </cell>
          <cell r="D813" t="str">
            <v>Pågående</v>
          </cell>
          <cell r="E813" t="str">
            <v>Underhåll planering Reg Stockholm</v>
          </cell>
          <cell r="H813" t="str">
            <v>IVössn - Stockholm Nord (ENH)</v>
          </cell>
          <cell r="I813" t="str">
            <v>IVösss - Stockholm Syd (ENH)</v>
          </cell>
          <cell r="M813" t="str">
            <v/>
          </cell>
          <cell r="N813" t="str">
            <v/>
          </cell>
          <cell r="O813">
            <v>12000000</v>
          </cell>
          <cell r="P813">
            <v>0</v>
          </cell>
          <cell r="Q813">
            <v>0</v>
          </cell>
          <cell r="R813">
            <v>0</v>
          </cell>
          <cell r="S813">
            <v>100000</v>
          </cell>
          <cell r="T813">
            <v>1500000</v>
          </cell>
          <cell r="U813">
            <v>10400000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</row>
        <row r="814">
          <cell r="A814">
            <v>7531</v>
          </cell>
          <cell r="B814" t="str">
            <v>7531, 17-181-1, bro över Kilaälven SV Kila k:a - Utbyte bro</v>
          </cell>
          <cell r="C814" t="str">
            <v>DRIF</v>
          </cell>
          <cell r="D814" t="str">
            <v>Pågående</v>
          </cell>
          <cell r="E814" t="str">
            <v>Underhåll planering Reg Väst</v>
          </cell>
          <cell r="H814" t="str">
            <v>IVväp5 - Projektenhet 5 (ENH)</v>
          </cell>
          <cell r="I814" t="str">
            <v>IVväp5 - Projektenhet 5 (ENH)</v>
          </cell>
          <cell r="M814" t="str">
            <v/>
          </cell>
          <cell r="N814" t="str">
            <v/>
          </cell>
          <cell r="O814">
            <v>6300000</v>
          </cell>
          <cell r="P814">
            <v>0</v>
          </cell>
          <cell r="Q814">
            <v>0</v>
          </cell>
          <cell r="R814">
            <v>0</v>
          </cell>
          <cell r="S814">
            <v>600000</v>
          </cell>
          <cell r="T814">
            <v>5700000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</row>
        <row r="815">
          <cell r="A815">
            <v>7553</v>
          </cell>
          <cell r="B815" t="str">
            <v>Bdl 402 Hagalund infart, ombyggnad kontaktledningssektioner</v>
          </cell>
          <cell r="C815" t="str">
            <v>B43</v>
          </cell>
          <cell r="D815" t="str">
            <v>Pågående</v>
          </cell>
          <cell r="E815" t="str">
            <v>Underhåll planering Reg Stockholm</v>
          </cell>
          <cell r="H815" t="str">
            <v>IVössn - Stockholm Nord (ENH)</v>
          </cell>
          <cell r="I815" t="str">
            <v>IVössn - Stockholm Nord (ENH)</v>
          </cell>
          <cell r="M815" t="str">
            <v>B402</v>
          </cell>
          <cell r="N815" t="str">
            <v/>
          </cell>
          <cell r="O815">
            <v>5000000</v>
          </cell>
          <cell r="P815">
            <v>0</v>
          </cell>
          <cell r="Q815">
            <v>0</v>
          </cell>
          <cell r="R815">
            <v>0</v>
          </cell>
          <cell r="S815">
            <v>2470000</v>
          </cell>
          <cell r="T815">
            <v>2530000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</row>
        <row r="816">
          <cell r="A816">
            <v>7577</v>
          </cell>
          <cell r="B816" t="str">
            <v>Opphem, stabilisering av mosse</v>
          </cell>
          <cell r="C816" t="str">
            <v>B43</v>
          </cell>
          <cell r="D816" t="str">
            <v>Äskande</v>
          </cell>
          <cell r="E816" t="str">
            <v>SSYpk - Kortsiktig planering (SEK)</v>
          </cell>
          <cell r="H816" t="str">
            <v>UHoö - Öst/Stockholm (ENH)</v>
          </cell>
          <cell r="I816" t="str">
            <v>UHoö - Öst/Stockholm (ENH)</v>
          </cell>
          <cell r="M816" t="str">
            <v>B841</v>
          </cell>
          <cell r="N816" t="str">
            <v>65</v>
          </cell>
          <cell r="O816">
            <v>3500000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3500000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</row>
        <row r="817">
          <cell r="A817">
            <v>7707</v>
          </cell>
          <cell r="B817" t="str">
            <v>Godsstråket genom Skåne, bärighet</v>
          </cell>
          <cell r="C817" t="str">
            <v>B43</v>
          </cell>
          <cell r="D817" t="str">
            <v>Äskande</v>
          </cell>
          <cell r="E817" t="str">
            <v>SSYpk - Kortsiktig planering (SEK)</v>
          </cell>
          <cell r="H817" t="str">
            <v>UHnby - Byggnadsverk (ENH)</v>
          </cell>
          <cell r="I817" t="str">
            <v>UHnby - Byggnadsverk (ENH)</v>
          </cell>
          <cell r="M817" t="str">
            <v/>
          </cell>
          <cell r="N817" t="str">
            <v>26</v>
          </cell>
          <cell r="O817">
            <v>1500000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1500000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</row>
        <row r="818">
          <cell r="A818">
            <v>7742</v>
          </cell>
          <cell r="B818" t="str">
            <v>S Justeringspost B43, åtgtyp 04</v>
          </cell>
          <cell r="C818" t="str">
            <v>B43</v>
          </cell>
          <cell r="D818" t="str">
            <v>Äskande</v>
          </cell>
          <cell r="E818" t="str">
            <v>Sbp - Budget/Prognos  (AVD)</v>
          </cell>
          <cell r="H818" t="str">
            <v>Sbp - Budget/Prognos  (AVD)</v>
          </cell>
          <cell r="I818" t="str">
            <v/>
          </cell>
          <cell r="M818" t="str">
            <v/>
          </cell>
          <cell r="N818" t="str">
            <v/>
          </cell>
          <cell r="O818">
            <v>-242500000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-37000000</v>
          </cell>
          <cell r="U818">
            <v>-64500000</v>
          </cell>
          <cell r="V818">
            <v>-136000000</v>
          </cell>
          <cell r="W818">
            <v>-5000000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</row>
        <row r="819">
          <cell r="A819">
            <v>7775</v>
          </cell>
          <cell r="B819" t="str">
            <v>Ramjustering B43, PL02</v>
          </cell>
          <cell r="C819" t="str">
            <v>B43</v>
          </cell>
          <cell r="D819" t="str">
            <v>Pågående</v>
          </cell>
          <cell r="E819" t="str">
            <v>UHplsr - Plan.samord.reinv. (ENH)</v>
          </cell>
          <cell r="H819" t="str">
            <v>UHplsr - Plan.samord.reinv. (ENH)</v>
          </cell>
          <cell r="I819" t="str">
            <v/>
          </cell>
          <cell r="M819" t="str">
            <v/>
          </cell>
          <cell r="N819" t="str">
            <v/>
          </cell>
          <cell r="O819">
            <v>-50123485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-46354763</v>
          </cell>
          <cell r="U819">
            <v>81166229</v>
          </cell>
          <cell r="V819">
            <v>-84934951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</row>
        <row r="820">
          <cell r="A820">
            <v>7777</v>
          </cell>
          <cell r="B820" t="str">
            <v>7777  Strömstad, byte kontrollrum</v>
          </cell>
          <cell r="C820" t="str">
            <v>B43</v>
          </cell>
          <cell r="D820" t="str">
            <v>Planlagd</v>
          </cell>
          <cell r="E820" t="str">
            <v>Underhåll planering Reg Väst</v>
          </cell>
          <cell r="H820" t="str">
            <v>IVväp4 - Projektenhet 4 (ENH)</v>
          </cell>
          <cell r="I820" t="str">
            <v>IVvä - Väst (AVD)</v>
          </cell>
          <cell r="M820" t="str">
            <v>B621</v>
          </cell>
          <cell r="N820" t="str">
            <v>73</v>
          </cell>
          <cell r="O820">
            <v>2000000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2000000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</row>
        <row r="821">
          <cell r="A821">
            <v>7777</v>
          </cell>
          <cell r="B821" t="str">
            <v>7777  Strömstad, byte kontrollrum</v>
          </cell>
          <cell r="C821" t="str">
            <v>B43</v>
          </cell>
          <cell r="D821" t="str">
            <v>Pågående</v>
          </cell>
          <cell r="E821" t="str">
            <v>Underhåll planering Reg Väst</v>
          </cell>
          <cell r="H821" t="str">
            <v>IVväp4 - Projektenhet 4 (ENH)</v>
          </cell>
          <cell r="I821" t="str">
            <v>IVvä - Väst (AVD)</v>
          </cell>
          <cell r="M821" t="str">
            <v>B621</v>
          </cell>
          <cell r="N821" t="str">
            <v>73</v>
          </cell>
          <cell r="O821">
            <v>600000</v>
          </cell>
          <cell r="P821">
            <v>0</v>
          </cell>
          <cell r="Q821">
            <v>0</v>
          </cell>
          <cell r="R821">
            <v>0</v>
          </cell>
          <cell r="S821">
            <v>600000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</row>
        <row r="822">
          <cell r="A822">
            <v>8009</v>
          </cell>
          <cell r="B822" t="str">
            <v>Lv 782 bro 8-30-1 Hummelstad</v>
          </cell>
          <cell r="C822" t="str">
            <v>DRIF</v>
          </cell>
          <cell r="D822" t="str">
            <v>Pågående</v>
          </cell>
          <cell r="E822" t="str">
            <v>Underhåll planering Reg Syd</v>
          </cell>
          <cell r="H822" t="str">
            <v>IVsy1 - Projektenhet 1 (ENH)</v>
          </cell>
          <cell r="I822" t="str">
            <v/>
          </cell>
          <cell r="M822" t="str">
            <v/>
          </cell>
          <cell r="N822" t="str">
            <v/>
          </cell>
          <cell r="O822">
            <v>4707000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687000</v>
          </cell>
          <cell r="U822">
            <v>4020000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</row>
        <row r="823">
          <cell r="A823">
            <v>8010</v>
          </cell>
          <cell r="B823" t="str">
            <v>Ny bro 4-209-1 Jälund</v>
          </cell>
          <cell r="C823" t="str">
            <v>DRIF</v>
          </cell>
          <cell r="D823" t="str">
            <v>Pågående</v>
          </cell>
          <cell r="E823" t="str">
            <v>Underhåll planering Reg Öst</v>
          </cell>
          <cell r="H823" t="str">
            <v>IVösöm - Mälardalen  (ENH)</v>
          </cell>
          <cell r="I823" t="str">
            <v/>
          </cell>
          <cell r="M823" t="str">
            <v/>
          </cell>
          <cell r="N823" t="str">
            <v/>
          </cell>
          <cell r="O823">
            <v>1545000</v>
          </cell>
          <cell r="P823">
            <v>0</v>
          </cell>
          <cell r="Q823">
            <v>0</v>
          </cell>
          <cell r="R823">
            <v>0</v>
          </cell>
          <cell r="S823">
            <v>800000</v>
          </cell>
          <cell r="T823">
            <v>745000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</row>
        <row r="824">
          <cell r="A824">
            <v>8032</v>
          </cell>
          <cell r="B824" t="str">
            <v>Väg 857 Bro 25-1152-1  över Aapuajoki</v>
          </cell>
          <cell r="C824" t="str">
            <v>DRIF</v>
          </cell>
          <cell r="D824" t="str">
            <v>Pågående</v>
          </cell>
          <cell r="E824" t="str">
            <v>Underhåll planering Reg Nord</v>
          </cell>
          <cell r="H824" t="str">
            <v>IVnac -  AC (ENH)</v>
          </cell>
          <cell r="I824" t="str">
            <v/>
          </cell>
          <cell r="M824" t="str">
            <v/>
          </cell>
          <cell r="N824" t="str">
            <v/>
          </cell>
          <cell r="O824">
            <v>9038824</v>
          </cell>
          <cell r="P824">
            <v>0</v>
          </cell>
          <cell r="Q824">
            <v>0</v>
          </cell>
          <cell r="R824">
            <v>0</v>
          </cell>
          <cell r="S824">
            <v>388824</v>
          </cell>
          <cell r="T824">
            <v>3300000</v>
          </cell>
          <cell r="U824">
            <v>5350000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</row>
        <row r="825">
          <cell r="A825">
            <v>8032</v>
          </cell>
          <cell r="B825" t="str">
            <v>Väg 857 Bro 25-1152-1  över Aapuajoki</v>
          </cell>
          <cell r="C825" t="str">
            <v>DRIF</v>
          </cell>
          <cell r="D825" t="str">
            <v>Pågående</v>
          </cell>
          <cell r="E825" t="str">
            <v>Underhåll planering Reg Nord</v>
          </cell>
          <cell r="H825" t="str">
            <v>IVnac -  AC (ENH)</v>
          </cell>
          <cell r="I825" t="str">
            <v/>
          </cell>
          <cell r="M825" t="str">
            <v/>
          </cell>
          <cell r="N825" t="str">
            <v/>
          </cell>
          <cell r="O825">
            <v>11224</v>
          </cell>
          <cell r="P825">
            <v>0</v>
          </cell>
          <cell r="Q825">
            <v>0</v>
          </cell>
          <cell r="R825">
            <v>0</v>
          </cell>
          <cell r="S825">
            <v>11224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</row>
        <row r="826">
          <cell r="A826">
            <v>8036</v>
          </cell>
          <cell r="B826" t="str">
            <v>Väg 623 bro 20-1141-1 överbäck i Björsjö</v>
          </cell>
          <cell r="C826" t="str">
            <v>DRIF</v>
          </cell>
          <cell r="D826" t="str">
            <v>Pågående</v>
          </cell>
          <cell r="E826" t="str">
            <v>Underhåll planering Reg Mitt</v>
          </cell>
          <cell r="H826" t="str">
            <v>IVm - Mitt (AVD)</v>
          </cell>
          <cell r="I826" t="str">
            <v/>
          </cell>
          <cell r="M826" t="str">
            <v/>
          </cell>
          <cell r="N826" t="str">
            <v/>
          </cell>
          <cell r="O826">
            <v>2400000</v>
          </cell>
          <cell r="P826">
            <v>0</v>
          </cell>
          <cell r="Q826">
            <v>0</v>
          </cell>
          <cell r="R826">
            <v>0</v>
          </cell>
          <cell r="S826">
            <v>100000</v>
          </cell>
          <cell r="T826">
            <v>300000</v>
          </cell>
          <cell r="U826">
            <v>2000000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</row>
        <row r="827">
          <cell r="A827">
            <v>8037</v>
          </cell>
          <cell r="B827" t="str">
            <v>Väg 701 bro 20-1159-1 över bäck 1 km no Utsund</v>
          </cell>
          <cell r="C827" t="str">
            <v>DRIF</v>
          </cell>
          <cell r="D827" t="str">
            <v>Pågående</v>
          </cell>
          <cell r="E827" t="str">
            <v>Underhåll planering Reg Mitt</v>
          </cell>
          <cell r="H827" t="str">
            <v>IVm - Mitt (AVD)</v>
          </cell>
          <cell r="I827" t="str">
            <v/>
          </cell>
          <cell r="M827" t="str">
            <v/>
          </cell>
          <cell r="N827" t="str">
            <v/>
          </cell>
          <cell r="O827">
            <v>2400000</v>
          </cell>
          <cell r="P827">
            <v>0</v>
          </cell>
          <cell r="Q827">
            <v>0</v>
          </cell>
          <cell r="R827">
            <v>0</v>
          </cell>
          <cell r="S827">
            <v>100000</v>
          </cell>
          <cell r="T827">
            <v>300000</v>
          </cell>
          <cell r="U827">
            <v>2000000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</row>
        <row r="828">
          <cell r="A828">
            <v>8038</v>
          </cell>
          <cell r="B828" t="str">
            <v>Väg 707 bro 20-1161-1 över bäck 1.5 km no Sjöviks folkhögskola</v>
          </cell>
          <cell r="C828" t="str">
            <v>DRIF</v>
          </cell>
          <cell r="D828" t="str">
            <v>Nystart</v>
          </cell>
          <cell r="E828" t="str">
            <v>Underhåll planering Reg Mitt</v>
          </cell>
          <cell r="H828" t="str">
            <v>IVm - Mitt (AVD)</v>
          </cell>
          <cell r="I828" t="str">
            <v/>
          </cell>
          <cell r="M828" t="str">
            <v/>
          </cell>
          <cell r="N828" t="str">
            <v/>
          </cell>
          <cell r="O828">
            <v>1100000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100000</v>
          </cell>
          <cell r="W828">
            <v>1000000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</row>
        <row r="829">
          <cell r="A829">
            <v>8039</v>
          </cell>
          <cell r="B829" t="str">
            <v>Väg 721 bro 20-1169-1 bro över bäck vid Horndal</v>
          </cell>
          <cell r="C829" t="str">
            <v>DRIF</v>
          </cell>
          <cell r="D829" t="str">
            <v>Nystart</v>
          </cell>
          <cell r="E829" t="str">
            <v>Underhåll planering Reg Mitt</v>
          </cell>
          <cell r="H829" t="str">
            <v>IVm - Mitt (AVD)</v>
          </cell>
          <cell r="I829" t="str">
            <v/>
          </cell>
          <cell r="M829" t="str">
            <v/>
          </cell>
          <cell r="N829" t="str">
            <v/>
          </cell>
          <cell r="O829">
            <v>2400000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400000</v>
          </cell>
          <cell r="W829">
            <v>2000000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</row>
        <row r="830">
          <cell r="A830">
            <v>8040</v>
          </cell>
          <cell r="B830" t="str">
            <v>Väg 764 bro 20-1175-1 öve bäck vid Stjärnsund</v>
          </cell>
          <cell r="C830" t="str">
            <v>DRIF</v>
          </cell>
          <cell r="D830" t="str">
            <v>Nystart</v>
          </cell>
          <cell r="E830" t="str">
            <v>Underhåll planering Reg Mitt</v>
          </cell>
          <cell r="H830" t="str">
            <v>IVm - Mitt (AVD)</v>
          </cell>
          <cell r="I830" t="str">
            <v/>
          </cell>
          <cell r="M830" t="str">
            <v/>
          </cell>
          <cell r="N830" t="str">
            <v/>
          </cell>
          <cell r="O830">
            <v>3275000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400000</v>
          </cell>
          <cell r="W830">
            <v>2875000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</row>
        <row r="831">
          <cell r="A831">
            <v>8041</v>
          </cell>
          <cell r="B831" t="str">
            <v>Väg 1024 bro 20-1193-1 över bäck 4 km so Fiskarheden</v>
          </cell>
          <cell r="C831" t="str">
            <v>DRIF</v>
          </cell>
          <cell r="D831" t="str">
            <v>Nystart</v>
          </cell>
          <cell r="E831" t="str">
            <v>Underhåll planering Reg Mitt</v>
          </cell>
          <cell r="H831" t="str">
            <v>IVm - Mitt (AVD)</v>
          </cell>
          <cell r="I831" t="str">
            <v/>
          </cell>
          <cell r="M831" t="str">
            <v/>
          </cell>
          <cell r="N831" t="str">
            <v/>
          </cell>
          <cell r="O831">
            <v>400000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400000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</row>
        <row r="832">
          <cell r="A832">
            <v>8042</v>
          </cell>
          <cell r="B832" t="str">
            <v>Väg 1024 bro 20-1195-1 över bäck 6 km sv Evertsberg</v>
          </cell>
          <cell r="C832" t="str">
            <v>DRIF</v>
          </cell>
          <cell r="D832" t="str">
            <v>Nystart</v>
          </cell>
          <cell r="E832" t="str">
            <v>Underhåll planering Reg Mitt</v>
          </cell>
          <cell r="H832" t="str">
            <v>IVm - Mitt (AVD)</v>
          </cell>
          <cell r="I832" t="str">
            <v/>
          </cell>
          <cell r="M832" t="str">
            <v/>
          </cell>
          <cell r="N832" t="str">
            <v/>
          </cell>
          <cell r="O832">
            <v>400000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400000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</row>
        <row r="833">
          <cell r="A833">
            <v>8043</v>
          </cell>
          <cell r="B833" t="str">
            <v>Väg  bro 20-551-1 över Lövsens utlopp vid Brötjärna</v>
          </cell>
          <cell r="C833" t="str">
            <v>DRIF</v>
          </cell>
          <cell r="D833" t="str">
            <v>Nystart</v>
          </cell>
          <cell r="E833" t="str">
            <v>Underhåll planering Reg Mitt</v>
          </cell>
          <cell r="H833" t="str">
            <v>IVm - Mitt (AVD)</v>
          </cell>
          <cell r="I833" t="str">
            <v/>
          </cell>
          <cell r="M833" t="str">
            <v/>
          </cell>
          <cell r="N833" t="str">
            <v/>
          </cell>
          <cell r="O833">
            <v>100000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100000</v>
          </cell>
          <cell r="AA833">
            <v>0</v>
          </cell>
        </row>
        <row r="834">
          <cell r="A834">
            <v>8044</v>
          </cell>
          <cell r="B834" t="str">
            <v>Väg 740 bro 21-1017-1 över Lumpån vid Älvesjöns utlopp, östra bron</v>
          </cell>
          <cell r="C834" t="str">
            <v>DRIF</v>
          </cell>
          <cell r="D834" t="str">
            <v>Nystart</v>
          </cell>
          <cell r="E834" t="str">
            <v>Underhåll planering Reg Mitt</v>
          </cell>
          <cell r="H834" t="str">
            <v>IVm - Mitt (AVD)</v>
          </cell>
          <cell r="I834" t="str">
            <v/>
          </cell>
          <cell r="M834" t="str">
            <v/>
          </cell>
          <cell r="N834" t="str">
            <v/>
          </cell>
          <cell r="O834">
            <v>100000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100000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</row>
        <row r="835">
          <cell r="A835">
            <v>8045</v>
          </cell>
          <cell r="B835" t="str">
            <v>Väg 272 bro 21-1060-1 över Kvarnån 2 km so Högnäset</v>
          </cell>
          <cell r="C835" t="str">
            <v>DRIF</v>
          </cell>
          <cell r="D835" t="str">
            <v>Nystart</v>
          </cell>
          <cell r="E835" t="str">
            <v>Underhåll planering Reg Mitt</v>
          </cell>
          <cell r="H835" t="str">
            <v>IVm - Mitt (AVD)</v>
          </cell>
          <cell r="I835" t="str">
            <v/>
          </cell>
          <cell r="M835" t="str">
            <v/>
          </cell>
          <cell r="N835" t="str">
            <v/>
          </cell>
          <cell r="O835">
            <v>1400000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400000</v>
          </cell>
          <cell r="X835">
            <v>1000000</v>
          </cell>
          <cell r="Y835">
            <v>0</v>
          </cell>
          <cell r="Z835">
            <v>0</v>
          </cell>
          <cell r="AA835">
            <v>0</v>
          </cell>
        </row>
        <row r="836">
          <cell r="A836">
            <v>8046</v>
          </cell>
          <cell r="B836" t="str">
            <v>Väg 546 bro 21-1076-1 över bäck 2 km nv Rimsbo</v>
          </cell>
          <cell r="C836" t="str">
            <v>DRIF</v>
          </cell>
          <cell r="D836" t="str">
            <v>Pågående</v>
          </cell>
          <cell r="E836" t="str">
            <v>Underhåll planering Reg Mitt</v>
          </cell>
          <cell r="H836" t="str">
            <v>IVm - Mitt (AVD)</v>
          </cell>
          <cell r="I836" t="str">
            <v/>
          </cell>
          <cell r="M836" t="str">
            <v/>
          </cell>
          <cell r="N836" t="str">
            <v/>
          </cell>
          <cell r="O836">
            <v>2400000</v>
          </cell>
          <cell r="P836">
            <v>0</v>
          </cell>
          <cell r="Q836">
            <v>0</v>
          </cell>
          <cell r="R836">
            <v>0</v>
          </cell>
          <cell r="S836">
            <v>50000</v>
          </cell>
          <cell r="T836">
            <v>350000</v>
          </cell>
          <cell r="U836">
            <v>0</v>
          </cell>
          <cell r="V836">
            <v>0</v>
          </cell>
          <cell r="W836">
            <v>2000000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</row>
        <row r="837">
          <cell r="A837">
            <v>8047</v>
          </cell>
          <cell r="B837" t="str">
            <v>Väg 740 bro 21-518-1 över Lumpån vid Älvesjöns sydspets</v>
          </cell>
          <cell r="C837" t="str">
            <v>DRIF</v>
          </cell>
          <cell r="D837" t="str">
            <v>Nystart</v>
          </cell>
          <cell r="E837" t="str">
            <v>Underhåll planering Reg Mitt</v>
          </cell>
          <cell r="H837" t="str">
            <v>IVm - Mitt (AVD)</v>
          </cell>
          <cell r="I837" t="str">
            <v/>
          </cell>
          <cell r="M837" t="str">
            <v/>
          </cell>
          <cell r="N837" t="str">
            <v/>
          </cell>
          <cell r="O837">
            <v>100000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100000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</row>
        <row r="838">
          <cell r="A838">
            <v>8048</v>
          </cell>
          <cell r="B838" t="str">
            <v>Väg  bro 21-923-1 över Hallstaån 3 km n Hudiksvall</v>
          </cell>
          <cell r="C838" t="str">
            <v>DRIF</v>
          </cell>
          <cell r="D838" t="str">
            <v>Nystart</v>
          </cell>
          <cell r="E838" t="str">
            <v>Underhåll planering Reg Mitt</v>
          </cell>
          <cell r="H838" t="str">
            <v>IVm - Mitt (AVD)</v>
          </cell>
          <cell r="I838" t="str">
            <v/>
          </cell>
          <cell r="M838" t="str">
            <v/>
          </cell>
          <cell r="N838" t="str">
            <v/>
          </cell>
          <cell r="O838">
            <v>100000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100000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</row>
        <row r="839">
          <cell r="A839">
            <v>8059</v>
          </cell>
          <cell r="B839" t="str">
            <v>Arbetspendling Storstad: Smärre åtgärder inom  Cst norra in-/utfart</v>
          </cell>
          <cell r="C839" t="str">
            <v>B43</v>
          </cell>
          <cell r="D839" t="str">
            <v>Pågående</v>
          </cell>
          <cell r="E839" t="str">
            <v>Underhåll planering Reg Stockholm</v>
          </cell>
          <cell r="H839" t="str">
            <v>IVösss - Stockholm Syd (ENH)</v>
          </cell>
          <cell r="I839" t="str">
            <v>IVös - Öst/Stockholm (AVD)</v>
          </cell>
          <cell r="M839" t="str">
            <v>B401</v>
          </cell>
          <cell r="N839" t="str">
            <v>22</v>
          </cell>
          <cell r="O839">
            <v>100000</v>
          </cell>
          <cell r="P839">
            <v>0</v>
          </cell>
          <cell r="Q839">
            <v>0</v>
          </cell>
          <cell r="R839">
            <v>0</v>
          </cell>
          <cell r="S839">
            <v>100000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</row>
        <row r="840">
          <cell r="A840">
            <v>8063</v>
          </cell>
          <cell r="B840" t="str">
            <v>Arbetspendling Storstad: Nya U-tavlor Cst</v>
          </cell>
          <cell r="C840" t="str">
            <v>B43</v>
          </cell>
          <cell r="D840" t="str">
            <v>Pågående</v>
          </cell>
          <cell r="E840" t="str">
            <v>Underhåll planering Reg Stockholm</v>
          </cell>
          <cell r="H840" t="str">
            <v>IVösss - Stockholm Syd (ENH)</v>
          </cell>
          <cell r="I840" t="str">
            <v>IVösss - Stockholm Syd (ENH)</v>
          </cell>
          <cell r="M840" t="str">
            <v>B401</v>
          </cell>
          <cell r="N840" t="str">
            <v/>
          </cell>
          <cell r="O840">
            <v>50000</v>
          </cell>
          <cell r="P840">
            <v>0</v>
          </cell>
          <cell r="Q840">
            <v>0</v>
          </cell>
          <cell r="R840">
            <v>0</v>
          </cell>
          <cell r="S840">
            <v>50000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</row>
        <row r="841">
          <cell r="A841">
            <v>8071</v>
          </cell>
          <cell r="B841" t="str">
            <v>Tjörnarp/Vätteryd Växelbyte</v>
          </cell>
          <cell r="C841" t="str">
            <v>B43</v>
          </cell>
          <cell r="D841" t="str">
            <v>Pågående</v>
          </cell>
          <cell r="E841" t="str">
            <v>Underhåll planering Reg Syd</v>
          </cell>
          <cell r="H841" t="str">
            <v>IVsy2 - Projektenhet 2 (ENH)</v>
          </cell>
          <cell r="I841" t="str">
            <v/>
          </cell>
          <cell r="M841" t="str">
            <v>B910</v>
          </cell>
          <cell r="N841" t="str">
            <v>02</v>
          </cell>
          <cell r="O841">
            <v>3565000</v>
          </cell>
          <cell r="P841">
            <v>0</v>
          </cell>
          <cell r="Q841">
            <v>0</v>
          </cell>
          <cell r="R841">
            <v>0</v>
          </cell>
          <cell r="S841">
            <v>3565000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</row>
        <row r="842">
          <cell r="A842">
            <v>8071</v>
          </cell>
          <cell r="B842" t="str">
            <v>Tjörnarp/Vätteryd Växelbyte</v>
          </cell>
          <cell r="C842" t="str">
            <v>B43</v>
          </cell>
          <cell r="D842" t="str">
            <v>Pågående</v>
          </cell>
          <cell r="E842" t="str">
            <v>Underhåll planering Reg Syd</v>
          </cell>
          <cell r="H842" t="str">
            <v>IVsy2 - Projektenhet 2 (ENH)</v>
          </cell>
          <cell r="I842" t="str">
            <v/>
          </cell>
          <cell r="M842" t="str">
            <v>B910</v>
          </cell>
          <cell r="N842" t="str">
            <v>02</v>
          </cell>
          <cell r="O842">
            <v>27435000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27435000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</row>
        <row r="843">
          <cell r="A843">
            <v>8121</v>
          </cell>
          <cell r="B843" t="str">
            <v>Arbetspendling Storstad: Älvsjö och Solna kraftmatning signalstlv</v>
          </cell>
          <cell r="C843" t="str">
            <v>B43</v>
          </cell>
          <cell r="D843" t="str">
            <v>Pågående</v>
          </cell>
          <cell r="E843" t="str">
            <v>Underhåll planering Reg Stockholm</v>
          </cell>
          <cell r="H843" t="str">
            <v>IVösss - Stockholm Syd (ENH)</v>
          </cell>
          <cell r="I843" t="str">
            <v>IVös - Öst/Stockholm (AVD)</v>
          </cell>
          <cell r="M843" t="str">
            <v>B401</v>
          </cell>
          <cell r="N843" t="str">
            <v>22</v>
          </cell>
          <cell r="O843">
            <v>18440000</v>
          </cell>
          <cell r="P843">
            <v>0</v>
          </cell>
          <cell r="Q843">
            <v>0</v>
          </cell>
          <cell r="R843">
            <v>0</v>
          </cell>
          <cell r="S843">
            <v>1000000</v>
          </cell>
          <cell r="T843">
            <v>5000000</v>
          </cell>
          <cell r="U843">
            <v>12440000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</row>
        <row r="844">
          <cell r="A844">
            <v>8144</v>
          </cell>
          <cell r="B844" t="str">
            <v>Herrljunga-Vårgårda usp, spårbyte FIST</v>
          </cell>
          <cell r="C844" t="str">
            <v>B43</v>
          </cell>
          <cell r="D844" t="str">
            <v>Pågående</v>
          </cell>
          <cell r="E844" t="str">
            <v>Underhåll planering Reg Väst</v>
          </cell>
          <cell r="H844" t="str">
            <v>IVväp2 - Projektenhet 2 (ENH)</v>
          </cell>
          <cell r="I844" t="str">
            <v>IVväp4 - Projektenhet 4 (ENH)</v>
          </cell>
          <cell r="M844" t="str">
            <v>B505</v>
          </cell>
          <cell r="N844" t="str">
            <v>01</v>
          </cell>
          <cell r="O844">
            <v>76500000</v>
          </cell>
          <cell r="P844">
            <v>0</v>
          </cell>
          <cell r="Q844">
            <v>0</v>
          </cell>
          <cell r="R844">
            <v>0</v>
          </cell>
          <cell r="S844">
            <v>72250000</v>
          </cell>
          <cell r="T844">
            <v>4250000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</row>
        <row r="845">
          <cell r="A845">
            <v>8148</v>
          </cell>
          <cell r="B845" t="str">
            <v>Arbetspendling Storstad Utbyte Optobaliser</v>
          </cell>
          <cell r="C845" t="str">
            <v>B43</v>
          </cell>
          <cell r="D845" t="str">
            <v>Pågående</v>
          </cell>
          <cell r="E845" t="str">
            <v>Underhåll planering Reg Stockholm</v>
          </cell>
          <cell r="H845" t="str">
            <v>IVösss - Stockholm Syd (ENH)</v>
          </cell>
          <cell r="I845" t="str">
            <v>IVösss - Stockholm Syd (ENH)</v>
          </cell>
          <cell r="M845" t="str">
            <v>B099</v>
          </cell>
          <cell r="N845" t="str">
            <v/>
          </cell>
          <cell r="O845">
            <v>11000000</v>
          </cell>
          <cell r="P845">
            <v>0</v>
          </cell>
          <cell r="Q845">
            <v>0</v>
          </cell>
          <cell r="R845">
            <v>0</v>
          </cell>
          <cell r="S845">
            <v>500000</v>
          </cell>
          <cell r="T845">
            <v>10500000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</row>
        <row r="846">
          <cell r="A846">
            <v>8149</v>
          </cell>
          <cell r="B846" t="str">
            <v>Arbetspendling Storstad: Utbyte av manöversystem</v>
          </cell>
          <cell r="C846" t="str">
            <v>B43</v>
          </cell>
          <cell r="D846" t="str">
            <v>Nystart</v>
          </cell>
          <cell r="E846" t="str">
            <v>Underhåll planering Reg Stockholm</v>
          </cell>
          <cell r="H846" t="str">
            <v>IVösss - Stockholm Syd (ENH)</v>
          </cell>
          <cell r="I846" t="str">
            <v>IVös - Öst/Stockholm (AVD)</v>
          </cell>
          <cell r="M846" t="str">
            <v>B099</v>
          </cell>
          <cell r="N846" t="str">
            <v/>
          </cell>
          <cell r="O846">
            <v>2000000</v>
          </cell>
          <cell r="P846">
            <v>0</v>
          </cell>
          <cell r="Q846">
            <v>0</v>
          </cell>
          <cell r="R846">
            <v>0</v>
          </cell>
          <cell r="S846">
            <v>2000000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</row>
        <row r="847">
          <cell r="A847">
            <v>8150</v>
          </cell>
          <cell r="B847" t="str">
            <v>Arbetspendling Storstad: Skavstaby, lokalställare i fem växlar</v>
          </cell>
          <cell r="C847" t="str">
            <v>B43</v>
          </cell>
          <cell r="D847" t="str">
            <v>Pågående</v>
          </cell>
          <cell r="E847" t="str">
            <v>Underhåll planering Reg Stockholm</v>
          </cell>
          <cell r="H847" t="str">
            <v>IVösss - Stockholm Syd (ENH)</v>
          </cell>
          <cell r="I847" t="str">
            <v>IVössn - Stockholm Nord (ENH)</v>
          </cell>
          <cell r="M847" t="str">
            <v>B433</v>
          </cell>
          <cell r="N847" t="str">
            <v>05</v>
          </cell>
          <cell r="O847">
            <v>2500000</v>
          </cell>
          <cell r="P847">
            <v>0</v>
          </cell>
          <cell r="Q847">
            <v>0</v>
          </cell>
          <cell r="R847">
            <v>0</v>
          </cell>
          <cell r="S847">
            <v>500000</v>
          </cell>
          <cell r="T847">
            <v>2000000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</row>
        <row r="848">
          <cell r="A848">
            <v>8155</v>
          </cell>
          <cell r="B848" t="str">
            <v>Eksund omformarstation, Ställverksbyte 22 kV och stationskontroll</v>
          </cell>
          <cell r="C848" t="str">
            <v>B43</v>
          </cell>
          <cell r="D848" t="str">
            <v>Planlagd</v>
          </cell>
          <cell r="E848" t="str">
            <v>Underhåll planering Reg Öst</v>
          </cell>
          <cell r="H848" t="str">
            <v>UHae - Elkraftsystem (ENH)</v>
          </cell>
          <cell r="I848" t="str">
            <v>IVprk-  Kraft (ENH)</v>
          </cell>
          <cell r="M848" t="str">
            <v>B505</v>
          </cell>
          <cell r="N848" t="str">
            <v>02</v>
          </cell>
          <cell r="O848">
            <v>150000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150000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</row>
        <row r="849">
          <cell r="A849">
            <v>8155</v>
          </cell>
          <cell r="B849" t="str">
            <v>Eksund omformarstation, Ställverksbyte 22 kV och stationskontroll</v>
          </cell>
          <cell r="C849" t="str">
            <v>B43</v>
          </cell>
          <cell r="D849" t="str">
            <v>Planlagd</v>
          </cell>
          <cell r="E849" t="str">
            <v>Underhåll planering Reg Öst</v>
          </cell>
          <cell r="H849" t="str">
            <v>IVprk-  Kraft (ENH)</v>
          </cell>
          <cell r="I849" t="str">
            <v>IVprk-  Kraft (ENH)</v>
          </cell>
          <cell r="M849" t="str">
            <v>B505</v>
          </cell>
          <cell r="N849" t="str">
            <v>02</v>
          </cell>
          <cell r="O849">
            <v>11000000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8000000</v>
          </cell>
          <cell r="V849">
            <v>3000000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</row>
        <row r="850">
          <cell r="A850">
            <v>8157</v>
          </cell>
          <cell r="B850" t="str">
            <v>Redundant matning kraftförsörjning DLC Norrköping</v>
          </cell>
          <cell r="C850" t="str">
            <v>B43</v>
          </cell>
          <cell r="D850" t="str">
            <v>Planlagd</v>
          </cell>
          <cell r="E850" t="str">
            <v>Underhåll planering Reg Öst</v>
          </cell>
          <cell r="H850" t="str">
            <v>IVprk-  Kraft (ENH)</v>
          </cell>
          <cell r="I850" t="str">
            <v>IVprk-  Kraft (ENH)</v>
          </cell>
          <cell r="M850" t="str">
            <v>B504</v>
          </cell>
          <cell r="N850" t="str">
            <v/>
          </cell>
          <cell r="O850">
            <v>1000000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1000000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</row>
        <row r="851">
          <cell r="A851">
            <v>8157</v>
          </cell>
          <cell r="B851" t="str">
            <v>Redundant matning kraftförsörjning DLC Norrköping</v>
          </cell>
          <cell r="C851" t="str">
            <v>B43</v>
          </cell>
          <cell r="D851" t="str">
            <v>Äskande</v>
          </cell>
          <cell r="E851" t="str">
            <v>Underhåll planering Reg Öst</v>
          </cell>
          <cell r="H851" t="str">
            <v>UHauf - Utformning  (SEK)</v>
          </cell>
          <cell r="I851" t="str">
            <v>IVprk-  Kraft (ENH)</v>
          </cell>
          <cell r="M851" t="str">
            <v>B504</v>
          </cell>
          <cell r="N851" t="str">
            <v/>
          </cell>
          <cell r="O851">
            <v>50000</v>
          </cell>
          <cell r="P851">
            <v>0</v>
          </cell>
          <cell r="Q851">
            <v>0</v>
          </cell>
          <cell r="R851">
            <v>0</v>
          </cell>
          <cell r="S851">
            <v>50000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</row>
        <row r="852">
          <cell r="A852">
            <v>8158</v>
          </cell>
          <cell r="B852" t="str">
            <v>Olskroken omf stn, utbyte av stationsdator och gränssnitt mot omriktare 1 o 2 (TSX)</v>
          </cell>
          <cell r="C852" t="str">
            <v>B43</v>
          </cell>
          <cell r="D852" t="str">
            <v>Planlagd</v>
          </cell>
          <cell r="E852" t="str">
            <v>Underhåll planering Reg Väst</v>
          </cell>
          <cell r="H852" t="str">
            <v>IVprk-  Kraft (ENH)</v>
          </cell>
          <cell r="I852" t="str">
            <v>IVprk-  Kraft (ENH)</v>
          </cell>
          <cell r="M852" t="str">
            <v>B601</v>
          </cell>
          <cell r="N852" t="str">
            <v/>
          </cell>
          <cell r="O852">
            <v>3500000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2000000</v>
          </cell>
          <cell r="U852">
            <v>1500000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</row>
        <row r="853">
          <cell r="A853">
            <v>8160</v>
          </cell>
          <cell r="B853" t="str">
            <v>Bastuträsk omformarstation, Reservmatning till stationen</v>
          </cell>
          <cell r="C853" t="str">
            <v>B43</v>
          </cell>
          <cell r="D853" t="str">
            <v>Planlagd</v>
          </cell>
          <cell r="E853" t="str">
            <v>Underhåll planering Reg Nord</v>
          </cell>
          <cell r="H853" t="str">
            <v>IVprk-  Kraft (ENH)</v>
          </cell>
          <cell r="I853" t="str">
            <v>IVprk-  Kraft (ENH)</v>
          </cell>
          <cell r="M853" t="str">
            <v>B124</v>
          </cell>
          <cell r="N853" t="str">
            <v/>
          </cell>
          <cell r="O853">
            <v>1600000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300000</v>
          </cell>
          <cell r="U853">
            <v>1300000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</row>
        <row r="854">
          <cell r="A854">
            <v>8161</v>
          </cell>
          <cell r="B854" t="str">
            <v>Utbyte av överspänningsskydd till ny standard för kraftmatning till teknikhus</v>
          </cell>
          <cell r="C854" t="str">
            <v>B43</v>
          </cell>
          <cell r="D854" t="str">
            <v>Planlagd</v>
          </cell>
          <cell r="E854" t="str">
            <v>Underhåll planering Reg Nationell</v>
          </cell>
          <cell r="H854" t="str">
            <v>UHae - Elkraftsystem (ENH)</v>
          </cell>
          <cell r="I854" t="str">
            <v>IVprk-  Kraft (ENH)</v>
          </cell>
          <cell r="M854" t="str">
            <v>B099</v>
          </cell>
          <cell r="N854" t="str">
            <v/>
          </cell>
          <cell r="O854">
            <v>3000000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1000000</v>
          </cell>
          <cell r="U854">
            <v>1000000</v>
          </cell>
          <cell r="V854">
            <v>1000000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</row>
        <row r="855">
          <cell r="A855">
            <v>8161</v>
          </cell>
          <cell r="B855" t="str">
            <v>Utbyte av överspänningsskydd till ny standard för kraftmatning till teknikhus</v>
          </cell>
          <cell r="C855" t="str">
            <v>B43</v>
          </cell>
          <cell r="D855" t="str">
            <v>Äskande</v>
          </cell>
          <cell r="E855" t="str">
            <v>Underhåll planering Reg Nationell</v>
          </cell>
          <cell r="H855" t="str">
            <v>UHauf - Utformning  (SEK)</v>
          </cell>
          <cell r="I855" t="str">
            <v>IVprk-  Kraft (ENH)</v>
          </cell>
          <cell r="M855" t="str">
            <v>B099</v>
          </cell>
          <cell r="N855" t="str">
            <v/>
          </cell>
          <cell r="O855">
            <v>50000</v>
          </cell>
          <cell r="P855">
            <v>0</v>
          </cell>
          <cell r="Q855">
            <v>0</v>
          </cell>
          <cell r="R855">
            <v>0</v>
          </cell>
          <cell r="S855">
            <v>50000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</row>
        <row r="856">
          <cell r="A856">
            <v>8162</v>
          </cell>
          <cell r="B856" t="str">
            <v>Omläggning kraftmatning ordinarie/reserv teknikhus, avlastning hjälpkraft</v>
          </cell>
          <cell r="C856" t="str">
            <v>B43</v>
          </cell>
          <cell r="D856" t="str">
            <v>Planlagd</v>
          </cell>
          <cell r="E856" t="str">
            <v>Underhåll planering Reg Nationell</v>
          </cell>
          <cell r="H856" t="str">
            <v>UHae - Elkraftsystem (ENH)</v>
          </cell>
          <cell r="I856" t="str">
            <v>IVprk-  Kraft (ENH)</v>
          </cell>
          <cell r="M856" t="str">
            <v>B099</v>
          </cell>
          <cell r="N856" t="str">
            <v/>
          </cell>
          <cell r="O856">
            <v>1000000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1000000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</row>
        <row r="857">
          <cell r="A857">
            <v>8162</v>
          </cell>
          <cell r="B857" t="str">
            <v>Omläggning kraftmatning ordinarie/reserv teknikhus, avlastning hjälpkraft</v>
          </cell>
          <cell r="C857" t="str">
            <v>B43</v>
          </cell>
          <cell r="D857" t="str">
            <v>Äskande</v>
          </cell>
          <cell r="E857" t="str">
            <v>Underhåll planering Reg Nationell</v>
          </cell>
          <cell r="H857" t="str">
            <v>UHauf - Utformning  (SEK)</v>
          </cell>
          <cell r="I857" t="str">
            <v>IVprk-  Kraft (ENH)</v>
          </cell>
          <cell r="M857" t="str">
            <v>B099</v>
          </cell>
          <cell r="N857" t="str">
            <v/>
          </cell>
          <cell r="O857">
            <v>50000</v>
          </cell>
          <cell r="P857">
            <v>0</v>
          </cell>
          <cell r="Q857">
            <v>0</v>
          </cell>
          <cell r="R857">
            <v>0</v>
          </cell>
          <cell r="S857">
            <v>50000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</row>
        <row r="858">
          <cell r="A858">
            <v>8163</v>
          </cell>
          <cell r="B858" t="str">
            <v>8163  Bangård Skoghall, kontaktledningsupprustning</v>
          </cell>
          <cell r="C858" t="str">
            <v>B43</v>
          </cell>
          <cell r="D858" t="str">
            <v>Planlagd</v>
          </cell>
          <cell r="E858" t="str">
            <v>Underhåll planering Reg Väst</v>
          </cell>
          <cell r="H858" t="str">
            <v>IVprk-  Kraft (ENH)</v>
          </cell>
          <cell r="I858" t="str">
            <v>IVprk-  Kraft (ENH)</v>
          </cell>
          <cell r="M858" t="str">
            <v>B395</v>
          </cell>
          <cell r="N858" t="str">
            <v/>
          </cell>
          <cell r="O858">
            <v>4700000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300000</v>
          </cell>
          <cell r="V858">
            <v>4400000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</row>
        <row r="859">
          <cell r="A859">
            <v>8163</v>
          </cell>
          <cell r="B859" t="str">
            <v>8163  Bangård Skoghall, kontaktledningsupprustning</v>
          </cell>
          <cell r="C859" t="str">
            <v>B43</v>
          </cell>
          <cell r="D859" t="str">
            <v>Nystart</v>
          </cell>
          <cell r="E859" t="str">
            <v>Underhåll planering Reg Väst</v>
          </cell>
          <cell r="H859" t="str">
            <v>UHauf - Utformning  (SEK)</v>
          </cell>
          <cell r="I859" t="str">
            <v>IVprk-  Kraft (ENH)</v>
          </cell>
          <cell r="M859" t="str">
            <v>B395</v>
          </cell>
          <cell r="N859" t="str">
            <v/>
          </cell>
          <cell r="O859">
            <v>100000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100000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</row>
        <row r="860">
          <cell r="A860">
            <v>8164</v>
          </cell>
          <cell r="B860" t="str">
            <v>Långsele Plattformstak</v>
          </cell>
          <cell r="C860" t="str">
            <v>B43</v>
          </cell>
          <cell r="D860" t="str">
            <v>Nystart</v>
          </cell>
          <cell r="E860" t="str">
            <v>Efa - Fastighet (AVD)</v>
          </cell>
          <cell r="H860" t="str">
            <v>IVmpg - Projektenhet Gävle (ENH)</v>
          </cell>
          <cell r="I860" t="str">
            <v/>
          </cell>
          <cell r="M860" t="str">
            <v>B211</v>
          </cell>
          <cell r="N860" t="str">
            <v>07</v>
          </cell>
          <cell r="O860">
            <v>1000000</v>
          </cell>
          <cell r="P860">
            <v>0</v>
          </cell>
          <cell r="Q860">
            <v>0</v>
          </cell>
          <cell r="R860">
            <v>0</v>
          </cell>
          <cell r="S860">
            <v>1000000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</row>
        <row r="861">
          <cell r="A861">
            <v>8165</v>
          </cell>
          <cell r="B861" t="str">
            <v>Kvicksundsbron, nya sjökablar15 och 11 kV, kraftförs. samt frånkoppl.automatik</v>
          </cell>
          <cell r="C861" t="str">
            <v>B43</v>
          </cell>
          <cell r="D861" t="str">
            <v>Nystart</v>
          </cell>
          <cell r="E861" t="str">
            <v>Underhåll planering Reg Öst</v>
          </cell>
          <cell r="H861" t="str">
            <v>UHauf - Utformning  (SEK)</v>
          </cell>
          <cell r="I861" t="str">
            <v>IVprk-  Kraft (ENH)</v>
          </cell>
          <cell r="M861" t="str">
            <v>B493</v>
          </cell>
          <cell r="N861" t="str">
            <v/>
          </cell>
          <cell r="O861">
            <v>100000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100000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</row>
        <row r="862">
          <cell r="A862">
            <v>8165</v>
          </cell>
          <cell r="B862" t="str">
            <v>Kvicksundsbron, nya sjökablar15 och 11 kV, kraftförs. samt frånkoppl.automatik</v>
          </cell>
          <cell r="C862" t="str">
            <v>B43</v>
          </cell>
          <cell r="D862" t="str">
            <v>Nystart</v>
          </cell>
          <cell r="E862" t="str">
            <v>Underhåll planering Reg Öst</v>
          </cell>
          <cell r="H862" t="str">
            <v>IVprk-  Kraft (ENH)</v>
          </cell>
          <cell r="I862" t="str">
            <v>IVprk-  Kraft (ENH)</v>
          </cell>
          <cell r="M862" t="str">
            <v>B493</v>
          </cell>
          <cell r="N862" t="str">
            <v/>
          </cell>
          <cell r="O862">
            <v>14400000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400000</v>
          </cell>
          <cell r="V862">
            <v>14000000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</row>
        <row r="863">
          <cell r="A863">
            <v>8166</v>
          </cell>
          <cell r="B863" t="str">
            <v>Norsholmsbron, utbyte till kontaktskena på rörlig bro</v>
          </cell>
          <cell r="C863" t="str">
            <v>B43</v>
          </cell>
          <cell r="D863" t="str">
            <v>Planlagd</v>
          </cell>
          <cell r="E863" t="str">
            <v>Underhåll planering Reg Öst</v>
          </cell>
          <cell r="H863" t="str">
            <v>UHauf - Utformning  (SEK)</v>
          </cell>
          <cell r="I863" t="str">
            <v>IVprk-  Kraft (ENH)</v>
          </cell>
          <cell r="M863" t="str">
            <v>B505</v>
          </cell>
          <cell r="N863" t="str">
            <v/>
          </cell>
          <cell r="O863">
            <v>100000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100000</v>
          </cell>
          <cell r="U863">
            <v>0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</row>
        <row r="864">
          <cell r="A864">
            <v>8166</v>
          </cell>
          <cell r="B864" t="str">
            <v>Norsholmsbron, utbyte till kontaktskena på rörlig bro</v>
          </cell>
          <cell r="C864" t="str">
            <v>B43</v>
          </cell>
          <cell r="D864" t="str">
            <v>Planlagd</v>
          </cell>
          <cell r="E864" t="str">
            <v>Underhåll planering Reg Öst</v>
          </cell>
          <cell r="H864" t="str">
            <v>IVprk-  Kraft (ENH)</v>
          </cell>
          <cell r="I864" t="str">
            <v>IVprk-  Kraft (ENH)</v>
          </cell>
          <cell r="M864" t="str">
            <v>B505</v>
          </cell>
          <cell r="N864" t="str">
            <v/>
          </cell>
          <cell r="O864">
            <v>4500000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500000</v>
          </cell>
          <cell r="U864">
            <v>4000000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</row>
        <row r="865">
          <cell r="A865">
            <v>8167</v>
          </cell>
          <cell r="B865" t="str">
            <v>Jakobshyttan-Mjölby, kontaktledningsbyte</v>
          </cell>
          <cell r="C865" t="str">
            <v>B43</v>
          </cell>
          <cell r="D865" t="str">
            <v>Planlagd</v>
          </cell>
          <cell r="E865" t="str">
            <v>Underhåll planering Reg Öst</v>
          </cell>
          <cell r="H865" t="str">
            <v>UHauf - Utformning  (SEK)</v>
          </cell>
          <cell r="I865" t="str">
            <v>IVprk-  Kraft (ENH)</v>
          </cell>
          <cell r="M865" t="str">
            <v>B522</v>
          </cell>
          <cell r="N865" t="str">
            <v>09</v>
          </cell>
          <cell r="O865">
            <v>100000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100000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</row>
        <row r="866">
          <cell r="A866">
            <v>8167</v>
          </cell>
          <cell r="B866" t="str">
            <v>Jakobshyttan-Mjölby, kontaktledningsbyte</v>
          </cell>
          <cell r="C866" t="str">
            <v>B43</v>
          </cell>
          <cell r="D866" t="str">
            <v>Planlagd</v>
          </cell>
          <cell r="E866" t="str">
            <v>Underhåll planering Reg Öst</v>
          </cell>
          <cell r="H866" t="str">
            <v>IVprk-  Kraft (ENH)</v>
          </cell>
          <cell r="I866" t="str">
            <v>IVprk-  Kraft (ENH)</v>
          </cell>
          <cell r="M866" t="str">
            <v>B522</v>
          </cell>
          <cell r="N866" t="str">
            <v>09</v>
          </cell>
          <cell r="O866">
            <v>107000000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500000</v>
          </cell>
          <cell r="W866">
            <v>4500000</v>
          </cell>
          <cell r="X866">
            <v>51000000</v>
          </cell>
          <cell r="Y866">
            <v>51000000</v>
          </cell>
          <cell r="Z866">
            <v>0</v>
          </cell>
          <cell r="AA866">
            <v>0</v>
          </cell>
        </row>
        <row r="867">
          <cell r="A867">
            <v>8168</v>
          </cell>
          <cell r="B867" t="str">
            <v>Eskilstuna-Järna ( Eskilstuna- Åker), kontaktledningsbyte</v>
          </cell>
          <cell r="C867" t="str">
            <v>B43</v>
          </cell>
          <cell r="D867" t="str">
            <v>Planlagd</v>
          </cell>
          <cell r="E867" t="str">
            <v>Underhåll planering Reg Öst</v>
          </cell>
          <cell r="H867" t="str">
            <v>UHauf - Utformning  (SEK)</v>
          </cell>
          <cell r="I867" t="str">
            <v>IVprk-  Kraft (ENH)</v>
          </cell>
          <cell r="M867" t="str">
            <v>B451</v>
          </cell>
          <cell r="N867" t="str">
            <v>17</v>
          </cell>
          <cell r="O867">
            <v>100000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100000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</row>
        <row r="868">
          <cell r="A868">
            <v>8168</v>
          </cell>
          <cell r="B868" t="str">
            <v>Eskilstuna-Järna ( Eskilstuna- Åker), kontaktledningsbyte</v>
          </cell>
          <cell r="C868" t="str">
            <v>B43</v>
          </cell>
          <cell r="D868" t="str">
            <v>Planlagd</v>
          </cell>
          <cell r="E868" t="str">
            <v>Underhåll planering Reg Öst</v>
          </cell>
          <cell r="H868" t="str">
            <v>IVprk-  Kraft (ENH)</v>
          </cell>
          <cell r="I868" t="str">
            <v>IVprk-  Kraft (ENH)</v>
          </cell>
          <cell r="M868" t="str">
            <v>B451</v>
          </cell>
          <cell r="N868" t="str">
            <v>17</v>
          </cell>
          <cell r="O868">
            <v>46000000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500000</v>
          </cell>
          <cell r="W868">
            <v>3500000</v>
          </cell>
          <cell r="X868">
            <v>21000000</v>
          </cell>
          <cell r="Y868">
            <v>21000000</v>
          </cell>
          <cell r="Z868">
            <v>0</v>
          </cell>
          <cell r="AA868">
            <v>0</v>
          </cell>
        </row>
        <row r="869">
          <cell r="A869">
            <v>8171</v>
          </cell>
          <cell r="B869" t="str">
            <v>Hallsberg-Katrineholm, kontaktledningsbyte</v>
          </cell>
          <cell r="C869" t="str">
            <v>B43</v>
          </cell>
          <cell r="D869" t="str">
            <v>Planlagd</v>
          </cell>
          <cell r="E869" t="str">
            <v>Underhåll planering Reg Öst</v>
          </cell>
          <cell r="H869" t="str">
            <v>UHae - Elkraftsystem (ENH)</v>
          </cell>
          <cell r="I869" t="str">
            <v>IVprk-  Kraft (ENH)</v>
          </cell>
          <cell r="M869" t="str">
            <v>B416</v>
          </cell>
          <cell r="N869" t="str">
            <v/>
          </cell>
          <cell r="O869">
            <v>124000000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500000</v>
          </cell>
          <cell r="W869">
            <v>5500000</v>
          </cell>
          <cell r="X869">
            <v>59000000</v>
          </cell>
          <cell r="Y869">
            <v>59000000</v>
          </cell>
          <cell r="Z869">
            <v>0</v>
          </cell>
          <cell r="AA869">
            <v>0</v>
          </cell>
        </row>
        <row r="870">
          <cell r="A870">
            <v>8171</v>
          </cell>
          <cell r="B870" t="str">
            <v>Hallsberg-Katrineholm, kontaktledningsbyte</v>
          </cell>
          <cell r="C870" t="str">
            <v>B43</v>
          </cell>
          <cell r="D870" t="str">
            <v>Planlagd</v>
          </cell>
          <cell r="E870" t="str">
            <v>Underhåll planering Reg Öst</v>
          </cell>
          <cell r="H870" t="str">
            <v>UHauf - Utformning  (SEK)</v>
          </cell>
          <cell r="I870" t="str">
            <v>IVprk-  Kraft (ENH)</v>
          </cell>
          <cell r="M870" t="str">
            <v>B416</v>
          </cell>
          <cell r="N870" t="str">
            <v/>
          </cell>
          <cell r="O870">
            <v>100000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100000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</row>
        <row r="871">
          <cell r="A871">
            <v>8172</v>
          </cell>
          <cell r="B871" t="str">
            <v>Hässleholm, ny ventilationsstyrning och nya tilluftspjäll</v>
          </cell>
          <cell r="C871" t="str">
            <v>B43</v>
          </cell>
          <cell r="D871" t="str">
            <v>Planlagd</v>
          </cell>
          <cell r="E871" t="str">
            <v>Underhåll planering Reg Syd</v>
          </cell>
          <cell r="H871" t="str">
            <v>UHae - Elkraftsystem (ENH)</v>
          </cell>
          <cell r="I871" t="str">
            <v>UHae - Elkraftsystem (ENH)</v>
          </cell>
          <cell r="M871" t="str">
            <v>B908</v>
          </cell>
          <cell r="N871" t="str">
            <v/>
          </cell>
          <cell r="O871">
            <v>700000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700000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</row>
        <row r="872">
          <cell r="A872">
            <v>8173</v>
          </cell>
          <cell r="B872" t="str">
            <v>Stationsövergripande Transient Fault Recorder (TFR)</v>
          </cell>
          <cell r="C872" t="str">
            <v>B43</v>
          </cell>
          <cell r="D872" t="str">
            <v>Planlagd</v>
          </cell>
          <cell r="E872" t="str">
            <v>Underhåll planering Reg Nationell</v>
          </cell>
          <cell r="H872" t="str">
            <v>UHae - Elkraftsystem (ENH)</v>
          </cell>
          <cell r="I872" t="str">
            <v>UHae - Elkraftsystem (ENH)</v>
          </cell>
          <cell r="M872" t="str">
            <v>B099</v>
          </cell>
          <cell r="N872" t="str">
            <v/>
          </cell>
          <cell r="O872">
            <v>200000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200000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</row>
        <row r="873">
          <cell r="A873">
            <v>8173</v>
          </cell>
          <cell r="B873" t="str">
            <v>Stationsövergripande Transient Fault Recorder (TFR)</v>
          </cell>
          <cell r="C873" t="str">
            <v>B43</v>
          </cell>
          <cell r="D873" t="str">
            <v>Planlagd</v>
          </cell>
          <cell r="E873" t="str">
            <v>Underhåll planering Reg Nationell</v>
          </cell>
          <cell r="H873" t="str">
            <v>UHae - Elkraftsystem (ENH)</v>
          </cell>
          <cell r="I873" t="str">
            <v>UHae - Elkraftsystem (ENH)</v>
          </cell>
          <cell r="M873" t="str">
            <v>B099</v>
          </cell>
          <cell r="N873" t="str">
            <v/>
          </cell>
          <cell r="O873">
            <v>13300000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4300000</v>
          </cell>
          <cell r="U873">
            <v>9000000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</row>
        <row r="874">
          <cell r="A874">
            <v>8174</v>
          </cell>
          <cell r="B874" t="str">
            <v>Flens övre-Eskilstuna, Spårbyte</v>
          </cell>
          <cell r="C874" t="str">
            <v>B43</v>
          </cell>
          <cell r="D874" t="str">
            <v>Nystart</v>
          </cell>
          <cell r="E874" t="str">
            <v>Underhåll planering Reg Öst</v>
          </cell>
          <cell r="H874" t="str">
            <v>IVösöm - Mälardalen  (ENH)</v>
          </cell>
          <cell r="I874" t="str">
            <v>IVösöm - Mälardalen  (ENH)</v>
          </cell>
          <cell r="M874" t="str">
            <v>B494</v>
          </cell>
          <cell r="N874" t="str">
            <v>18</v>
          </cell>
          <cell r="O874">
            <v>226600000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900000</v>
          </cell>
          <cell r="V874">
            <v>21400000</v>
          </cell>
          <cell r="W874">
            <v>200000000</v>
          </cell>
          <cell r="X874">
            <v>4300000</v>
          </cell>
          <cell r="Y874">
            <v>0</v>
          </cell>
          <cell r="Z874">
            <v>0</v>
          </cell>
          <cell r="AA874">
            <v>0</v>
          </cell>
        </row>
        <row r="875">
          <cell r="A875">
            <v>8174</v>
          </cell>
          <cell r="B875" t="str">
            <v>Flens övre-Eskilstuna, Spårbyte</v>
          </cell>
          <cell r="C875" t="str">
            <v>B43</v>
          </cell>
          <cell r="D875" t="str">
            <v>Äskande</v>
          </cell>
          <cell r="E875" t="str">
            <v>Underhåll planering Reg Öst</v>
          </cell>
          <cell r="H875" t="str">
            <v>UHauf - Utformning  (SEK)</v>
          </cell>
          <cell r="I875" t="str">
            <v>IVösöm - Mälardalen  (ENH)</v>
          </cell>
          <cell r="M875" t="str">
            <v>B494</v>
          </cell>
          <cell r="N875" t="str">
            <v>18</v>
          </cell>
          <cell r="O875">
            <v>50000</v>
          </cell>
          <cell r="P875">
            <v>0</v>
          </cell>
          <cell r="Q875">
            <v>0</v>
          </cell>
          <cell r="R875">
            <v>0</v>
          </cell>
          <cell r="S875">
            <v>50000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</row>
        <row r="876">
          <cell r="A876">
            <v>8174</v>
          </cell>
          <cell r="B876" t="str">
            <v>Flens övre-Eskilstuna, Spårbyte</v>
          </cell>
          <cell r="C876" t="str">
            <v>B43</v>
          </cell>
          <cell r="D876" t="str">
            <v>Pågående</v>
          </cell>
          <cell r="E876" t="str">
            <v>Underhåll planering Reg Öst</v>
          </cell>
          <cell r="H876" t="str">
            <v>IVösöm - Mälardalen  (ENH)</v>
          </cell>
          <cell r="I876" t="str">
            <v>IVösöm - Mälardalen  (ENH)</v>
          </cell>
          <cell r="M876" t="str">
            <v>B494</v>
          </cell>
          <cell r="N876" t="str">
            <v>18</v>
          </cell>
          <cell r="O876">
            <v>3300000</v>
          </cell>
          <cell r="P876">
            <v>0</v>
          </cell>
          <cell r="Q876">
            <v>0</v>
          </cell>
          <cell r="R876">
            <v>0</v>
          </cell>
          <cell r="S876">
            <v>800000</v>
          </cell>
          <cell r="T876">
            <v>1000000</v>
          </cell>
          <cell r="U876">
            <v>1500000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</row>
        <row r="877">
          <cell r="A877">
            <v>8175</v>
          </cell>
          <cell r="B877" t="str">
            <v>Kolbäck - Jädersbruk, Spårbyte</v>
          </cell>
          <cell r="C877" t="str">
            <v>B43</v>
          </cell>
          <cell r="D877" t="str">
            <v>Nystart</v>
          </cell>
          <cell r="E877" t="str">
            <v>Underhåll planering Reg Öst</v>
          </cell>
          <cell r="H877" t="str">
            <v>UHauf - Utformning  (SEK)</v>
          </cell>
          <cell r="I877" t="str">
            <v>IVösöm - Mälardalen  (ENH)</v>
          </cell>
          <cell r="M877" t="str">
            <v>B350</v>
          </cell>
          <cell r="N877" t="str">
            <v>16</v>
          </cell>
          <cell r="O877">
            <v>100000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100000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</row>
        <row r="878">
          <cell r="A878">
            <v>8175</v>
          </cell>
          <cell r="B878" t="str">
            <v>Kolbäck - Jädersbruk, Spårbyte</v>
          </cell>
          <cell r="C878" t="str">
            <v>B43</v>
          </cell>
          <cell r="D878" t="str">
            <v>Nystart</v>
          </cell>
          <cell r="E878" t="str">
            <v>Underhåll planering Reg Öst</v>
          </cell>
          <cell r="H878" t="str">
            <v>IVösöm - Mälardalen  (ENH)</v>
          </cell>
          <cell r="I878" t="str">
            <v>IVösöm - Mälardalen  (ENH)</v>
          </cell>
          <cell r="M878" t="str">
            <v>B350</v>
          </cell>
          <cell r="N878" t="str">
            <v>16</v>
          </cell>
          <cell r="O878">
            <v>3000000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1000000</v>
          </cell>
          <cell r="V878">
            <v>2000000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</row>
        <row r="879">
          <cell r="A879">
            <v>8175</v>
          </cell>
          <cell r="B879" t="str">
            <v>Kolbäck - Jädersbruk, Spårbyte</v>
          </cell>
          <cell r="C879" t="str">
            <v>B43</v>
          </cell>
          <cell r="D879" t="str">
            <v>Nystart</v>
          </cell>
          <cell r="E879" t="str">
            <v>Underhåll planering Reg Öst</v>
          </cell>
          <cell r="H879" t="str">
            <v>IVösöm - Mälardalen  (ENH)</v>
          </cell>
          <cell r="I879" t="str">
            <v>IVösöm - Mälardalen  (ENH)</v>
          </cell>
          <cell r="M879" t="str">
            <v>B350</v>
          </cell>
          <cell r="N879" t="str">
            <v>16</v>
          </cell>
          <cell r="O879">
            <v>89950000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50000</v>
          </cell>
          <cell r="V879">
            <v>400000</v>
          </cell>
          <cell r="W879">
            <v>8900000</v>
          </cell>
          <cell r="X879">
            <v>78800000</v>
          </cell>
          <cell r="Y879">
            <v>1800000</v>
          </cell>
          <cell r="Z879">
            <v>0</v>
          </cell>
          <cell r="AA879">
            <v>0</v>
          </cell>
        </row>
        <row r="880">
          <cell r="A880">
            <v>8177</v>
          </cell>
          <cell r="B880" t="str">
            <v>Norrköping - Fiskeby, Rälsbyte</v>
          </cell>
          <cell r="C880" t="str">
            <v>B43</v>
          </cell>
          <cell r="D880" t="str">
            <v>Nystart</v>
          </cell>
          <cell r="E880" t="str">
            <v>Underhåll planering Reg Öst</v>
          </cell>
          <cell r="H880" t="str">
            <v>UHauf - Utformning  (SEK)</v>
          </cell>
          <cell r="I880" t="str">
            <v>IVösöö - Örebro / Östergötland (ENH)</v>
          </cell>
          <cell r="M880" t="str">
            <v>B505</v>
          </cell>
          <cell r="N880" t="str">
            <v>02</v>
          </cell>
          <cell r="O880">
            <v>100000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100000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</row>
        <row r="881">
          <cell r="A881">
            <v>8177</v>
          </cell>
          <cell r="B881" t="str">
            <v>Norrköping - Fiskeby, Rälsbyte</v>
          </cell>
          <cell r="C881" t="str">
            <v>B43</v>
          </cell>
          <cell r="D881" t="str">
            <v>Nystart</v>
          </cell>
          <cell r="E881" t="str">
            <v>Underhåll planering Reg Öst</v>
          </cell>
          <cell r="H881" t="str">
            <v>IVösöö - Örebro / Östergötland (ENH)</v>
          </cell>
          <cell r="I881" t="str">
            <v>IVösöö - Örebro / Östergötland (ENH)</v>
          </cell>
          <cell r="M881" t="str">
            <v>B505</v>
          </cell>
          <cell r="N881" t="str">
            <v>02</v>
          </cell>
          <cell r="O881">
            <v>500000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200000</v>
          </cell>
          <cell r="V881">
            <v>300000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</row>
        <row r="882">
          <cell r="A882">
            <v>8177</v>
          </cell>
          <cell r="B882" t="str">
            <v>Norrköping - Fiskeby, Rälsbyte</v>
          </cell>
          <cell r="C882" t="str">
            <v>B43</v>
          </cell>
          <cell r="D882" t="str">
            <v>Nystart</v>
          </cell>
          <cell r="E882" t="str">
            <v>Underhåll planering Reg Öst</v>
          </cell>
          <cell r="H882" t="str">
            <v>IVösöö - Örebro / Östergötland (ENH)</v>
          </cell>
          <cell r="I882" t="str">
            <v>IVösöö - Örebro / Östergötland (ENH)</v>
          </cell>
          <cell r="M882" t="str">
            <v>B505</v>
          </cell>
          <cell r="N882" t="str">
            <v>02</v>
          </cell>
          <cell r="O882">
            <v>8950000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50000</v>
          </cell>
          <cell r="W882">
            <v>600000</v>
          </cell>
          <cell r="X882">
            <v>8100000</v>
          </cell>
          <cell r="Y882">
            <v>200000</v>
          </cell>
          <cell r="Z882">
            <v>0</v>
          </cell>
          <cell r="AA882">
            <v>0</v>
          </cell>
        </row>
        <row r="883">
          <cell r="A883">
            <v>8178</v>
          </cell>
          <cell r="B883" t="str">
            <v>Kvicksund - Kolbäck, Spårbyte</v>
          </cell>
          <cell r="C883" t="str">
            <v>B43</v>
          </cell>
          <cell r="D883" t="str">
            <v>Nystart</v>
          </cell>
          <cell r="E883" t="str">
            <v>Underhåll planering Reg Öst</v>
          </cell>
          <cell r="H883" t="str">
            <v>UHauf - Utformning  (SEK)</v>
          </cell>
          <cell r="I883" t="str">
            <v>IVösöm - Mälardalen  (ENH)</v>
          </cell>
          <cell r="M883" t="str">
            <v>B493</v>
          </cell>
          <cell r="N883" t="str">
            <v>18</v>
          </cell>
          <cell r="O883">
            <v>100000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50000</v>
          </cell>
          <cell r="W883">
            <v>50000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</row>
        <row r="884">
          <cell r="A884">
            <v>8178</v>
          </cell>
          <cell r="B884" t="str">
            <v>Kvicksund - Kolbäck, Spårbyte</v>
          </cell>
          <cell r="C884" t="str">
            <v>B43</v>
          </cell>
          <cell r="D884" t="str">
            <v>Nystart</v>
          </cell>
          <cell r="E884" t="str">
            <v>Underhåll planering Reg Öst</v>
          </cell>
          <cell r="H884" t="str">
            <v>IVösöm - Mälardalen  (ENH)</v>
          </cell>
          <cell r="I884" t="str">
            <v>IVösöm - Mälardalen  (ENH)</v>
          </cell>
          <cell r="M884" t="str">
            <v>B493</v>
          </cell>
          <cell r="N884" t="str">
            <v>18</v>
          </cell>
          <cell r="O884">
            <v>2500000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500000</v>
          </cell>
          <cell r="W884">
            <v>2000000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</row>
        <row r="885">
          <cell r="A885">
            <v>8178</v>
          </cell>
          <cell r="B885" t="str">
            <v>Kvicksund - Kolbäck, Spårbyte</v>
          </cell>
          <cell r="C885" t="str">
            <v>B43</v>
          </cell>
          <cell r="D885" t="str">
            <v>Nystart</v>
          </cell>
          <cell r="E885" t="str">
            <v>Underhåll planering Reg Öst</v>
          </cell>
          <cell r="H885" t="str">
            <v>IVösöm - Mälardalen  (ENH)</v>
          </cell>
          <cell r="I885" t="str">
            <v>IVösöm - Mälardalen  (ENH)</v>
          </cell>
          <cell r="M885" t="str">
            <v>B493</v>
          </cell>
          <cell r="N885" t="str">
            <v>18</v>
          </cell>
          <cell r="O885">
            <v>103400000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400000</v>
          </cell>
          <cell r="X885">
            <v>10300000</v>
          </cell>
          <cell r="Y885">
            <v>90600000</v>
          </cell>
          <cell r="Z885">
            <v>2100000</v>
          </cell>
          <cell r="AA885">
            <v>0</v>
          </cell>
        </row>
        <row r="886">
          <cell r="A886">
            <v>8181</v>
          </cell>
          <cell r="B886" t="str">
            <v>Huvudsta - Sundbyberg, Spårbyte</v>
          </cell>
          <cell r="C886" t="str">
            <v>B43</v>
          </cell>
          <cell r="D886" t="str">
            <v>Planlagd</v>
          </cell>
          <cell r="E886" t="str">
            <v>Underhåll planering Reg Stockholm</v>
          </cell>
          <cell r="H886" t="str">
            <v>UHauf - Utformning  (SEK)</v>
          </cell>
          <cell r="I886" t="str">
            <v>IVössn - Stockholm Nord (ENH)</v>
          </cell>
          <cell r="M886" t="str">
            <v>B404</v>
          </cell>
          <cell r="N886" t="str">
            <v>16</v>
          </cell>
          <cell r="O886">
            <v>150000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100000</v>
          </cell>
          <cell r="X886">
            <v>50000</v>
          </cell>
          <cell r="Y886">
            <v>0</v>
          </cell>
          <cell r="Z886">
            <v>0</v>
          </cell>
          <cell r="AA886">
            <v>0</v>
          </cell>
        </row>
        <row r="887">
          <cell r="A887">
            <v>8181</v>
          </cell>
          <cell r="B887" t="str">
            <v>Huvudsta - Sundbyberg, Spårbyte</v>
          </cell>
          <cell r="C887" t="str">
            <v>B43</v>
          </cell>
          <cell r="D887" t="str">
            <v>Planlagd</v>
          </cell>
          <cell r="E887" t="str">
            <v>Underhåll planering Reg Stockholm</v>
          </cell>
          <cell r="H887" t="str">
            <v>IVössn - Stockholm Nord (ENH)</v>
          </cell>
          <cell r="I887" t="str">
            <v>IVössn - Stockholm Nord (ENH)</v>
          </cell>
          <cell r="M887" t="str">
            <v>B404</v>
          </cell>
          <cell r="N887" t="str">
            <v>16</v>
          </cell>
          <cell r="O887">
            <v>35650000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50000</v>
          </cell>
          <cell r="Y887">
            <v>3600000</v>
          </cell>
          <cell r="Z887">
            <v>31300000</v>
          </cell>
          <cell r="AA887">
            <v>700000</v>
          </cell>
        </row>
        <row r="888">
          <cell r="A888">
            <v>8182</v>
          </cell>
          <cell r="B888" t="str">
            <v>Sundbyberg - Spånga, Spårbyte</v>
          </cell>
          <cell r="C888" t="str">
            <v>B43</v>
          </cell>
          <cell r="D888" t="str">
            <v>Planlagd</v>
          </cell>
          <cell r="E888" t="str">
            <v>Underhåll planering Reg Stockholm</v>
          </cell>
          <cell r="H888" t="str">
            <v>UHauf - Utformning  (SEK)</v>
          </cell>
          <cell r="I888" t="str">
            <v>IVössn - Stockholm Nord (ENH)</v>
          </cell>
          <cell r="M888" t="str">
            <v>B445</v>
          </cell>
          <cell r="N888" t="str">
            <v>16</v>
          </cell>
          <cell r="O888">
            <v>150000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100000</v>
          </cell>
          <cell r="X888">
            <v>50000</v>
          </cell>
          <cell r="Y888">
            <v>0</v>
          </cell>
          <cell r="Z888">
            <v>0</v>
          </cell>
          <cell r="AA888">
            <v>0</v>
          </cell>
        </row>
        <row r="889">
          <cell r="A889">
            <v>8182</v>
          </cell>
          <cell r="B889" t="str">
            <v>Sundbyberg - Spånga, Spårbyte</v>
          </cell>
          <cell r="C889" t="str">
            <v>B43</v>
          </cell>
          <cell r="D889" t="str">
            <v>Planlagd</v>
          </cell>
          <cell r="E889" t="str">
            <v>Underhåll planering Reg Stockholm</v>
          </cell>
          <cell r="H889" t="str">
            <v>IVössn - Stockholm Nord (ENH)</v>
          </cell>
          <cell r="I889" t="str">
            <v>IVössn - Stockholm Nord (ENH)</v>
          </cell>
          <cell r="M889" t="str">
            <v>B445</v>
          </cell>
          <cell r="N889" t="str">
            <v>16</v>
          </cell>
          <cell r="O889">
            <v>48850000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150000</v>
          </cell>
          <cell r="Y889">
            <v>4900000</v>
          </cell>
          <cell r="Z889">
            <v>42800000</v>
          </cell>
          <cell r="AA889">
            <v>1000000</v>
          </cell>
        </row>
        <row r="890">
          <cell r="A890">
            <v>8183</v>
          </cell>
          <cell r="B890" t="str">
            <v>Frövi - Jädersbruk, Spårbyte</v>
          </cell>
          <cell r="C890" t="str">
            <v>B43</v>
          </cell>
          <cell r="D890" t="str">
            <v>Planlagd</v>
          </cell>
          <cell r="E890" t="str">
            <v>Underhåll planering Reg Öst</v>
          </cell>
          <cell r="H890" t="str">
            <v>UHauf - Utformning  (SEK)</v>
          </cell>
          <cell r="I890" t="str">
            <v>IVösöm - Mälardalen  (ENH)</v>
          </cell>
          <cell r="M890" t="str">
            <v>B351</v>
          </cell>
          <cell r="N890" t="str">
            <v/>
          </cell>
          <cell r="O890">
            <v>50000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50000</v>
          </cell>
          <cell r="Y890">
            <v>0</v>
          </cell>
          <cell r="Z890">
            <v>0</v>
          </cell>
          <cell r="AA890">
            <v>0</v>
          </cell>
        </row>
        <row r="891">
          <cell r="A891">
            <v>8183</v>
          </cell>
          <cell r="B891" t="str">
            <v>Frövi - Jädersbruk, Spårbyte</v>
          </cell>
          <cell r="C891" t="str">
            <v>B43</v>
          </cell>
          <cell r="D891" t="str">
            <v>Planlagd</v>
          </cell>
          <cell r="E891" t="str">
            <v>Underhåll planering Reg Öst</v>
          </cell>
          <cell r="H891" t="str">
            <v>IVösöm - Mälardalen  (ENH)</v>
          </cell>
          <cell r="I891" t="str">
            <v>IVösöm - Mälardalen  (ENH)</v>
          </cell>
          <cell r="M891" t="str">
            <v>B351</v>
          </cell>
          <cell r="N891" t="str">
            <v/>
          </cell>
          <cell r="O891">
            <v>131250000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50000</v>
          </cell>
          <cell r="Y891">
            <v>500000</v>
          </cell>
          <cell r="Z891">
            <v>13400000</v>
          </cell>
          <cell r="AA891">
            <v>117300000</v>
          </cell>
        </row>
        <row r="892">
          <cell r="A892">
            <v>8184</v>
          </cell>
          <cell r="B892" t="str">
            <v>Älmhult - Olofström, Spårbyte</v>
          </cell>
          <cell r="C892" t="str">
            <v>B43</v>
          </cell>
          <cell r="D892" t="str">
            <v>Planlagd</v>
          </cell>
          <cell r="E892" t="str">
            <v>Underhåll planering Reg Syd</v>
          </cell>
          <cell r="H892" t="str">
            <v>IVsy - Syd (AVD)</v>
          </cell>
          <cell r="I892" t="str">
            <v>IVtsy - Syd (ENH)</v>
          </cell>
          <cell r="M892" t="str">
            <v>B851</v>
          </cell>
          <cell r="N892" t="str">
            <v/>
          </cell>
          <cell r="O892">
            <v>234100000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800000</v>
          </cell>
          <cell r="X892">
            <v>23400000</v>
          </cell>
          <cell r="Y892">
            <v>205200000</v>
          </cell>
          <cell r="Z892">
            <v>4700000</v>
          </cell>
          <cell r="AA892">
            <v>0</v>
          </cell>
        </row>
        <row r="893">
          <cell r="A893">
            <v>8184</v>
          </cell>
          <cell r="B893" t="str">
            <v>Älmhult - Olofström, Spårbyte</v>
          </cell>
          <cell r="C893" t="str">
            <v>B43</v>
          </cell>
          <cell r="D893" t="str">
            <v>Nystart</v>
          </cell>
          <cell r="E893" t="str">
            <v>Underhåll planering Reg Syd</v>
          </cell>
          <cell r="H893" t="str">
            <v>UHauf - Utformning  (SEK)</v>
          </cell>
          <cell r="I893" t="str">
            <v>IVtsy - Syd (ENH)</v>
          </cell>
          <cell r="M893" t="str">
            <v>B851</v>
          </cell>
          <cell r="N893" t="str">
            <v/>
          </cell>
          <cell r="O893">
            <v>100000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100000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</row>
        <row r="894">
          <cell r="A894">
            <v>8185</v>
          </cell>
          <cell r="B894" t="str">
            <v>Ystad, genomfart, Spårbyte</v>
          </cell>
          <cell r="C894" t="str">
            <v>B43</v>
          </cell>
          <cell r="D894" t="str">
            <v>Planlagd</v>
          </cell>
          <cell r="E894" t="str">
            <v>Underhåll planering Reg Syd</v>
          </cell>
          <cell r="H894" t="str">
            <v>IVsy - Syd (AVD)</v>
          </cell>
          <cell r="I894" t="str">
            <v>IVsy - Syd (AVD)</v>
          </cell>
          <cell r="M894" t="str">
            <v>B961</v>
          </cell>
          <cell r="N894" t="str">
            <v/>
          </cell>
          <cell r="O894">
            <v>14000000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1400000</v>
          </cell>
          <cell r="Y894">
            <v>12300000</v>
          </cell>
          <cell r="Z894">
            <v>300000</v>
          </cell>
          <cell r="AA894">
            <v>0</v>
          </cell>
        </row>
        <row r="895">
          <cell r="A895">
            <v>8185</v>
          </cell>
          <cell r="B895" t="str">
            <v>Ystad, genomfart, Spårbyte</v>
          </cell>
          <cell r="C895" t="str">
            <v>B43</v>
          </cell>
          <cell r="D895" t="str">
            <v>Nystart</v>
          </cell>
          <cell r="E895" t="str">
            <v>Underhåll planering Reg Syd</v>
          </cell>
          <cell r="H895" t="str">
            <v>UHauf - Utformning  (SEK)</v>
          </cell>
          <cell r="I895" t="str">
            <v>IVsy - Syd (AVD)</v>
          </cell>
          <cell r="M895" t="str">
            <v>B961</v>
          </cell>
          <cell r="N895" t="str">
            <v/>
          </cell>
          <cell r="O895">
            <v>100000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100000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</row>
        <row r="896">
          <cell r="A896">
            <v>8186</v>
          </cell>
          <cell r="B896" t="str">
            <v>Flisby - Nässjö, Spårbyte</v>
          </cell>
          <cell r="C896" t="str">
            <v>B43</v>
          </cell>
          <cell r="D896" t="str">
            <v>Planlagd</v>
          </cell>
          <cell r="E896" t="str">
            <v>Underhåll planering Reg Syd</v>
          </cell>
          <cell r="H896" t="str">
            <v>IVsy - Syd (AVD)</v>
          </cell>
          <cell r="I896" t="str">
            <v>IVsy - Syd (AVD)</v>
          </cell>
          <cell r="M896" t="str">
            <v>B811</v>
          </cell>
          <cell r="N896" t="str">
            <v>02</v>
          </cell>
          <cell r="O896">
            <v>140700000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500000</v>
          </cell>
          <cell r="Y896">
            <v>14100000</v>
          </cell>
          <cell r="Z896">
            <v>123300000</v>
          </cell>
          <cell r="AA896">
            <v>2800000</v>
          </cell>
        </row>
        <row r="897">
          <cell r="A897">
            <v>8186</v>
          </cell>
          <cell r="B897" t="str">
            <v>Flisby - Nässjö, Spårbyte</v>
          </cell>
          <cell r="C897" t="str">
            <v>B43</v>
          </cell>
          <cell r="D897" t="str">
            <v>Nystart</v>
          </cell>
          <cell r="E897" t="str">
            <v>Underhåll planering Reg Syd</v>
          </cell>
          <cell r="H897" t="str">
            <v>UHauf - Utformning  (SEK)</v>
          </cell>
          <cell r="I897" t="str">
            <v>IVsy - Syd (AVD)</v>
          </cell>
          <cell r="M897" t="str">
            <v>B811</v>
          </cell>
          <cell r="N897" t="str">
            <v>02</v>
          </cell>
          <cell r="O897">
            <v>100000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100000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</row>
        <row r="898">
          <cell r="A898">
            <v>8187</v>
          </cell>
          <cell r="B898" t="str">
            <v>Aleholm - Grevaryd, Spårbyte</v>
          </cell>
          <cell r="C898" t="str">
            <v>B43</v>
          </cell>
          <cell r="D898" t="str">
            <v>Planlagd</v>
          </cell>
          <cell r="E898" t="str">
            <v>Underhåll planering Reg Syd</v>
          </cell>
          <cell r="H898" t="str">
            <v>UHauf - Utformning  (SEK)</v>
          </cell>
          <cell r="I898" t="str">
            <v>IVsy - Syd (AVD)</v>
          </cell>
          <cell r="M898" t="str">
            <v>B813</v>
          </cell>
          <cell r="N898" t="str">
            <v>02</v>
          </cell>
          <cell r="O898">
            <v>100000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100000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</row>
        <row r="899">
          <cell r="A899">
            <v>8187</v>
          </cell>
          <cell r="B899" t="str">
            <v>Aleholm - Grevaryd, Spårbyte</v>
          </cell>
          <cell r="C899" t="str">
            <v>B43</v>
          </cell>
          <cell r="D899" t="str">
            <v>Planlagd</v>
          </cell>
          <cell r="E899" t="str">
            <v>Underhåll planering Reg Syd</v>
          </cell>
          <cell r="H899" t="str">
            <v>IVsy - Syd (AVD)</v>
          </cell>
          <cell r="I899" t="str">
            <v>IVsy - Syd (AVD)</v>
          </cell>
          <cell r="M899" t="str">
            <v>B813</v>
          </cell>
          <cell r="N899" t="str">
            <v>02</v>
          </cell>
          <cell r="O899">
            <v>138400000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500000</v>
          </cell>
          <cell r="Z899">
            <v>14100000</v>
          </cell>
          <cell r="AA899">
            <v>123800000</v>
          </cell>
        </row>
        <row r="900">
          <cell r="A900">
            <v>8188</v>
          </cell>
          <cell r="B900" t="str">
            <v>Kalmar, utfarter, Spårbyte</v>
          </cell>
          <cell r="C900" t="str">
            <v>B43</v>
          </cell>
          <cell r="D900" t="str">
            <v>Planlagd</v>
          </cell>
          <cell r="E900" t="str">
            <v>Underhåll planering Reg Syd</v>
          </cell>
          <cell r="H900" t="str">
            <v>IVsy - Syd (AVD)</v>
          </cell>
          <cell r="I900" t="str">
            <v>IVsy - Syd (AVD)</v>
          </cell>
          <cell r="M900" t="str">
            <v>B827</v>
          </cell>
          <cell r="N900" t="str">
            <v/>
          </cell>
          <cell r="O900">
            <v>21100000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2100000</v>
          </cell>
          <cell r="Y900">
            <v>18600000</v>
          </cell>
          <cell r="Z900">
            <v>400000</v>
          </cell>
          <cell r="AA900">
            <v>0</v>
          </cell>
        </row>
        <row r="901">
          <cell r="A901">
            <v>8188</v>
          </cell>
          <cell r="B901" t="str">
            <v>Kalmar, utfarter, Spårbyte</v>
          </cell>
          <cell r="C901" t="str">
            <v>B43</v>
          </cell>
          <cell r="D901" t="str">
            <v>Nystart</v>
          </cell>
          <cell r="E901" t="str">
            <v>Underhåll planering Reg Syd</v>
          </cell>
          <cell r="H901" t="str">
            <v>UHauf - Utformning  (SEK)</v>
          </cell>
          <cell r="I901" t="str">
            <v>IVsy - Syd (AVD)</v>
          </cell>
          <cell r="M901" t="str">
            <v>B827</v>
          </cell>
          <cell r="N901" t="str">
            <v/>
          </cell>
          <cell r="O901">
            <v>100000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100000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</row>
        <row r="902">
          <cell r="A902">
            <v>8189</v>
          </cell>
          <cell r="B902" t="str">
            <v>Ludvika - Ulvshyttan, Spårbyte</v>
          </cell>
          <cell r="C902" t="str">
            <v>B43</v>
          </cell>
          <cell r="D902" t="str">
            <v>Planlagd</v>
          </cell>
          <cell r="E902" t="str">
            <v>Underhåll planering Reg Mitt</v>
          </cell>
          <cell r="H902" t="str">
            <v>UHauf - Utformning  (SEK)</v>
          </cell>
          <cell r="I902" t="str">
            <v>IVm - Mitt (AVD)</v>
          </cell>
          <cell r="M902" t="str">
            <v>B324</v>
          </cell>
          <cell r="N902" t="str">
            <v>10</v>
          </cell>
          <cell r="O902">
            <v>100000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100000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</row>
        <row r="903">
          <cell r="A903">
            <v>8189</v>
          </cell>
          <cell r="B903" t="str">
            <v>Ludvika - Ulvshyttan, Spårbyte</v>
          </cell>
          <cell r="C903" t="str">
            <v>B43</v>
          </cell>
          <cell r="D903" t="str">
            <v>Planlagd</v>
          </cell>
          <cell r="E903" t="str">
            <v>Underhåll planering Reg Mitt</v>
          </cell>
          <cell r="H903" t="str">
            <v>IVm - Mitt (AVD)</v>
          </cell>
          <cell r="I903" t="str">
            <v>IVm - Mitt (AVD)</v>
          </cell>
          <cell r="M903" t="str">
            <v>B324</v>
          </cell>
          <cell r="N903" t="str">
            <v>10</v>
          </cell>
          <cell r="O903">
            <v>168000000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600000</v>
          </cell>
          <cell r="Y903">
            <v>16800000</v>
          </cell>
          <cell r="Z903">
            <v>147200000</v>
          </cell>
          <cell r="AA903">
            <v>3400000</v>
          </cell>
        </row>
        <row r="904">
          <cell r="A904">
            <v>8190</v>
          </cell>
          <cell r="B904" t="str">
            <v>Norrhög - Mellansjö, Rälsbyte</v>
          </cell>
          <cell r="C904" t="str">
            <v>B43</v>
          </cell>
          <cell r="D904" t="str">
            <v>Planlagd</v>
          </cell>
          <cell r="E904" t="str">
            <v>Underhåll planering Reg Mitt</v>
          </cell>
          <cell r="H904" t="str">
            <v>IVm - Mitt (AVD)</v>
          </cell>
          <cell r="I904" t="str">
            <v>IVm - Mitt (AVD)</v>
          </cell>
          <cell r="M904" t="str">
            <v>B215</v>
          </cell>
          <cell r="N904" t="str">
            <v>08</v>
          </cell>
          <cell r="O904">
            <v>10000000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9000000</v>
          </cell>
          <cell r="V904">
            <v>1000000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</row>
        <row r="905">
          <cell r="A905">
            <v>8191</v>
          </cell>
          <cell r="B905" t="str">
            <v>Boda-Hudiksvall, Spåbyte</v>
          </cell>
          <cell r="C905" t="str">
            <v>B43</v>
          </cell>
          <cell r="D905" t="str">
            <v>Planlagd</v>
          </cell>
          <cell r="E905" t="str">
            <v>Underhåll planering Reg Mitt</v>
          </cell>
          <cell r="H905" t="str">
            <v>UHauf - Utformning  (SEK)</v>
          </cell>
          <cell r="I905" t="str">
            <v>IVm - Mitt (AVD)</v>
          </cell>
          <cell r="M905" t="str">
            <v>B235</v>
          </cell>
          <cell r="N905" t="str">
            <v>05</v>
          </cell>
          <cell r="O905">
            <v>100000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100000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</row>
        <row r="906">
          <cell r="A906">
            <v>8191</v>
          </cell>
          <cell r="B906" t="str">
            <v>Boda-Hudiksvall, Spåbyte</v>
          </cell>
          <cell r="C906" t="str">
            <v>B43</v>
          </cell>
          <cell r="D906" t="str">
            <v>Planlagd</v>
          </cell>
          <cell r="E906" t="str">
            <v>Underhåll planering Reg Mitt</v>
          </cell>
          <cell r="H906" t="str">
            <v>IVm - Mitt (AVD)</v>
          </cell>
          <cell r="I906" t="str">
            <v>IVm - Mitt (AVD)</v>
          </cell>
          <cell r="M906" t="str">
            <v>B235</v>
          </cell>
          <cell r="N906" t="str">
            <v>05</v>
          </cell>
          <cell r="O906">
            <v>135700000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500000</v>
          </cell>
          <cell r="Y906">
            <v>13600000</v>
          </cell>
          <cell r="Z906">
            <v>118900000</v>
          </cell>
          <cell r="AA906">
            <v>2700000</v>
          </cell>
        </row>
        <row r="907">
          <cell r="A907">
            <v>8193</v>
          </cell>
          <cell r="B907" t="str">
            <v>Holmfors-Ljuså, Spårbyte</v>
          </cell>
          <cell r="C907" t="str">
            <v>B43</v>
          </cell>
          <cell r="D907" t="str">
            <v>Planlagd</v>
          </cell>
          <cell r="E907" t="str">
            <v>Underhåll planering Reg Nord</v>
          </cell>
          <cell r="H907" t="str">
            <v>UHauf - Utformning  (SEK)</v>
          </cell>
          <cell r="I907" t="str">
            <v>IVtn - Nord (ENH)</v>
          </cell>
          <cell r="M907" t="str">
            <v>B118</v>
          </cell>
          <cell r="N907" t="str">
            <v>21</v>
          </cell>
          <cell r="O907">
            <v>50000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50000</v>
          </cell>
          <cell r="Y907">
            <v>0</v>
          </cell>
          <cell r="Z907">
            <v>0</v>
          </cell>
          <cell r="AA907">
            <v>0</v>
          </cell>
        </row>
        <row r="908">
          <cell r="A908">
            <v>8193</v>
          </cell>
          <cell r="B908" t="str">
            <v>Holmfors-Ljuså, Spårbyte</v>
          </cell>
          <cell r="C908" t="str">
            <v>B43</v>
          </cell>
          <cell r="D908" t="str">
            <v>Planlagd</v>
          </cell>
          <cell r="E908" t="str">
            <v>Underhåll planering Reg Nord</v>
          </cell>
          <cell r="H908" t="str">
            <v>IVtn - Nord (ENH)</v>
          </cell>
          <cell r="I908" t="str">
            <v>IVtn - Nord (ENH)</v>
          </cell>
          <cell r="M908" t="str">
            <v>B118</v>
          </cell>
          <cell r="N908" t="str">
            <v>21</v>
          </cell>
          <cell r="O908">
            <v>23050000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50000</v>
          </cell>
          <cell r="Y908">
            <v>2300000</v>
          </cell>
          <cell r="Z908">
            <v>20200000</v>
          </cell>
          <cell r="AA908">
            <v>500000</v>
          </cell>
        </row>
        <row r="909">
          <cell r="A909">
            <v>8194</v>
          </cell>
          <cell r="B909" t="str">
            <v/>
          </cell>
          <cell r="C909" t="str">
            <v>B43</v>
          </cell>
          <cell r="D909" t="str">
            <v>Planlagd</v>
          </cell>
          <cell r="E909" t="str">
            <v>Underhåll planering Reg Väst</v>
          </cell>
          <cell r="H909" t="str">
            <v>IVtvä - Väst (ENH)</v>
          </cell>
          <cell r="I909" t="str">
            <v>IVtvä - Väst (ENH)</v>
          </cell>
          <cell r="M909" t="str">
            <v>B733</v>
          </cell>
          <cell r="N909" t="str">
            <v/>
          </cell>
          <cell r="O909">
            <v>41000000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8200000</v>
          </cell>
          <cell r="U909">
            <v>32000000</v>
          </cell>
          <cell r="V909">
            <v>800000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</row>
        <row r="910">
          <cell r="A910">
            <v>8194</v>
          </cell>
          <cell r="B910" t="str">
            <v/>
          </cell>
          <cell r="C910" t="str">
            <v>B43</v>
          </cell>
          <cell r="D910" t="str">
            <v>Nystart</v>
          </cell>
          <cell r="E910" t="str">
            <v>Underhåll planering Reg Väst</v>
          </cell>
          <cell r="H910" t="str">
            <v>UHauf - Utformning  (SEK)</v>
          </cell>
          <cell r="I910" t="str">
            <v>IVtvä - Väst (ENH)</v>
          </cell>
          <cell r="M910" t="str">
            <v>B733</v>
          </cell>
          <cell r="N910" t="str">
            <v/>
          </cell>
          <cell r="O910">
            <v>100000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100000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</row>
        <row r="911">
          <cell r="A911">
            <v>8195</v>
          </cell>
          <cell r="B911" t="str">
            <v/>
          </cell>
          <cell r="C911" t="str">
            <v>B43</v>
          </cell>
          <cell r="D911" t="str">
            <v>Planlagd</v>
          </cell>
          <cell r="E911" t="str">
            <v>Underhåll planering Reg Väst</v>
          </cell>
          <cell r="H911" t="str">
            <v>IVtvä - Väst (ENH)</v>
          </cell>
          <cell r="I911" t="str">
            <v>IVtvä - Väst (ENH)</v>
          </cell>
          <cell r="M911" t="str">
            <v>B735</v>
          </cell>
          <cell r="N911" t="str">
            <v/>
          </cell>
          <cell r="O911">
            <v>69400000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1000000</v>
          </cell>
          <cell r="U911">
            <v>33500000</v>
          </cell>
          <cell r="V911">
            <v>33500000</v>
          </cell>
          <cell r="W911">
            <v>1400000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</row>
        <row r="912">
          <cell r="A912">
            <v>8195</v>
          </cell>
          <cell r="B912" t="str">
            <v/>
          </cell>
          <cell r="C912" t="str">
            <v>B43</v>
          </cell>
          <cell r="D912" t="str">
            <v>Nystart</v>
          </cell>
          <cell r="E912" t="str">
            <v>Underhåll planering Reg Väst</v>
          </cell>
          <cell r="H912" t="str">
            <v>UHauf - Utformning  (SEK)</v>
          </cell>
          <cell r="I912" t="str">
            <v>IVtvä - Väst (ENH)</v>
          </cell>
          <cell r="M912" t="str">
            <v>B735</v>
          </cell>
          <cell r="N912" t="str">
            <v/>
          </cell>
          <cell r="O912">
            <v>100000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100000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</row>
        <row r="913">
          <cell r="A913">
            <v>8196</v>
          </cell>
          <cell r="B913" t="str">
            <v>Floby - Herrljunga, nedspår, Spårbyte</v>
          </cell>
          <cell r="C913" t="str">
            <v>B43</v>
          </cell>
          <cell r="D913" t="str">
            <v>Planlagd</v>
          </cell>
          <cell r="E913" t="str">
            <v>Underhåll planering Reg Väst</v>
          </cell>
          <cell r="H913" t="str">
            <v>UHauf - Utformning  (SEK)</v>
          </cell>
          <cell r="I913" t="str">
            <v>IVtvä - Väst (ENH)</v>
          </cell>
          <cell r="M913" t="str">
            <v>B611</v>
          </cell>
          <cell r="N913" t="str">
            <v>01</v>
          </cell>
          <cell r="O913">
            <v>100000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100000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</row>
        <row r="914">
          <cell r="A914">
            <v>8196</v>
          </cell>
          <cell r="B914" t="str">
            <v>Floby - Herrljunga, nedspår, Spårbyte</v>
          </cell>
          <cell r="C914" t="str">
            <v>B43</v>
          </cell>
          <cell r="D914" t="str">
            <v>Planlagd</v>
          </cell>
          <cell r="E914" t="str">
            <v>Underhåll planering Reg Väst</v>
          </cell>
          <cell r="H914" t="str">
            <v>IVtvä - Väst (ENH)</v>
          </cell>
          <cell r="I914" t="str">
            <v>IVtvä - Väst (ENH)</v>
          </cell>
          <cell r="M914" t="str">
            <v>B611</v>
          </cell>
          <cell r="N914" t="str">
            <v>01</v>
          </cell>
          <cell r="O914">
            <v>114100000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500000</v>
          </cell>
          <cell r="X914">
            <v>11400000</v>
          </cell>
          <cell r="Y914">
            <v>99900000</v>
          </cell>
          <cell r="Z914">
            <v>2300000</v>
          </cell>
          <cell r="AA914">
            <v>0</v>
          </cell>
        </row>
        <row r="915">
          <cell r="A915">
            <v>8197</v>
          </cell>
          <cell r="B915" t="str">
            <v>Alingsås - Göteborg, uppspår, Spårbyte</v>
          </cell>
          <cell r="C915" t="str">
            <v>B43</v>
          </cell>
          <cell r="D915" t="str">
            <v>Planlagd</v>
          </cell>
          <cell r="E915" t="str">
            <v>Underhåll planering Reg Väst</v>
          </cell>
          <cell r="H915" t="str">
            <v>UHauf - Utformning  (SEK)</v>
          </cell>
          <cell r="I915" t="str">
            <v>IVtvä - Väst (ENH)</v>
          </cell>
          <cell r="M915" t="str">
            <v>B612</v>
          </cell>
          <cell r="N915" t="str">
            <v>01</v>
          </cell>
          <cell r="O915">
            <v>100000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100000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</row>
        <row r="916">
          <cell r="A916">
            <v>8197</v>
          </cell>
          <cell r="B916" t="str">
            <v>Alingsås - Göteborg, uppspår, Spårbyte</v>
          </cell>
          <cell r="C916" t="str">
            <v>B43</v>
          </cell>
          <cell r="D916" t="str">
            <v>Planlagd</v>
          </cell>
          <cell r="E916" t="str">
            <v>Underhåll planering Reg Väst</v>
          </cell>
          <cell r="H916" t="str">
            <v>IVtvä - Väst (ENH)</v>
          </cell>
          <cell r="I916" t="str">
            <v>IVtvä - Väst (ENH)</v>
          </cell>
          <cell r="M916" t="str">
            <v>B612</v>
          </cell>
          <cell r="N916" t="str">
            <v>01</v>
          </cell>
          <cell r="O916">
            <v>250800000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1000000</v>
          </cell>
          <cell r="Y916">
            <v>25100000</v>
          </cell>
          <cell r="Z916">
            <v>219700000</v>
          </cell>
          <cell r="AA916">
            <v>5000000</v>
          </cell>
        </row>
        <row r="917">
          <cell r="A917">
            <v>8198</v>
          </cell>
          <cell r="B917" t="str">
            <v>Skövde - Falköping, nedspår, Spårbyte</v>
          </cell>
          <cell r="C917" t="str">
            <v>B43</v>
          </cell>
          <cell r="D917" t="str">
            <v>Planlagd</v>
          </cell>
          <cell r="E917" t="str">
            <v>Underhåll planering Reg Väst</v>
          </cell>
          <cell r="H917" t="str">
            <v>UHauf - Utformning  (SEK)</v>
          </cell>
          <cell r="I917" t="str">
            <v>IVtvä - Väst (ENH)</v>
          </cell>
          <cell r="M917" t="str">
            <v>B512</v>
          </cell>
          <cell r="N917" t="str">
            <v>01</v>
          </cell>
          <cell r="O917">
            <v>100000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100000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</row>
        <row r="918">
          <cell r="A918">
            <v>8198</v>
          </cell>
          <cell r="B918" t="str">
            <v>Skövde - Falköping, nedspår, Spårbyte</v>
          </cell>
          <cell r="C918" t="str">
            <v>B43</v>
          </cell>
          <cell r="D918" t="str">
            <v>Planlagd</v>
          </cell>
          <cell r="E918" t="str">
            <v>Underhåll planering Reg Väst</v>
          </cell>
          <cell r="H918" t="str">
            <v>IVtvä - Väst (ENH)</v>
          </cell>
          <cell r="I918" t="str">
            <v>IVtvä - Väst (ENH)</v>
          </cell>
          <cell r="M918" t="str">
            <v>B512</v>
          </cell>
          <cell r="N918" t="str">
            <v>01</v>
          </cell>
          <cell r="O918">
            <v>167500000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600000</v>
          </cell>
          <cell r="Z918">
            <v>17100000</v>
          </cell>
          <cell r="AA918">
            <v>149800000</v>
          </cell>
        </row>
        <row r="919">
          <cell r="A919">
            <v>8201</v>
          </cell>
          <cell r="B919" t="str">
            <v>Bro över Kalix älv vid Kalix</v>
          </cell>
          <cell r="C919" t="str">
            <v>DRIF</v>
          </cell>
          <cell r="D919" t="str">
            <v>Nystart</v>
          </cell>
          <cell r="E919" t="str">
            <v>SNp - Planering (ENH)</v>
          </cell>
          <cell r="H919" t="str">
            <v>IVn - Nord (AVD)</v>
          </cell>
          <cell r="I919" t="str">
            <v>IVn - Nord (AVD)</v>
          </cell>
          <cell r="M919" t="str">
            <v/>
          </cell>
          <cell r="N919" t="str">
            <v/>
          </cell>
          <cell r="O919">
            <v>160000000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160000000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</row>
        <row r="920">
          <cell r="A920">
            <v>8203</v>
          </cell>
          <cell r="B920" t="str">
            <v>Mjölby, Spårväxelbyte 441, 442 (slopas 439, 440)</v>
          </cell>
          <cell r="C920" t="str">
            <v>B43</v>
          </cell>
          <cell r="D920" t="str">
            <v>Nystart</v>
          </cell>
          <cell r="E920" t="str">
            <v>Underhåll planering Reg Öst</v>
          </cell>
          <cell r="H920" t="str">
            <v>IVpru - Projekt och utveckling  (ENH)</v>
          </cell>
          <cell r="I920" t="str">
            <v>IVpru - Projekt och utveckling  (ENH)</v>
          </cell>
          <cell r="M920" t="str">
            <v>B810</v>
          </cell>
          <cell r="N920" t="str">
            <v>02</v>
          </cell>
          <cell r="O920">
            <v>8500000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500000</v>
          </cell>
          <cell r="U920">
            <v>8000000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</row>
        <row r="921">
          <cell r="A921">
            <v>8203</v>
          </cell>
          <cell r="B921" t="str">
            <v>Mjölby, Spårväxelbyte 441, 442 (slopas 439, 440)</v>
          </cell>
          <cell r="C921" t="str">
            <v>B43</v>
          </cell>
          <cell r="D921" t="str">
            <v>Äskande</v>
          </cell>
          <cell r="E921" t="str">
            <v>Underhåll planering Reg Öst</v>
          </cell>
          <cell r="H921" t="str">
            <v>UHauf - Utformning  (SEK)</v>
          </cell>
          <cell r="I921" t="str">
            <v>IVpru - Projekt och utveckling  (ENH)</v>
          </cell>
          <cell r="M921" t="str">
            <v>B810</v>
          </cell>
          <cell r="N921" t="str">
            <v>02</v>
          </cell>
          <cell r="O921">
            <v>50000</v>
          </cell>
          <cell r="P921">
            <v>0</v>
          </cell>
          <cell r="Q921">
            <v>0</v>
          </cell>
          <cell r="R921">
            <v>0</v>
          </cell>
          <cell r="S921">
            <v>50000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</row>
        <row r="922">
          <cell r="A922">
            <v>8204</v>
          </cell>
          <cell r="B922" t="str">
            <v>8204 Dingle, Spårväxelbyte 2, 3, 4, 5a, 8 samt 5b</v>
          </cell>
          <cell r="C922" t="str">
            <v>B43</v>
          </cell>
          <cell r="D922" t="str">
            <v>Planlagd</v>
          </cell>
          <cell r="E922" t="str">
            <v>Underhåll planering Reg Väst</v>
          </cell>
          <cell r="H922" t="str">
            <v>UHauf - Utformning  (SEK)</v>
          </cell>
          <cell r="I922" t="str">
            <v>IVvä - Väst (AVD)</v>
          </cell>
          <cell r="M922" t="str">
            <v>B621</v>
          </cell>
          <cell r="N922" t="str">
            <v>73</v>
          </cell>
          <cell r="O922">
            <v>150000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150000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</row>
        <row r="923">
          <cell r="A923">
            <v>8204</v>
          </cell>
          <cell r="B923" t="str">
            <v>8204 Dingle, Spårväxelbyte 2, 3, 4, 5a, 8 samt 5b</v>
          </cell>
          <cell r="C923" t="str">
            <v>B43</v>
          </cell>
          <cell r="D923" t="str">
            <v>Planlagd</v>
          </cell>
          <cell r="E923" t="str">
            <v>Underhåll planering Reg Väst</v>
          </cell>
          <cell r="H923" t="str">
            <v>IVvä - Väst (AVD)</v>
          </cell>
          <cell r="I923" t="str">
            <v>IVvä - Väst (AVD)</v>
          </cell>
          <cell r="M923" t="str">
            <v>B621</v>
          </cell>
          <cell r="N923" t="str">
            <v>73</v>
          </cell>
          <cell r="O923">
            <v>12500000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500000</v>
          </cell>
          <cell r="V923">
            <v>12000000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</row>
        <row r="924">
          <cell r="A924">
            <v>8205</v>
          </cell>
          <cell r="B924" t="str">
            <v>Trelleborg, Spårväxelbyte 402, 403, 404</v>
          </cell>
          <cell r="C924" t="str">
            <v>B43</v>
          </cell>
          <cell r="D924" t="str">
            <v>Nystart</v>
          </cell>
          <cell r="E924" t="str">
            <v>Underhåll planering Reg Syd</v>
          </cell>
          <cell r="H924" t="str">
            <v>UHauf - Utformning  (SEK)</v>
          </cell>
          <cell r="I924" t="str">
            <v>IVsy - Syd (AVD)</v>
          </cell>
          <cell r="M924" t="str">
            <v>B914</v>
          </cell>
          <cell r="N924" t="str">
            <v>26</v>
          </cell>
          <cell r="O924">
            <v>50000</v>
          </cell>
          <cell r="P924">
            <v>0</v>
          </cell>
          <cell r="Q924">
            <v>0</v>
          </cell>
          <cell r="R924">
            <v>0</v>
          </cell>
          <cell r="S924">
            <v>50000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</row>
        <row r="925">
          <cell r="A925">
            <v>8205</v>
          </cell>
          <cell r="B925" t="str">
            <v>Trelleborg, Spårväxelbyte 402, 403, 404</v>
          </cell>
          <cell r="C925" t="str">
            <v>B43</v>
          </cell>
          <cell r="D925" t="str">
            <v>Nystart</v>
          </cell>
          <cell r="E925" t="str">
            <v>Underhåll planering Reg Syd</v>
          </cell>
          <cell r="H925" t="str">
            <v>IVsy3 - Projektenhet 3 (ENH)</v>
          </cell>
          <cell r="I925" t="str">
            <v>IVsy - Syd (AVD)</v>
          </cell>
          <cell r="M925" t="str">
            <v>B914</v>
          </cell>
          <cell r="N925" t="str">
            <v>26</v>
          </cell>
          <cell r="O925">
            <v>12450000</v>
          </cell>
          <cell r="P925">
            <v>0</v>
          </cell>
          <cell r="Q925">
            <v>0</v>
          </cell>
          <cell r="R925">
            <v>0</v>
          </cell>
          <cell r="S925">
            <v>700000</v>
          </cell>
          <cell r="T925">
            <v>850000</v>
          </cell>
          <cell r="U925">
            <v>10900000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</row>
        <row r="926">
          <cell r="A926">
            <v>8206</v>
          </cell>
          <cell r="B926" t="str">
            <v>Nattavaara, Spårväxelbyte 1</v>
          </cell>
          <cell r="C926" t="str">
            <v>B43</v>
          </cell>
          <cell r="D926" t="str">
            <v>Planlagd</v>
          </cell>
          <cell r="E926" t="str">
            <v>Underhåll planering Reg Nord</v>
          </cell>
          <cell r="H926" t="str">
            <v>IVpru - Projekt och utveckling  (ENH)</v>
          </cell>
          <cell r="I926" t="str">
            <v>IVpru - Projekt och utveckling  (ENH)</v>
          </cell>
          <cell r="M926" t="str">
            <v>B118</v>
          </cell>
          <cell r="N926" t="str">
            <v>21</v>
          </cell>
          <cell r="O926">
            <v>10400000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700000</v>
          </cell>
          <cell r="U926">
            <v>9700000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</row>
        <row r="927">
          <cell r="A927">
            <v>8206</v>
          </cell>
          <cell r="B927" t="str">
            <v>Nattavaara, Spårväxelbyte 1</v>
          </cell>
          <cell r="C927" t="str">
            <v>B43</v>
          </cell>
          <cell r="D927" t="str">
            <v>Nystart</v>
          </cell>
          <cell r="E927" t="str">
            <v>Underhåll planering Reg Nord</v>
          </cell>
          <cell r="H927" t="str">
            <v>UHauf - Utformning  (SEK)</v>
          </cell>
          <cell r="I927" t="str">
            <v>IVpru - Projekt och utveckling  (ENH)</v>
          </cell>
          <cell r="M927" t="str">
            <v>B118</v>
          </cell>
          <cell r="N927" t="str">
            <v>21</v>
          </cell>
          <cell r="O927">
            <v>150000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150000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</row>
        <row r="928">
          <cell r="A928">
            <v>8208</v>
          </cell>
          <cell r="B928" t="str">
            <v>Tälle, Spårväxelbyte 581, 583</v>
          </cell>
          <cell r="C928" t="str">
            <v>B43</v>
          </cell>
          <cell r="D928" t="str">
            <v>Nystart</v>
          </cell>
          <cell r="E928" t="str">
            <v>Underhåll planering Reg Öst</v>
          </cell>
          <cell r="H928" t="str">
            <v>UHauf - Utformning  (SEK)</v>
          </cell>
          <cell r="I928" t="str">
            <v>IVösöö - Örebro / Östergötland (ENH)</v>
          </cell>
          <cell r="M928" t="str">
            <v>B419</v>
          </cell>
          <cell r="N928" t="str">
            <v>01</v>
          </cell>
          <cell r="O928">
            <v>150000</v>
          </cell>
          <cell r="P928">
            <v>0</v>
          </cell>
          <cell r="Q928">
            <v>0</v>
          </cell>
          <cell r="R928">
            <v>0</v>
          </cell>
          <cell r="S928">
            <v>50000</v>
          </cell>
          <cell r="T928">
            <v>0</v>
          </cell>
          <cell r="U928">
            <v>0</v>
          </cell>
          <cell r="V928">
            <v>0</v>
          </cell>
          <cell r="W928">
            <v>100000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</row>
        <row r="929">
          <cell r="A929">
            <v>8208</v>
          </cell>
          <cell r="B929" t="str">
            <v>Tälle, Spårväxelbyte 581, 583</v>
          </cell>
          <cell r="C929" t="str">
            <v>B43</v>
          </cell>
          <cell r="D929" t="str">
            <v>Nystart</v>
          </cell>
          <cell r="E929" t="str">
            <v>Underhåll planering Reg Öst</v>
          </cell>
          <cell r="H929" t="str">
            <v>IVös - Öst/Stockholm (AVD)</v>
          </cell>
          <cell r="I929" t="str">
            <v>IVösöö - Örebro / Östergötland (ENH)</v>
          </cell>
          <cell r="M929" t="str">
            <v>B419</v>
          </cell>
          <cell r="N929" t="str">
            <v>01</v>
          </cell>
          <cell r="O929">
            <v>6900000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400000</v>
          </cell>
          <cell r="X929">
            <v>6500000</v>
          </cell>
          <cell r="Y929">
            <v>0</v>
          </cell>
          <cell r="Z929">
            <v>0</v>
          </cell>
          <cell r="AA929">
            <v>0</v>
          </cell>
        </row>
        <row r="930">
          <cell r="A930">
            <v>8209</v>
          </cell>
          <cell r="B930" t="str">
            <v>Laduberg, Spårväxelbyte 1, 6</v>
          </cell>
          <cell r="C930" t="str">
            <v>B43</v>
          </cell>
          <cell r="D930" t="str">
            <v>Planlagd</v>
          </cell>
          <cell r="E930" t="str">
            <v>Underhåll planering Reg Nord</v>
          </cell>
          <cell r="H930" t="str">
            <v>IVn - Nord (AVD)</v>
          </cell>
          <cell r="I930" t="str">
            <v>IVn - Nord (AVD)</v>
          </cell>
          <cell r="M930" t="str">
            <v>B124</v>
          </cell>
          <cell r="N930" t="str">
            <v>07</v>
          </cell>
          <cell r="O930">
            <v>6900000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400000</v>
          </cell>
          <cell r="U930">
            <v>6500000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</row>
        <row r="931">
          <cell r="A931">
            <v>8209</v>
          </cell>
          <cell r="B931" t="str">
            <v>Laduberg, Spårväxelbyte 1, 6</v>
          </cell>
          <cell r="C931" t="str">
            <v>B43</v>
          </cell>
          <cell r="D931" t="str">
            <v>Nystart</v>
          </cell>
          <cell r="E931" t="str">
            <v>Underhåll planering Reg Nord</v>
          </cell>
          <cell r="H931" t="str">
            <v>UHauf - Utformning  (SEK)</v>
          </cell>
          <cell r="I931" t="str">
            <v>IVn - Nord (AVD)</v>
          </cell>
          <cell r="M931" t="str">
            <v>B124</v>
          </cell>
          <cell r="N931" t="str">
            <v>07</v>
          </cell>
          <cell r="O931">
            <v>150000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150000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</row>
        <row r="932">
          <cell r="A932">
            <v>8210</v>
          </cell>
          <cell r="B932" t="str">
            <v>Hofors, Spårväxelbyte 1A</v>
          </cell>
          <cell r="C932" t="str">
            <v>B43</v>
          </cell>
          <cell r="D932" t="str">
            <v>Planlagd</v>
          </cell>
          <cell r="E932" t="str">
            <v>Underhåll planering Reg Mitt</v>
          </cell>
          <cell r="H932" t="str">
            <v>IVpru - Projekt och utveckling  (ENH)</v>
          </cell>
          <cell r="I932" t="str">
            <v>IVm - Mitt (AVD)</v>
          </cell>
          <cell r="M932" t="str">
            <v>B322</v>
          </cell>
          <cell r="N932" t="str">
            <v>10</v>
          </cell>
          <cell r="O932">
            <v>3500000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300000</v>
          </cell>
          <cell r="W932">
            <v>3200000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</row>
        <row r="933">
          <cell r="A933">
            <v>8210</v>
          </cell>
          <cell r="B933" t="str">
            <v>Hofors, Spårväxelbyte 1A</v>
          </cell>
          <cell r="C933" t="str">
            <v>B43</v>
          </cell>
          <cell r="D933" t="str">
            <v>Nystart</v>
          </cell>
          <cell r="E933" t="str">
            <v>Underhåll planering Reg Mitt</v>
          </cell>
          <cell r="H933" t="str">
            <v>UHauf - Utformning  (SEK)</v>
          </cell>
          <cell r="I933" t="str">
            <v>IVm - Mitt (AVD)</v>
          </cell>
          <cell r="M933" t="str">
            <v>B322</v>
          </cell>
          <cell r="N933" t="str">
            <v>10</v>
          </cell>
          <cell r="O933">
            <v>150000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150000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</row>
        <row r="934">
          <cell r="A934">
            <v>8211</v>
          </cell>
          <cell r="B934" t="str">
            <v>Boden Södra, Spårväxelbyte 6a</v>
          </cell>
          <cell r="C934" t="str">
            <v>B43</v>
          </cell>
          <cell r="D934" t="str">
            <v>Planlagd</v>
          </cell>
          <cell r="E934" t="str">
            <v>Underhåll planering Reg Nord</v>
          </cell>
          <cell r="H934" t="str">
            <v>IVn - Nord (AVD)</v>
          </cell>
          <cell r="I934" t="str">
            <v>IVn - Nord (AVD)</v>
          </cell>
          <cell r="M934" t="str">
            <v>B124</v>
          </cell>
          <cell r="N934" t="str">
            <v>07</v>
          </cell>
          <cell r="O934">
            <v>3500000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300000</v>
          </cell>
          <cell r="U934">
            <v>3200000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</row>
        <row r="935">
          <cell r="A935">
            <v>8211</v>
          </cell>
          <cell r="B935" t="str">
            <v>Boden Södra, Spårväxelbyte 6a</v>
          </cell>
          <cell r="C935" t="str">
            <v>B43</v>
          </cell>
          <cell r="D935" t="str">
            <v>Nystart</v>
          </cell>
          <cell r="E935" t="str">
            <v>Underhåll planering Reg Nord</v>
          </cell>
          <cell r="H935" t="str">
            <v>UHauf - Utformning  (SEK)</v>
          </cell>
          <cell r="I935" t="str">
            <v>IVn - Nord (AVD)</v>
          </cell>
          <cell r="M935" t="str">
            <v>B124</v>
          </cell>
          <cell r="N935" t="str">
            <v>07</v>
          </cell>
          <cell r="O935">
            <v>150000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150000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</row>
        <row r="936">
          <cell r="A936">
            <v>8212</v>
          </cell>
          <cell r="B936" t="str">
            <v>Hednoret, Spårväxelbyte 2</v>
          </cell>
          <cell r="C936" t="str">
            <v>B43</v>
          </cell>
          <cell r="D936" t="str">
            <v>Planlagd</v>
          </cell>
          <cell r="E936" t="str">
            <v>Underhåll planering Reg Nord</v>
          </cell>
          <cell r="H936" t="str">
            <v>IVn - Nord (AVD)</v>
          </cell>
          <cell r="I936" t="str">
            <v/>
          </cell>
          <cell r="M936" t="str">
            <v>B124</v>
          </cell>
          <cell r="N936" t="str">
            <v>07</v>
          </cell>
          <cell r="O936">
            <v>3500000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300000</v>
          </cell>
          <cell r="U936">
            <v>3200000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</row>
        <row r="937">
          <cell r="A937">
            <v>8212</v>
          </cell>
          <cell r="B937" t="str">
            <v>Hednoret, Spårväxelbyte 2</v>
          </cell>
          <cell r="C937" t="str">
            <v>B43</v>
          </cell>
          <cell r="D937" t="str">
            <v>Nystart</v>
          </cell>
          <cell r="E937" t="str">
            <v>Underhåll planering Reg Nord</v>
          </cell>
          <cell r="H937" t="str">
            <v>UHauf - Utformning  (SEK)</v>
          </cell>
          <cell r="I937" t="str">
            <v/>
          </cell>
          <cell r="M937" t="str">
            <v>B124</v>
          </cell>
          <cell r="N937" t="str">
            <v>07</v>
          </cell>
          <cell r="O937">
            <v>150000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150000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</row>
        <row r="938">
          <cell r="A938">
            <v>8213</v>
          </cell>
          <cell r="B938" t="str">
            <v>Brännberg, Spårväxelbyte 1, 6</v>
          </cell>
          <cell r="C938" t="str">
            <v>B43</v>
          </cell>
          <cell r="D938" t="str">
            <v>Planlagd</v>
          </cell>
          <cell r="E938" t="str">
            <v>Underhåll planering Reg Nord</v>
          </cell>
          <cell r="H938" t="str">
            <v>IVn - Nord (AVD)</v>
          </cell>
          <cell r="I938" t="str">
            <v>IVn - Nord (AVD)</v>
          </cell>
          <cell r="M938" t="str">
            <v>B124</v>
          </cell>
          <cell r="N938" t="str">
            <v>07</v>
          </cell>
          <cell r="O938">
            <v>6900000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400000</v>
          </cell>
          <cell r="U938">
            <v>6500000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</row>
        <row r="939">
          <cell r="A939">
            <v>8213</v>
          </cell>
          <cell r="B939" t="str">
            <v>Brännberg, Spårväxelbyte 1, 6</v>
          </cell>
          <cell r="C939" t="str">
            <v>B43</v>
          </cell>
          <cell r="D939" t="str">
            <v>Nystart</v>
          </cell>
          <cell r="E939" t="str">
            <v>Underhåll planering Reg Nord</v>
          </cell>
          <cell r="H939" t="str">
            <v>UHauf - Utformning  (SEK)</v>
          </cell>
          <cell r="I939" t="str">
            <v>IVn - Nord (AVD)</v>
          </cell>
          <cell r="M939" t="str">
            <v>B124</v>
          </cell>
          <cell r="N939" t="str">
            <v>07</v>
          </cell>
          <cell r="O939">
            <v>150000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150000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</row>
        <row r="940">
          <cell r="A940">
            <v>8214</v>
          </cell>
          <cell r="B940" t="str">
            <v>8214  Bryngenäs, Spårväxelbyte 21a, 21b, 22a, 22b</v>
          </cell>
          <cell r="C940" t="str">
            <v>B43</v>
          </cell>
          <cell r="D940" t="str">
            <v>Planlagd</v>
          </cell>
          <cell r="E940" t="str">
            <v>Underhåll planering Reg Väst</v>
          </cell>
          <cell r="H940" t="str">
            <v>IVvä - Väst (AVD)</v>
          </cell>
          <cell r="I940" t="str">
            <v>IVvä - Väst (AVD)</v>
          </cell>
          <cell r="M940" t="str">
            <v>B612</v>
          </cell>
          <cell r="N940" t="str">
            <v>01</v>
          </cell>
          <cell r="O940">
            <v>13600000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600000</v>
          </cell>
          <cell r="U940">
            <v>13000000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</row>
        <row r="941">
          <cell r="A941">
            <v>8214</v>
          </cell>
          <cell r="B941" t="str">
            <v>8214  Bryngenäs, Spårväxelbyte 21a, 21b, 22a, 22b</v>
          </cell>
          <cell r="C941" t="str">
            <v>B43</v>
          </cell>
          <cell r="D941" t="str">
            <v>Nystart</v>
          </cell>
          <cell r="E941" t="str">
            <v>Underhåll planering Reg Väst</v>
          </cell>
          <cell r="H941" t="str">
            <v>UHauf - Utformning  (SEK)</v>
          </cell>
          <cell r="I941" t="str">
            <v>IVvä - Väst (AVD)</v>
          </cell>
          <cell r="M941" t="str">
            <v>B612</v>
          </cell>
          <cell r="N941" t="str">
            <v>01</v>
          </cell>
          <cell r="O941">
            <v>150000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150000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</row>
        <row r="942">
          <cell r="A942">
            <v>8217</v>
          </cell>
          <cell r="B942" t="str">
            <v>8217  Norsesund, Spårväxelbyte 21a, 21b, 22a, 22b, 36b</v>
          </cell>
          <cell r="C942" t="str">
            <v>B43</v>
          </cell>
          <cell r="D942" t="str">
            <v>Planlagd</v>
          </cell>
          <cell r="E942" t="str">
            <v>Underhåll planering Reg Väst</v>
          </cell>
          <cell r="H942" t="str">
            <v>IVvä - Väst (AVD)</v>
          </cell>
          <cell r="I942" t="str">
            <v>IVvä - Väst (AVD)</v>
          </cell>
          <cell r="M942" t="str">
            <v>B612</v>
          </cell>
          <cell r="N942" t="str">
            <v>01</v>
          </cell>
          <cell r="O942">
            <v>16600000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600000</v>
          </cell>
          <cell r="U942">
            <v>16000000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</row>
        <row r="943">
          <cell r="A943">
            <v>8217</v>
          </cell>
          <cell r="B943" t="str">
            <v>8217  Norsesund, Spårväxelbyte 21a, 21b, 22a, 22b, 36b</v>
          </cell>
          <cell r="C943" t="str">
            <v>B43</v>
          </cell>
          <cell r="D943" t="str">
            <v>Nystart</v>
          </cell>
          <cell r="E943" t="str">
            <v>Underhåll planering Reg Väst</v>
          </cell>
          <cell r="H943" t="str">
            <v>UHauf - Utformning  (SEK)</v>
          </cell>
          <cell r="I943" t="str">
            <v>IVvä - Väst (AVD)</v>
          </cell>
          <cell r="M943" t="str">
            <v>B612</v>
          </cell>
          <cell r="N943" t="str">
            <v>01</v>
          </cell>
          <cell r="O943">
            <v>150000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150000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</row>
        <row r="944">
          <cell r="A944">
            <v>8219</v>
          </cell>
          <cell r="B944" t="str">
            <v>Bjuv, Spårväxelbyte 36a</v>
          </cell>
          <cell r="C944" t="str">
            <v>B43</v>
          </cell>
          <cell r="D944" t="str">
            <v>Planlagd</v>
          </cell>
          <cell r="E944" t="str">
            <v>Underhåll planering Reg Syd</v>
          </cell>
          <cell r="H944" t="str">
            <v>IVpru - Projekt och utveckling  (ENH)</v>
          </cell>
          <cell r="I944" t="str">
            <v>IVpru - Projekt och utveckling  (ENH)</v>
          </cell>
          <cell r="M944" t="str">
            <v>B933</v>
          </cell>
          <cell r="N944" t="str">
            <v>13</v>
          </cell>
          <cell r="O944">
            <v>3300000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300000</v>
          </cell>
          <cell r="X944">
            <v>3000000</v>
          </cell>
          <cell r="Y944">
            <v>0</v>
          </cell>
          <cell r="Z944">
            <v>0</v>
          </cell>
          <cell r="AA944">
            <v>0</v>
          </cell>
        </row>
        <row r="945">
          <cell r="A945">
            <v>8219</v>
          </cell>
          <cell r="B945" t="str">
            <v>Bjuv, Spårväxelbyte 36a</v>
          </cell>
          <cell r="C945" t="str">
            <v>B43</v>
          </cell>
          <cell r="D945" t="str">
            <v>Nystart</v>
          </cell>
          <cell r="E945" t="str">
            <v>Underhåll planering Reg Syd</v>
          </cell>
          <cell r="H945" t="str">
            <v>UHauf - Utformning  (SEK)</v>
          </cell>
          <cell r="I945" t="str">
            <v>IVpru - Projekt och utveckling  (ENH)</v>
          </cell>
          <cell r="M945" t="str">
            <v>B933</v>
          </cell>
          <cell r="N945" t="str">
            <v>13</v>
          </cell>
          <cell r="O945">
            <v>100000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100000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</row>
        <row r="946">
          <cell r="A946">
            <v>8220</v>
          </cell>
          <cell r="B946" t="str">
            <v>Hulinsryd, Spårväxelbyte 6</v>
          </cell>
          <cell r="C946" t="str">
            <v>B43</v>
          </cell>
          <cell r="D946" t="str">
            <v>Planlagd</v>
          </cell>
          <cell r="E946" t="str">
            <v>Underhåll planering Reg Syd</v>
          </cell>
          <cell r="H946" t="str">
            <v>IVpru - Projekt och utveckling  (ENH)</v>
          </cell>
          <cell r="I946" t="str">
            <v>IVpru - Projekt och utveckling  (ENH)</v>
          </cell>
          <cell r="M946" t="str">
            <v>B831</v>
          </cell>
          <cell r="N946" t="str">
            <v>80</v>
          </cell>
          <cell r="O946">
            <v>3500000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300000</v>
          </cell>
          <cell r="V946">
            <v>3200000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</row>
        <row r="947">
          <cell r="A947">
            <v>8220</v>
          </cell>
          <cell r="B947" t="str">
            <v>Hulinsryd, Spårväxelbyte 6</v>
          </cell>
          <cell r="C947" t="str">
            <v>B43</v>
          </cell>
          <cell r="D947" t="str">
            <v>Nystart</v>
          </cell>
          <cell r="E947" t="str">
            <v>Underhåll planering Reg Syd</v>
          </cell>
          <cell r="H947" t="str">
            <v>UHauf - Utformning  (SEK)</v>
          </cell>
          <cell r="I947" t="str">
            <v>IVpru - Projekt och utveckling  (ENH)</v>
          </cell>
          <cell r="M947" t="str">
            <v>B831</v>
          </cell>
          <cell r="N947" t="str">
            <v>80</v>
          </cell>
          <cell r="O947">
            <v>150000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150000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</row>
        <row r="948">
          <cell r="A948">
            <v>8222</v>
          </cell>
          <cell r="B948" t="str">
            <v>Nässjö, Spårväxelbyte 579</v>
          </cell>
          <cell r="C948" t="str">
            <v>B43</v>
          </cell>
          <cell r="D948" t="str">
            <v>Planlagd</v>
          </cell>
          <cell r="E948" t="str">
            <v>Underhåll planering Reg Syd</v>
          </cell>
          <cell r="H948" t="str">
            <v>IVpru - Projekt och utveckling  (ENH)</v>
          </cell>
          <cell r="I948" t="str">
            <v>IVpru - Projekt och utveckling  (ENH)</v>
          </cell>
          <cell r="M948" t="str">
            <v>B817</v>
          </cell>
          <cell r="N948" t="str">
            <v>02</v>
          </cell>
          <cell r="O948">
            <v>3500000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300000</v>
          </cell>
          <cell r="Y948">
            <v>3200000</v>
          </cell>
          <cell r="Z948">
            <v>0</v>
          </cell>
          <cell r="AA948">
            <v>0</v>
          </cell>
        </row>
        <row r="949">
          <cell r="A949">
            <v>8222</v>
          </cell>
          <cell r="B949" t="str">
            <v>Nässjö, Spårväxelbyte 579</v>
          </cell>
          <cell r="C949" t="str">
            <v>B43</v>
          </cell>
          <cell r="D949" t="str">
            <v>Nystart</v>
          </cell>
          <cell r="E949" t="str">
            <v>Underhåll planering Reg Syd</v>
          </cell>
          <cell r="H949" t="str">
            <v>UHauf - Utformning  (SEK)</v>
          </cell>
          <cell r="I949" t="str">
            <v>IVpru - Projekt och utveckling  (ENH)</v>
          </cell>
          <cell r="M949" t="str">
            <v>B817</v>
          </cell>
          <cell r="N949" t="str">
            <v>02</v>
          </cell>
          <cell r="O949">
            <v>150000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150000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</row>
        <row r="950">
          <cell r="A950">
            <v>8223</v>
          </cell>
          <cell r="B950" t="str">
            <v>Stenungsund, Spårväxelbyte 42</v>
          </cell>
          <cell r="C950" t="str">
            <v>B43</v>
          </cell>
          <cell r="D950" t="str">
            <v>Planlagd</v>
          </cell>
          <cell r="E950" t="str">
            <v>Underhåll planering Reg Väst</v>
          </cell>
          <cell r="H950" t="str">
            <v>IVpru - Projekt och utveckling  (ENH)</v>
          </cell>
          <cell r="I950" t="str">
            <v>IVpru - Projekt och utveckling  (ENH)</v>
          </cell>
          <cell r="M950" t="str">
            <v>B625</v>
          </cell>
          <cell r="N950" t="str">
            <v>73</v>
          </cell>
          <cell r="O950">
            <v>3500000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300000</v>
          </cell>
          <cell r="V950">
            <v>3200000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</row>
        <row r="951">
          <cell r="A951">
            <v>8223</v>
          </cell>
          <cell r="B951" t="str">
            <v>Stenungsund, Spårväxelbyte 42</v>
          </cell>
          <cell r="C951" t="str">
            <v>B43</v>
          </cell>
          <cell r="D951" t="str">
            <v>Nystart</v>
          </cell>
          <cell r="E951" t="str">
            <v>Underhåll planering Reg Väst</v>
          </cell>
          <cell r="H951" t="str">
            <v>UHauf - Utformning  (SEK)</v>
          </cell>
          <cell r="I951" t="str">
            <v>IVpru - Projekt och utveckling  (ENH)</v>
          </cell>
          <cell r="M951" t="str">
            <v>B625</v>
          </cell>
          <cell r="N951" t="str">
            <v>73</v>
          </cell>
          <cell r="O951">
            <v>150000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150000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</row>
        <row r="952">
          <cell r="A952">
            <v>8224</v>
          </cell>
          <cell r="B952" t="str">
            <v>Sävenäs Rgb, Spårväxelbyte 453a, 453b, 460a, 462a, 463, 476a, 507, 534, 536.</v>
          </cell>
          <cell r="C952" t="str">
            <v>B43</v>
          </cell>
          <cell r="D952" t="str">
            <v>Planlagd</v>
          </cell>
          <cell r="E952" t="str">
            <v>Underhåll planering Reg Väst</v>
          </cell>
          <cell r="H952" t="str">
            <v>IVpru - Projekt och utveckling  (ENH)</v>
          </cell>
          <cell r="I952" t="str">
            <v>IVpru - Projekt och utveckling  (ENH)</v>
          </cell>
          <cell r="M952" t="str">
            <v>B602</v>
          </cell>
          <cell r="N952" t="str">
            <v>23</v>
          </cell>
          <cell r="O952">
            <v>34000000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1000000</v>
          </cell>
          <cell r="V952">
            <v>33000000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</row>
        <row r="953">
          <cell r="A953">
            <v>8224</v>
          </cell>
          <cell r="B953" t="str">
            <v>Sävenäs Rgb, Spårväxelbyte 453a, 453b, 460a, 462a, 463, 476a, 507, 534, 536.</v>
          </cell>
          <cell r="C953" t="str">
            <v>B43</v>
          </cell>
          <cell r="D953" t="str">
            <v>Nystart</v>
          </cell>
          <cell r="E953" t="str">
            <v>Underhåll planering Reg Väst</v>
          </cell>
          <cell r="H953" t="str">
            <v>UHauf - Utformning  (SEK)</v>
          </cell>
          <cell r="I953" t="str">
            <v>IVpru - Projekt och utveckling  (ENH)</v>
          </cell>
          <cell r="M953" t="str">
            <v>B602</v>
          </cell>
          <cell r="N953" t="str">
            <v>23</v>
          </cell>
          <cell r="O953">
            <v>150000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150000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</row>
        <row r="954">
          <cell r="A954">
            <v>8225</v>
          </cell>
          <cell r="B954" t="str">
            <v>Karlberg, Spårväxelbyte 158, 178a, 178b, 179a, 179b, 186a, 186b, 187b.</v>
          </cell>
          <cell r="C954" t="str">
            <v>B43</v>
          </cell>
          <cell r="D954" t="str">
            <v>Planlagd</v>
          </cell>
          <cell r="E954" t="str">
            <v>Underhåll planering Reg Öst</v>
          </cell>
          <cell r="H954" t="str">
            <v>IVös - Öst/Stockholm (AVD)</v>
          </cell>
          <cell r="I954" t="str">
            <v>IVös - Öst/Stockholm (AVD)</v>
          </cell>
          <cell r="M954" t="str">
            <v>B401</v>
          </cell>
          <cell r="N954" t="str">
            <v>22</v>
          </cell>
          <cell r="O954">
            <v>27000000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1000000</v>
          </cell>
          <cell r="V954">
            <v>26000000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</row>
        <row r="955">
          <cell r="A955">
            <v>8225</v>
          </cell>
          <cell r="B955" t="str">
            <v>Karlberg, Spårväxelbyte 158, 178a, 178b, 179a, 179b, 186a, 186b, 187b.</v>
          </cell>
          <cell r="C955" t="str">
            <v>B43</v>
          </cell>
          <cell r="D955" t="str">
            <v>Nystart</v>
          </cell>
          <cell r="E955" t="str">
            <v>Underhåll planering Reg Öst</v>
          </cell>
          <cell r="H955" t="str">
            <v>UHauf - Utformning  (SEK)</v>
          </cell>
          <cell r="I955" t="str">
            <v>IVös - Öst/Stockholm (AVD)</v>
          </cell>
          <cell r="M955" t="str">
            <v>B401</v>
          </cell>
          <cell r="N955" t="str">
            <v>22</v>
          </cell>
          <cell r="O955">
            <v>200000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200000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</row>
        <row r="956">
          <cell r="A956">
            <v>8226</v>
          </cell>
          <cell r="B956" t="str">
            <v>Hökön, Spårväxelbyte vxl 1, vxl 2</v>
          </cell>
          <cell r="C956" t="str">
            <v>B43</v>
          </cell>
          <cell r="D956" t="str">
            <v>Planlagd</v>
          </cell>
          <cell r="E956" t="str">
            <v>Underhåll planering Reg Syd</v>
          </cell>
          <cell r="H956" t="str">
            <v>IVpru - Projekt och utveckling  (ENH)</v>
          </cell>
          <cell r="I956" t="str">
            <v>IVpru - Projekt och utveckling  (ENH)</v>
          </cell>
          <cell r="M956" t="str">
            <v>B851</v>
          </cell>
          <cell r="N956" t="str">
            <v>89</v>
          </cell>
          <cell r="O956">
            <v>6800000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400000</v>
          </cell>
          <cell r="Y956">
            <v>6400000</v>
          </cell>
          <cell r="Z956">
            <v>0</v>
          </cell>
          <cell r="AA956">
            <v>0</v>
          </cell>
        </row>
        <row r="957">
          <cell r="A957">
            <v>8226</v>
          </cell>
          <cell r="B957" t="str">
            <v>Hökön, Spårväxelbyte vxl 1, vxl 2</v>
          </cell>
          <cell r="C957" t="str">
            <v>B43</v>
          </cell>
          <cell r="D957" t="str">
            <v>Nystart</v>
          </cell>
          <cell r="E957" t="str">
            <v>Underhåll planering Reg Syd</v>
          </cell>
          <cell r="H957" t="str">
            <v>UHauf - Utformning  (SEK)</v>
          </cell>
          <cell r="I957" t="str">
            <v>IVpru - Projekt och utveckling  (ENH)</v>
          </cell>
          <cell r="M957" t="str">
            <v>B851</v>
          </cell>
          <cell r="N957" t="str">
            <v>89</v>
          </cell>
          <cell r="O957">
            <v>150000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150000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</row>
        <row r="958">
          <cell r="A958">
            <v>8227</v>
          </cell>
          <cell r="B958" t="str">
            <v>Göteborg C, Spårväxelbyte 169, 175, 181, 183</v>
          </cell>
          <cell r="C958" t="str">
            <v>B43</v>
          </cell>
          <cell r="D958" t="str">
            <v>Planlagd</v>
          </cell>
          <cell r="E958" t="str">
            <v>Underhåll planering Reg Väst</v>
          </cell>
          <cell r="H958" t="str">
            <v>IVpru - Projekt och utveckling  (ENH)</v>
          </cell>
          <cell r="I958" t="str">
            <v>IVpru - Projekt och utveckling  (ENH)</v>
          </cell>
          <cell r="M958" t="str">
            <v>B601</v>
          </cell>
          <cell r="N958" t="str">
            <v>23</v>
          </cell>
          <cell r="O958">
            <v>20500000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500000</v>
          </cell>
          <cell r="V958">
            <v>20000000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</row>
        <row r="959">
          <cell r="A959">
            <v>8227</v>
          </cell>
          <cell r="B959" t="str">
            <v>Göteborg C, Spårväxelbyte 169, 175, 181, 183</v>
          </cell>
          <cell r="C959" t="str">
            <v>B43</v>
          </cell>
          <cell r="D959" t="str">
            <v>Nystart</v>
          </cell>
          <cell r="E959" t="str">
            <v>Underhåll planering Reg Väst</v>
          </cell>
          <cell r="H959" t="str">
            <v>UHauf - Utformning  (SEK)</v>
          </cell>
          <cell r="I959" t="str">
            <v>IVpru - Projekt och utveckling  (ENH)</v>
          </cell>
          <cell r="M959" t="str">
            <v>B601</v>
          </cell>
          <cell r="N959" t="str">
            <v>23</v>
          </cell>
          <cell r="O959">
            <v>150000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150000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</row>
        <row r="960">
          <cell r="A960">
            <v>8228</v>
          </cell>
          <cell r="B960" t="str">
            <v>Lund, Spårväxelbyte 148</v>
          </cell>
          <cell r="C960" t="str">
            <v>B43</v>
          </cell>
          <cell r="D960" t="str">
            <v>Planlagd</v>
          </cell>
          <cell r="E960" t="str">
            <v>Underhåll planering Reg Syd</v>
          </cell>
          <cell r="H960" t="str">
            <v>IVsy - Syd (AVD)</v>
          </cell>
          <cell r="I960" t="str">
            <v>IVsy - Syd (AVD)</v>
          </cell>
          <cell r="M960" t="str">
            <v>B912</v>
          </cell>
          <cell r="N960" t="str">
            <v>02</v>
          </cell>
          <cell r="O960">
            <v>3500000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300000</v>
          </cell>
          <cell r="V960">
            <v>3200000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</row>
        <row r="961">
          <cell r="A961">
            <v>8228</v>
          </cell>
          <cell r="B961" t="str">
            <v>Lund, Spårväxelbyte 148</v>
          </cell>
          <cell r="C961" t="str">
            <v>B43</v>
          </cell>
          <cell r="D961" t="str">
            <v>Nystart</v>
          </cell>
          <cell r="E961" t="str">
            <v>Underhåll planering Reg Syd</v>
          </cell>
          <cell r="H961" t="str">
            <v>UHauf - Utformning  (SEK)</v>
          </cell>
          <cell r="I961" t="str">
            <v>IVsy - Syd (AVD)</v>
          </cell>
          <cell r="M961" t="str">
            <v>B912</v>
          </cell>
          <cell r="N961" t="str">
            <v>02</v>
          </cell>
          <cell r="O961">
            <v>150000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150000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</row>
        <row r="962">
          <cell r="A962">
            <v>8229</v>
          </cell>
          <cell r="B962" t="str">
            <v>Solna, Spårväxelbyte 1210, 1212, 1214, 1241, 1253</v>
          </cell>
          <cell r="C962" t="str">
            <v>B43</v>
          </cell>
          <cell r="D962" t="str">
            <v>Planlagd</v>
          </cell>
          <cell r="E962" t="str">
            <v>Underhåll planering Reg Öst</v>
          </cell>
          <cell r="H962" t="str">
            <v>UHauf - Utformning  (SEK)</v>
          </cell>
          <cell r="I962" t="str">
            <v>IVpru - Projekt och utveckling  (ENH)</v>
          </cell>
          <cell r="M962" t="str">
            <v>B401</v>
          </cell>
          <cell r="N962" t="str">
            <v>22</v>
          </cell>
          <cell r="O962">
            <v>150000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150000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</row>
        <row r="963">
          <cell r="A963">
            <v>8229</v>
          </cell>
          <cell r="B963" t="str">
            <v>Solna, Spårväxelbyte 1210, 1212, 1214, 1241, 1253</v>
          </cell>
          <cell r="C963" t="str">
            <v>B43</v>
          </cell>
          <cell r="D963" t="str">
            <v>Planlagd</v>
          </cell>
          <cell r="E963" t="str">
            <v>Underhåll planering Reg Öst</v>
          </cell>
          <cell r="H963" t="str">
            <v>IVpru - Projekt och utveckling  (ENH)</v>
          </cell>
          <cell r="I963" t="str">
            <v>IVpru - Projekt och utveckling  (ENH)</v>
          </cell>
          <cell r="M963" t="str">
            <v>B401</v>
          </cell>
          <cell r="N963" t="str">
            <v>22</v>
          </cell>
          <cell r="O963">
            <v>16600000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600000</v>
          </cell>
          <cell r="V963">
            <v>16000000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</row>
        <row r="964">
          <cell r="A964">
            <v>8231</v>
          </cell>
          <cell r="B964" t="str">
            <v>Storsund, Spårväxelbyte 6</v>
          </cell>
          <cell r="C964" t="str">
            <v>B43</v>
          </cell>
          <cell r="D964" t="str">
            <v>Planlagd</v>
          </cell>
          <cell r="E964" t="str">
            <v>Underhåll planering Reg Nord</v>
          </cell>
          <cell r="H964" t="str">
            <v>IVn - Nord (AVD)</v>
          </cell>
          <cell r="I964" t="str">
            <v>IVn - Nord (AVD)</v>
          </cell>
          <cell r="M964" t="str">
            <v>B124</v>
          </cell>
          <cell r="N964" t="str">
            <v>07</v>
          </cell>
          <cell r="O964">
            <v>3500000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300000</v>
          </cell>
          <cell r="V964">
            <v>3200000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</row>
        <row r="965">
          <cell r="A965">
            <v>8231</v>
          </cell>
          <cell r="B965" t="str">
            <v>Storsund, Spårväxelbyte 6</v>
          </cell>
          <cell r="C965" t="str">
            <v>B43</v>
          </cell>
          <cell r="D965" t="str">
            <v>Nystart</v>
          </cell>
          <cell r="E965" t="str">
            <v>Underhåll planering Reg Nord</v>
          </cell>
          <cell r="H965" t="str">
            <v>UHauf - Utformning  (SEK)</v>
          </cell>
          <cell r="I965" t="str">
            <v>IVn - Nord (AVD)</v>
          </cell>
          <cell r="M965" t="str">
            <v>B124</v>
          </cell>
          <cell r="N965" t="str">
            <v>07</v>
          </cell>
          <cell r="O965">
            <v>150000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150000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</row>
        <row r="966">
          <cell r="A966">
            <v>8232</v>
          </cell>
          <cell r="B966" t="str">
            <v>Hållsta, Spårväxelbyte 232</v>
          </cell>
          <cell r="C966" t="str">
            <v>B43</v>
          </cell>
          <cell r="D966" t="str">
            <v>Nystart</v>
          </cell>
          <cell r="E966" t="str">
            <v>Underhåll planering Reg Öst</v>
          </cell>
          <cell r="H966" t="str">
            <v>UHauf - Utformning  (SEK)</v>
          </cell>
          <cell r="I966" t="str">
            <v>IVös - Öst/Stockholm (AVD)</v>
          </cell>
          <cell r="M966" t="str">
            <v>B494</v>
          </cell>
          <cell r="N966" t="str">
            <v>18</v>
          </cell>
          <cell r="O966">
            <v>150000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150000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</row>
        <row r="967">
          <cell r="A967">
            <v>8232</v>
          </cell>
          <cell r="B967" t="str">
            <v>Hållsta, Spårväxelbyte 232</v>
          </cell>
          <cell r="C967" t="str">
            <v>B43</v>
          </cell>
          <cell r="D967" t="str">
            <v>Nystart</v>
          </cell>
          <cell r="E967" t="str">
            <v>Underhåll planering Reg Öst</v>
          </cell>
          <cell r="H967" t="str">
            <v>IVös - Öst/Stockholm (AVD)</v>
          </cell>
          <cell r="I967" t="str">
            <v>IVös - Öst/Stockholm (AVD)</v>
          </cell>
          <cell r="M967" t="str">
            <v>B494</v>
          </cell>
          <cell r="N967" t="str">
            <v>18</v>
          </cell>
          <cell r="O967">
            <v>3500000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300000</v>
          </cell>
          <cell r="W967">
            <v>3200000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</row>
        <row r="968">
          <cell r="A968">
            <v>8233</v>
          </cell>
          <cell r="B968" t="str">
            <v>Sundsvall C, Spårväxelbyte 422</v>
          </cell>
          <cell r="C968" t="str">
            <v>B43</v>
          </cell>
          <cell r="D968" t="str">
            <v>Planlagd</v>
          </cell>
          <cell r="E968" t="str">
            <v>Underhåll planering Reg Mitt</v>
          </cell>
          <cell r="H968" t="str">
            <v>IVpru - Projekt och utveckling  (ENH)</v>
          </cell>
          <cell r="I968" t="str">
            <v>IVm - Mitt (AVD)</v>
          </cell>
          <cell r="M968" t="str">
            <v>B234</v>
          </cell>
          <cell r="N968" t="str">
            <v>05</v>
          </cell>
          <cell r="O968">
            <v>3500000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300000</v>
          </cell>
          <cell r="W968">
            <v>3200000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</row>
        <row r="969">
          <cell r="A969">
            <v>8233</v>
          </cell>
          <cell r="B969" t="str">
            <v>Sundsvall C, Spårväxelbyte 422</v>
          </cell>
          <cell r="C969" t="str">
            <v>B43</v>
          </cell>
          <cell r="D969" t="str">
            <v>Nystart</v>
          </cell>
          <cell r="E969" t="str">
            <v>Underhåll planering Reg Mitt</v>
          </cell>
          <cell r="H969" t="str">
            <v>UHauf - Utformning  (SEK)</v>
          </cell>
          <cell r="I969" t="str">
            <v>IVm - Mitt (AVD)</v>
          </cell>
          <cell r="M969" t="str">
            <v>B234</v>
          </cell>
          <cell r="N969" t="str">
            <v>05</v>
          </cell>
          <cell r="O969">
            <v>150000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150000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</row>
        <row r="970">
          <cell r="A970">
            <v>8234</v>
          </cell>
          <cell r="B970" t="str">
            <v>Linköping C, Spårväxelbyte 403, 404, 406, 407, 408, 413</v>
          </cell>
          <cell r="C970" t="str">
            <v>B43</v>
          </cell>
          <cell r="D970" t="str">
            <v>Planlagd</v>
          </cell>
          <cell r="E970" t="str">
            <v>Underhåll planering Reg Öst</v>
          </cell>
          <cell r="H970" t="str">
            <v>UHauf - Utformning  (SEK)</v>
          </cell>
          <cell r="I970" t="str">
            <v>IVös - Öst/Stockholm (AVD)</v>
          </cell>
          <cell r="M970" t="str">
            <v>B502</v>
          </cell>
          <cell r="N970" t="str">
            <v>02</v>
          </cell>
          <cell r="O970">
            <v>150000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150000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</row>
        <row r="971">
          <cell r="A971">
            <v>8234</v>
          </cell>
          <cell r="B971" t="str">
            <v>Linköping C, Spårväxelbyte 403, 404, 406, 407, 408, 413</v>
          </cell>
          <cell r="C971" t="str">
            <v>B43</v>
          </cell>
          <cell r="D971" t="str">
            <v>Planlagd</v>
          </cell>
          <cell r="E971" t="str">
            <v>Underhåll planering Reg Öst</v>
          </cell>
          <cell r="H971" t="str">
            <v>IVös - Öst/Stockholm (AVD)</v>
          </cell>
          <cell r="I971" t="str">
            <v>IVös - Öst/Stockholm (AVD)</v>
          </cell>
          <cell r="M971" t="str">
            <v>B502</v>
          </cell>
          <cell r="N971" t="str">
            <v>02</v>
          </cell>
          <cell r="O971">
            <v>19700000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700000</v>
          </cell>
          <cell r="V971">
            <v>19000000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</row>
        <row r="972">
          <cell r="A972">
            <v>8235</v>
          </cell>
          <cell r="B972" t="str">
            <v>Träskholm, Spårväxelbyte 6</v>
          </cell>
          <cell r="C972" t="str">
            <v>B43</v>
          </cell>
          <cell r="D972" t="str">
            <v>Planlagd</v>
          </cell>
          <cell r="E972" t="str">
            <v>Underhåll planering Reg Nord</v>
          </cell>
          <cell r="H972" t="str">
            <v>UHauf - Utformning  (SEK)</v>
          </cell>
          <cell r="I972" t="str">
            <v>IVn - Nord (AVD)</v>
          </cell>
          <cell r="M972" t="str">
            <v>B124</v>
          </cell>
          <cell r="N972" t="str">
            <v>07</v>
          </cell>
          <cell r="O972">
            <v>150000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150000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</row>
        <row r="973">
          <cell r="A973">
            <v>8235</v>
          </cell>
          <cell r="B973" t="str">
            <v>Träskholm, Spårväxelbyte 6</v>
          </cell>
          <cell r="C973" t="str">
            <v>B43</v>
          </cell>
          <cell r="D973" t="str">
            <v>Planlagd</v>
          </cell>
          <cell r="E973" t="str">
            <v>Underhåll planering Reg Nord</v>
          </cell>
          <cell r="H973" t="str">
            <v>IVn - Nord (AVD)</v>
          </cell>
          <cell r="I973" t="str">
            <v>IVn - Nord (AVD)</v>
          </cell>
          <cell r="M973" t="str">
            <v>B124</v>
          </cell>
          <cell r="N973" t="str">
            <v>07</v>
          </cell>
          <cell r="O973">
            <v>3500000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300000</v>
          </cell>
          <cell r="V973">
            <v>3200000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</row>
        <row r="974">
          <cell r="A974">
            <v>8236</v>
          </cell>
          <cell r="B974" t="str">
            <v>Myrheden, Spårväxelbyte 1, 6</v>
          </cell>
          <cell r="C974" t="str">
            <v>B43</v>
          </cell>
          <cell r="D974" t="str">
            <v>Planlagd</v>
          </cell>
          <cell r="E974" t="str">
            <v>Underhåll planering Reg Nord</v>
          </cell>
          <cell r="H974" t="str">
            <v>UHauf - Utformning  (SEK)</v>
          </cell>
          <cell r="I974" t="str">
            <v>IVn - Nord (AVD)</v>
          </cell>
          <cell r="M974" t="str">
            <v>B124</v>
          </cell>
          <cell r="N974" t="str">
            <v>07</v>
          </cell>
          <cell r="O974">
            <v>150000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150000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</row>
        <row r="975">
          <cell r="A975">
            <v>8236</v>
          </cell>
          <cell r="B975" t="str">
            <v>Myrheden, Spårväxelbyte 1, 6</v>
          </cell>
          <cell r="C975" t="str">
            <v>B43</v>
          </cell>
          <cell r="D975" t="str">
            <v>Planlagd</v>
          </cell>
          <cell r="E975" t="str">
            <v>Underhåll planering Reg Nord</v>
          </cell>
          <cell r="H975" t="str">
            <v>IVn - Nord (AVD)</v>
          </cell>
          <cell r="I975" t="str">
            <v>IVn - Nord (AVD)</v>
          </cell>
          <cell r="M975" t="str">
            <v>B124</v>
          </cell>
          <cell r="N975" t="str">
            <v>07</v>
          </cell>
          <cell r="O975">
            <v>6800000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400000</v>
          </cell>
          <cell r="V975">
            <v>6400000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</row>
        <row r="976">
          <cell r="A976">
            <v>8238</v>
          </cell>
          <cell r="B976" t="str">
            <v>Storträsk, Spårväxelbyte 1, 6</v>
          </cell>
          <cell r="C976" t="str">
            <v>B43</v>
          </cell>
          <cell r="D976" t="str">
            <v>Planlagd</v>
          </cell>
          <cell r="E976" t="str">
            <v>Underhåll planering Reg Nord</v>
          </cell>
          <cell r="H976" t="str">
            <v>UHauf - Utformning  (SEK)</v>
          </cell>
          <cell r="I976" t="str">
            <v>IVn - Nord (AVD)</v>
          </cell>
          <cell r="M976" t="str">
            <v>B124</v>
          </cell>
          <cell r="N976" t="str">
            <v>07</v>
          </cell>
          <cell r="O976">
            <v>150000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150000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</row>
        <row r="977">
          <cell r="A977">
            <v>8238</v>
          </cell>
          <cell r="B977" t="str">
            <v>Storträsk, Spårväxelbyte 1, 6</v>
          </cell>
          <cell r="C977" t="str">
            <v>B43</v>
          </cell>
          <cell r="D977" t="str">
            <v>Planlagd</v>
          </cell>
          <cell r="E977" t="str">
            <v>Underhåll planering Reg Nord</v>
          </cell>
          <cell r="H977" t="str">
            <v>IVn - Nord (AVD)</v>
          </cell>
          <cell r="I977" t="str">
            <v>IVn - Nord (AVD)</v>
          </cell>
          <cell r="M977" t="str">
            <v>B124</v>
          </cell>
          <cell r="N977" t="str">
            <v>07</v>
          </cell>
          <cell r="O977">
            <v>6800000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400000</v>
          </cell>
          <cell r="V977">
            <v>6400000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</row>
        <row r="978">
          <cell r="A978">
            <v>8242</v>
          </cell>
          <cell r="B978" t="str">
            <v>Stampen, bro över Lillån, komplettering kon och glacis</v>
          </cell>
          <cell r="C978" t="str">
            <v>B43</v>
          </cell>
          <cell r="D978" t="str">
            <v>Planlagd</v>
          </cell>
          <cell r="E978" t="str">
            <v>Underhåll planering Reg Väst</v>
          </cell>
          <cell r="H978" t="str">
            <v>UHnbys - Syd/ Väst (SEK)</v>
          </cell>
          <cell r="I978" t="str">
            <v>UHnby - Byggnadsverk (ENH)</v>
          </cell>
          <cell r="M978" t="str">
            <v>B612</v>
          </cell>
          <cell r="N978" t="str">
            <v>01</v>
          </cell>
          <cell r="O978">
            <v>250000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250000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</row>
        <row r="979">
          <cell r="A979">
            <v>8243</v>
          </cell>
          <cell r="B979" t="str">
            <v>Vara, broar över Önumsån,  injektering och betongreparation</v>
          </cell>
          <cell r="C979" t="str">
            <v>B43</v>
          </cell>
          <cell r="D979" t="str">
            <v>Planlagd</v>
          </cell>
          <cell r="E979" t="str">
            <v>Underhåll planering Reg Väst</v>
          </cell>
          <cell r="H979" t="str">
            <v>UHnbys - Syd/ Väst (SEK)</v>
          </cell>
          <cell r="I979" t="str">
            <v>UHnby - Byggnadsverk (ENH)</v>
          </cell>
          <cell r="M979" t="str">
            <v>B652</v>
          </cell>
          <cell r="N979" t="str">
            <v>15</v>
          </cell>
          <cell r="O979">
            <v>700000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700000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</row>
        <row r="980">
          <cell r="A980">
            <v>8244</v>
          </cell>
          <cell r="B980" t="str">
            <v>bdl 655, bro mellan tvenne fabriker, betongreparationer</v>
          </cell>
          <cell r="C980" t="str">
            <v>B43</v>
          </cell>
          <cell r="D980" t="str">
            <v>Planlagd</v>
          </cell>
          <cell r="E980" t="str">
            <v>Underhåll planering Reg Väst</v>
          </cell>
          <cell r="H980" t="str">
            <v>UHnbys - Syd/ Väst (SEK)</v>
          </cell>
          <cell r="I980" t="str">
            <v>UHnby - Byggnadsverk (ENH)</v>
          </cell>
          <cell r="M980" t="str">
            <v>B655</v>
          </cell>
          <cell r="N980" t="str">
            <v/>
          </cell>
          <cell r="O980">
            <v>1000000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1000000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</row>
        <row r="981">
          <cell r="A981">
            <v>8245</v>
          </cell>
          <cell r="B981" t="str">
            <v>Östra Berga, vägbro, Utbyte syll och slitplank</v>
          </cell>
          <cell r="C981" t="str">
            <v>B43</v>
          </cell>
          <cell r="D981" t="str">
            <v>Planlagd</v>
          </cell>
          <cell r="E981" t="str">
            <v>Underhåll planering Reg Väst</v>
          </cell>
          <cell r="H981" t="str">
            <v>UHnbys - Syd/ Väst (SEK)</v>
          </cell>
          <cell r="I981" t="str">
            <v>UHnby - Byggnadsverk (ENH)</v>
          </cell>
          <cell r="M981" t="str">
            <v>B661</v>
          </cell>
          <cell r="N981" t="str">
            <v>70</v>
          </cell>
          <cell r="O981">
            <v>1700000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1700000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</row>
        <row r="982">
          <cell r="A982">
            <v>8246</v>
          </cell>
          <cell r="B982" t="str">
            <v>Hillared, bro över Såken, bdl 721 km 93+110, Betongreparationer och sprutning</v>
          </cell>
          <cell r="C982" t="str">
            <v>B43</v>
          </cell>
          <cell r="D982" t="str">
            <v>Planlagd</v>
          </cell>
          <cell r="E982" t="str">
            <v>Underhåll planering Reg Väst</v>
          </cell>
          <cell r="H982" t="str">
            <v>UHnbys - Syd/ Väst (SEK)</v>
          </cell>
          <cell r="I982" t="str">
            <v>UHnby - Byggnadsverk (ENH)</v>
          </cell>
          <cell r="M982" t="str">
            <v>B721</v>
          </cell>
          <cell r="N982" t="str">
            <v>04</v>
          </cell>
          <cell r="O982">
            <v>1200000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1200000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</row>
        <row r="983">
          <cell r="A983">
            <v>8247</v>
          </cell>
          <cell r="B983" t="str">
            <v>bdl 382 km 328+424, bro över Klarälven, bättringsmålning</v>
          </cell>
          <cell r="C983" t="str">
            <v>B43</v>
          </cell>
          <cell r="D983" t="str">
            <v>Planlagd</v>
          </cell>
          <cell r="E983" t="str">
            <v>Underhåll planering Reg Väst</v>
          </cell>
          <cell r="H983" t="str">
            <v>UHnbys - Syd/ Väst (SEK)</v>
          </cell>
          <cell r="I983" t="str">
            <v>UHnby - Byggnadsverk (ENH)</v>
          </cell>
          <cell r="M983" t="str">
            <v>B382</v>
          </cell>
          <cell r="N983" t="str">
            <v>12</v>
          </cell>
          <cell r="O983">
            <v>2000000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2000000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</row>
        <row r="984">
          <cell r="A984">
            <v>8248</v>
          </cell>
          <cell r="B984" t="str">
            <v>bdl 364 km 40+332, bro över Nykroppaälven, betongslamma och nytt räcke</v>
          </cell>
          <cell r="C984" t="str">
            <v>B43</v>
          </cell>
          <cell r="D984" t="str">
            <v>Planlagd</v>
          </cell>
          <cell r="E984" t="str">
            <v>Underhåll planering Reg Väst</v>
          </cell>
          <cell r="H984" t="str">
            <v>UHnbys - Syd/ Väst (SEK)</v>
          </cell>
          <cell r="I984" t="str">
            <v>UHnby - Byggnadsverk (ENH)</v>
          </cell>
          <cell r="M984" t="str">
            <v>B364</v>
          </cell>
          <cell r="N984" t="str">
            <v>69</v>
          </cell>
          <cell r="O984">
            <v>1500000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1500000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</row>
        <row r="985">
          <cell r="A985">
            <v>8249</v>
          </cell>
          <cell r="B985" t="str">
            <v>bdl 364 km 40+502, bro i Nykroppa, betongslamma o nytt räcke</v>
          </cell>
          <cell r="C985" t="str">
            <v>B43</v>
          </cell>
          <cell r="D985" t="str">
            <v>Planlagd</v>
          </cell>
          <cell r="E985" t="str">
            <v>Underhåll planering Reg Väst</v>
          </cell>
          <cell r="H985" t="str">
            <v>UHnbys - Syd/ Väst (SEK)</v>
          </cell>
          <cell r="I985" t="str">
            <v>UHnby - Byggnadsverk (ENH)</v>
          </cell>
          <cell r="M985" t="str">
            <v>B364</v>
          </cell>
          <cell r="N985" t="str">
            <v>69</v>
          </cell>
          <cell r="O985">
            <v>1500000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1500000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</row>
        <row r="986">
          <cell r="A986">
            <v>8250</v>
          </cell>
          <cell r="B986" t="str">
            <v>bdl 391 km 410+288, bro över Lillån, brobyte</v>
          </cell>
          <cell r="C986" t="str">
            <v>B43</v>
          </cell>
          <cell r="D986" t="str">
            <v>Planlagd</v>
          </cell>
          <cell r="E986" t="str">
            <v>Underhåll planering Reg Öst</v>
          </cell>
          <cell r="H986" t="str">
            <v>UHauf - Utformning  (SEK)</v>
          </cell>
          <cell r="I986" t="str">
            <v>IVös - Öst/Stockholm (AVD)</v>
          </cell>
          <cell r="M986" t="str">
            <v>B391</v>
          </cell>
          <cell r="N986" t="str">
            <v>10</v>
          </cell>
          <cell r="O986">
            <v>100000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100000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</row>
        <row r="987">
          <cell r="A987">
            <v>8250</v>
          </cell>
          <cell r="B987" t="str">
            <v>bdl 391 km 410+288, bro över Lillån, brobyte</v>
          </cell>
          <cell r="C987" t="str">
            <v>B43</v>
          </cell>
          <cell r="D987" t="str">
            <v>Planlagd</v>
          </cell>
          <cell r="E987" t="str">
            <v>Underhåll planering Reg Öst</v>
          </cell>
          <cell r="H987" t="str">
            <v>IVös - Öst/Stockholm (AVD)</v>
          </cell>
          <cell r="I987" t="str">
            <v>IVös - Öst/Stockholm (AVD)</v>
          </cell>
          <cell r="M987" t="str">
            <v>B391</v>
          </cell>
          <cell r="N987" t="str">
            <v>10</v>
          </cell>
          <cell r="O987">
            <v>4000000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500000</v>
          </cell>
          <cell r="W987">
            <v>3500000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</row>
        <row r="988">
          <cell r="A988">
            <v>8251</v>
          </cell>
          <cell r="B988" t="str">
            <v>Oxberg, bdl 371 km 28+227, bro över Österdalälven, förstärkning och ommålning</v>
          </cell>
          <cell r="C988" t="str">
            <v>B43</v>
          </cell>
          <cell r="D988" t="str">
            <v>Planlagd</v>
          </cell>
          <cell r="E988" t="str">
            <v>Underhåll planering Reg Mitt</v>
          </cell>
          <cell r="H988" t="str">
            <v>IVm - Mitt (AVD)</v>
          </cell>
          <cell r="I988" t="str">
            <v>IVm - Mitt (AVD)</v>
          </cell>
          <cell r="M988" t="str">
            <v>B371</v>
          </cell>
          <cell r="N988" t="str">
            <v>54</v>
          </cell>
          <cell r="O988">
            <v>13000000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1000000</v>
          </cell>
          <cell r="W988">
            <v>12000000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</row>
        <row r="989">
          <cell r="A989">
            <v>8252</v>
          </cell>
          <cell r="B989" t="str">
            <v>bdl 221 km 716+400, bro över Tångböle älv, bättringsmålning</v>
          </cell>
          <cell r="C989" t="str">
            <v>B43</v>
          </cell>
          <cell r="D989" t="str">
            <v>Planlagd</v>
          </cell>
          <cell r="E989" t="str">
            <v>Underhåll planering Reg Mitt</v>
          </cell>
          <cell r="H989" t="str">
            <v>IVm - Mitt (AVD)</v>
          </cell>
          <cell r="I989" t="str">
            <v>IVm - Mitt (AVD)</v>
          </cell>
          <cell r="M989" t="str">
            <v>B221</v>
          </cell>
          <cell r="N989" t="str">
            <v>20</v>
          </cell>
          <cell r="O989">
            <v>1050000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50000</v>
          </cell>
          <cell r="V989">
            <v>1000000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</row>
        <row r="990">
          <cell r="A990">
            <v>8253</v>
          </cell>
          <cell r="B990" t="str">
            <v>Marieholmsbron, Göta Älv, utbyte styrsystem</v>
          </cell>
          <cell r="C990" t="str">
            <v>B43</v>
          </cell>
          <cell r="D990" t="str">
            <v>Planlagd</v>
          </cell>
          <cell r="E990" t="str">
            <v>Underhåll planering Reg Väst</v>
          </cell>
          <cell r="H990" t="str">
            <v>IVvä - Väst (AVD)</v>
          </cell>
          <cell r="I990" t="str">
            <v>IVvä - Väst (AVD)</v>
          </cell>
          <cell r="M990" t="str">
            <v>B601</v>
          </cell>
          <cell r="N990" t="str">
            <v>23</v>
          </cell>
          <cell r="O990">
            <v>2000000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2000000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</row>
        <row r="991">
          <cell r="A991">
            <v>8253</v>
          </cell>
          <cell r="B991" t="str">
            <v>Marieholmsbron, Göta Älv, utbyte styrsystem</v>
          </cell>
          <cell r="C991" t="str">
            <v>B43</v>
          </cell>
          <cell r="D991" t="str">
            <v>Nystart</v>
          </cell>
          <cell r="E991" t="str">
            <v>Underhåll planering Reg Väst</v>
          </cell>
          <cell r="H991" t="str">
            <v>UHauf - Utformning  (SEK)</v>
          </cell>
          <cell r="I991" t="str">
            <v>IVvä - Väst (AVD)</v>
          </cell>
          <cell r="M991" t="str">
            <v>B601</v>
          </cell>
          <cell r="N991" t="str">
            <v>23</v>
          </cell>
          <cell r="O991">
            <v>100000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100000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</row>
        <row r="992">
          <cell r="A992">
            <v>8254</v>
          </cell>
          <cell r="B992" t="str">
            <v>Ättetorp, bdl 505 Km 175 + 267, brobyte eller reparation</v>
          </cell>
          <cell r="C992" t="str">
            <v>B43</v>
          </cell>
          <cell r="D992" t="str">
            <v>Planlagd</v>
          </cell>
          <cell r="E992" t="str">
            <v>Underhåll planering Reg Öst</v>
          </cell>
          <cell r="H992" t="str">
            <v>UHauf - Utformning  (SEK)</v>
          </cell>
          <cell r="I992" t="str">
            <v>IVös - Öst/Stockholm (AVD)</v>
          </cell>
          <cell r="M992" t="str">
            <v>B505</v>
          </cell>
          <cell r="N992" t="str">
            <v>02</v>
          </cell>
          <cell r="O992">
            <v>100000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100000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</row>
        <row r="993">
          <cell r="A993">
            <v>8254</v>
          </cell>
          <cell r="B993" t="str">
            <v>Ättetorp, bdl 505 Km 175 + 267, brobyte eller reparation</v>
          </cell>
          <cell r="C993" t="str">
            <v>B43</v>
          </cell>
          <cell r="D993" t="str">
            <v>Planlagd</v>
          </cell>
          <cell r="E993" t="str">
            <v>Underhåll planering Reg Öst</v>
          </cell>
          <cell r="H993" t="str">
            <v>IVös - Öst/Stockholm (AVD)</v>
          </cell>
          <cell r="I993" t="str">
            <v>IVös - Öst/Stockholm (AVD)</v>
          </cell>
          <cell r="M993" t="str">
            <v>B505</v>
          </cell>
          <cell r="N993" t="str">
            <v>02</v>
          </cell>
          <cell r="O993">
            <v>63000000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500000</v>
          </cell>
          <cell r="V993">
            <v>2500000</v>
          </cell>
          <cell r="W993">
            <v>60000000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</row>
        <row r="994">
          <cell r="A994">
            <v>8255</v>
          </cell>
          <cell r="B994" t="str">
            <v>Broar Sthlm/Öst, renovering av koner</v>
          </cell>
          <cell r="C994" t="str">
            <v>B43</v>
          </cell>
          <cell r="D994" t="str">
            <v>Planlagd</v>
          </cell>
          <cell r="E994" t="str">
            <v>Underhåll planering Reg Stockholm</v>
          </cell>
          <cell r="H994" t="str">
            <v>UHnbyö - Öst/ Sthlm (SEK)</v>
          </cell>
          <cell r="I994" t="str">
            <v>UHnbyö - Öst/ Sthlm (SEK)</v>
          </cell>
          <cell r="M994" t="str">
            <v>B099</v>
          </cell>
          <cell r="N994" t="str">
            <v>00</v>
          </cell>
          <cell r="O994">
            <v>1400000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1400000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</row>
        <row r="995">
          <cell r="A995">
            <v>8257</v>
          </cell>
          <cell r="B995" t="str">
            <v>Säffle, bro över Byälven, byte växellåda</v>
          </cell>
          <cell r="C995" t="str">
            <v>B43</v>
          </cell>
          <cell r="D995" t="str">
            <v>Planlagd</v>
          </cell>
          <cell r="E995" t="str">
            <v>Underhåll planering Reg Väst</v>
          </cell>
          <cell r="H995" t="str">
            <v>UHnbys - Syd/ Väst (SEK)</v>
          </cell>
          <cell r="I995" t="str">
            <v>UHnbys - Syd/ Väst (SEK)</v>
          </cell>
          <cell r="M995" t="str">
            <v>B637</v>
          </cell>
          <cell r="N995" t="str">
            <v>11</v>
          </cell>
          <cell r="O995">
            <v>700000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700000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</row>
        <row r="996">
          <cell r="A996">
            <v>8258</v>
          </cell>
          <cell r="B996" t="str">
            <v>Liljeholmstunneln, inmätning</v>
          </cell>
          <cell r="C996" t="str">
            <v>B43</v>
          </cell>
          <cell r="D996" t="str">
            <v>Planlagd</v>
          </cell>
          <cell r="E996" t="str">
            <v>Underhåll planering Reg Stockholm</v>
          </cell>
          <cell r="H996" t="str">
            <v>UHnbyö - Öst/ Sthlm (SEK)</v>
          </cell>
          <cell r="I996" t="str">
            <v>UHnbyö - Öst/ Sthlm (SEK)</v>
          </cell>
          <cell r="M996" t="str">
            <v>B401</v>
          </cell>
          <cell r="N996" t="str">
            <v>22</v>
          </cell>
          <cell r="O996">
            <v>400000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400000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</row>
        <row r="997">
          <cell r="A997">
            <v>8259</v>
          </cell>
          <cell r="B997" t="str">
            <v>Sockenträsktunneln, Bergrens, bultning, montering nya dräner, betongsprutning</v>
          </cell>
          <cell r="C997" t="str">
            <v>B43</v>
          </cell>
          <cell r="D997" t="str">
            <v>Planlagd</v>
          </cell>
          <cell r="E997" t="str">
            <v>Underhåll planering Reg Nord</v>
          </cell>
          <cell r="H997" t="str">
            <v>UHnbyn - Nord/ Mitt (SEK)</v>
          </cell>
          <cell r="I997" t="str">
            <v>UHnbyn - Nord/ Mitt (SEK)</v>
          </cell>
          <cell r="M997" t="str">
            <v>B136</v>
          </cell>
          <cell r="N997" t="str">
            <v>29</v>
          </cell>
          <cell r="O997">
            <v>7900000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7900000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</row>
        <row r="998">
          <cell r="A998">
            <v>8260</v>
          </cell>
          <cell r="B998" t="str">
            <v>Bergskärningar Nord/Mitt, Vegetationsrensning</v>
          </cell>
          <cell r="C998" t="str">
            <v>B43</v>
          </cell>
          <cell r="D998" t="str">
            <v>Planlagd</v>
          </cell>
          <cell r="E998" t="str">
            <v>Underhåll planering Reg Nord</v>
          </cell>
          <cell r="H998" t="str">
            <v>UHnbyn - Nord/ Mitt (SEK)</v>
          </cell>
          <cell r="I998" t="str">
            <v>UHnbyn - Nord/ Mitt (SEK)</v>
          </cell>
          <cell r="M998" t="str">
            <v>B099</v>
          </cell>
          <cell r="N998" t="str">
            <v>00</v>
          </cell>
          <cell r="O998">
            <v>3600000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3600000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</row>
        <row r="999">
          <cell r="A999">
            <v>8261</v>
          </cell>
          <cell r="B999" t="str">
            <v>Snögallerier Nord/Mitt, utbyten</v>
          </cell>
          <cell r="C999" t="str">
            <v>B43</v>
          </cell>
          <cell r="D999" t="str">
            <v>Planlagd</v>
          </cell>
          <cell r="E999" t="str">
            <v>Underhåll planering Reg Nord</v>
          </cell>
          <cell r="H999" t="str">
            <v>UHnbyn - Nord/ Mitt (SEK)</v>
          </cell>
          <cell r="I999" t="str">
            <v>UHnbyn - Nord/ Mitt (SEK)</v>
          </cell>
          <cell r="M999" t="str">
            <v>B099</v>
          </cell>
          <cell r="N999" t="str">
            <v>00</v>
          </cell>
          <cell r="O999">
            <v>15800000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800000</v>
          </cell>
          <cell r="U999">
            <v>0</v>
          </cell>
          <cell r="V999">
            <v>15000000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</row>
        <row r="1000">
          <cell r="A1000">
            <v>8262</v>
          </cell>
          <cell r="B1000" t="str">
            <v>Gårdatunneln</v>
          </cell>
          <cell r="C1000" t="str">
            <v>B43</v>
          </cell>
          <cell r="D1000" t="str">
            <v>Planlagd</v>
          </cell>
          <cell r="E1000" t="str">
            <v>Underhåll planering Reg Väst</v>
          </cell>
          <cell r="H1000" t="str">
            <v>UHnbys - Syd/ Väst (SEK)</v>
          </cell>
          <cell r="I1000" t="str">
            <v>UHnbys - Syd/ Väst (SEK)</v>
          </cell>
          <cell r="M1000" t="str">
            <v>B601</v>
          </cell>
          <cell r="N1000" t="str">
            <v>23</v>
          </cell>
          <cell r="O1000">
            <v>300000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300000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</row>
        <row r="1001">
          <cell r="A1001">
            <v>8263</v>
          </cell>
          <cell r="B1001" t="str">
            <v>Bergskärningar Bdl 661, bergrensing och förstärkning</v>
          </cell>
          <cell r="C1001" t="str">
            <v>B43</v>
          </cell>
          <cell r="D1001" t="str">
            <v>Planlagd</v>
          </cell>
          <cell r="E1001" t="str">
            <v>Underhåll planering Reg Väst</v>
          </cell>
          <cell r="H1001" t="str">
            <v>UHnbys - Syd/ Väst (SEK)</v>
          </cell>
          <cell r="I1001" t="str">
            <v>UHnbys - Syd/ Väst (SEK)</v>
          </cell>
          <cell r="M1001" t="str">
            <v>B661</v>
          </cell>
          <cell r="N1001" t="str">
            <v>70</v>
          </cell>
          <cell r="O1001">
            <v>1500000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1500000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</row>
        <row r="1002">
          <cell r="A1002">
            <v>8264</v>
          </cell>
          <cell r="B1002" t="str">
            <v>Bergskärningar Bdl 637, bergrensing och förstärkning</v>
          </cell>
          <cell r="C1002" t="str">
            <v>B43</v>
          </cell>
          <cell r="D1002" t="str">
            <v>Planlagd</v>
          </cell>
          <cell r="E1002" t="str">
            <v>Underhåll planering Reg Väst</v>
          </cell>
          <cell r="H1002" t="str">
            <v>UHnbys - Syd/ Väst (SEK)</v>
          </cell>
          <cell r="I1002" t="str">
            <v>UHnbys - Syd/ Väst (SEK)</v>
          </cell>
          <cell r="M1002" t="str">
            <v>B637</v>
          </cell>
          <cell r="N1002" t="str">
            <v>11</v>
          </cell>
          <cell r="O1002">
            <v>2000000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2000000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</row>
        <row r="1003">
          <cell r="A1003">
            <v>8265</v>
          </cell>
          <cell r="B1003" t="str">
            <v>Bergskärningar Bdl 612, bergrensing och förstärkning</v>
          </cell>
          <cell r="C1003" t="str">
            <v>B43</v>
          </cell>
          <cell r="D1003" t="str">
            <v>Planlagd</v>
          </cell>
          <cell r="E1003" t="str">
            <v>Underhåll planering Reg Väst</v>
          </cell>
          <cell r="H1003" t="str">
            <v>UHnbys - Syd/ Väst (SEK)</v>
          </cell>
          <cell r="I1003" t="str">
            <v>UHnbys - Syd/ Väst (SEK)</v>
          </cell>
          <cell r="M1003" t="str">
            <v>B612</v>
          </cell>
          <cell r="N1003" t="str">
            <v>01</v>
          </cell>
          <cell r="O1003">
            <v>1080000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80000</v>
          </cell>
          <cell r="U1003">
            <v>1000000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</row>
        <row r="1004">
          <cell r="A1004">
            <v>8266</v>
          </cell>
          <cell r="B1004" t="str">
            <v>Tunnlar Bdl 612, åtgärd betong portaler</v>
          </cell>
          <cell r="C1004" t="str">
            <v>B43</v>
          </cell>
          <cell r="D1004" t="str">
            <v>Planlagd</v>
          </cell>
          <cell r="E1004" t="str">
            <v>Underhåll planering Reg Väst</v>
          </cell>
          <cell r="H1004" t="str">
            <v>UHnbys - Syd/ Väst (SEK)</v>
          </cell>
          <cell r="I1004" t="str">
            <v>UHnbys - Syd/ Väst (SEK)</v>
          </cell>
          <cell r="M1004" t="str">
            <v>B612</v>
          </cell>
          <cell r="N1004" t="str">
            <v>01</v>
          </cell>
          <cell r="O1004">
            <v>1500000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1500000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</row>
        <row r="1005">
          <cell r="A1005">
            <v>8267</v>
          </cell>
          <cell r="B1005" t="str">
            <v>Bergskärningar Bdl 641</v>
          </cell>
          <cell r="C1005" t="str">
            <v>B43</v>
          </cell>
          <cell r="D1005" t="str">
            <v>Planlagd</v>
          </cell>
          <cell r="E1005" t="str">
            <v>Underhåll planering Reg Väst</v>
          </cell>
          <cell r="H1005" t="str">
            <v>UHnbys - Syd/ Väst (SEK)</v>
          </cell>
          <cell r="I1005" t="str">
            <v>UHnbys - Syd/ Väst (SEK)</v>
          </cell>
          <cell r="M1005" t="str">
            <v>B641</v>
          </cell>
          <cell r="N1005" t="str">
            <v>04</v>
          </cell>
          <cell r="O1005">
            <v>300000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300000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</row>
        <row r="1006">
          <cell r="A1006">
            <v>8268</v>
          </cell>
          <cell r="B1006" t="str">
            <v>Tunnel Rämshyttan,  utbyte inklädnad - förstärkning</v>
          </cell>
          <cell r="C1006" t="str">
            <v>B43</v>
          </cell>
          <cell r="D1006" t="str">
            <v>Planlagd</v>
          </cell>
          <cell r="E1006" t="str">
            <v>Underhåll planering Reg Mitt</v>
          </cell>
          <cell r="H1006" t="str">
            <v>UHnbys - Syd/ Väst (SEK)</v>
          </cell>
          <cell r="I1006" t="str">
            <v>UHnbyn - Nord/ Mitt (SEK)</v>
          </cell>
          <cell r="M1006" t="str">
            <v>B324</v>
          </cell>
          <cell r="N1006" t="str">
            <v>10</v>
          </cell>
          <cell r="O1006">
            <v>90300000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300000</v>
          </cell>
          <cell r="U1006">
            <v>0</v>
          </cell>
          <cell r="V1006">
            <v>0</v>
          </cell>
          <cell r="W1006">
            <v>40000000</v>
          </cell>
          <cell r="X1006">
            <v>50000000</v>
          </cell>
          <cell r="Y1006">
            <v>0</v>
          </cell>
          <cell r="Z1006">
            <v>0</v>
          </cell>
          <cell r="AA1006">
            <v>0</v>
          </cell>
        </row>
        <row r="1007">
          <cell r="A1007">
            <v>8269</v>
          </cell>
          <cell r="B1007" t="str">
            <v>Tunnel Rämshyttan, kontrollprogram - akuta åtgärder</v>
          </cell>
          <cell r="C1007" t="str">
            <v>B43</v>
          </cell>
          <cell r="D1007" t="str">
            <v>Planlagd</v>
          </cell>
          <cell r="E1007" t="str">
            <v>Underhåll planering Reg Mitt</v>
          </cell>
          <cell r="H1007" t="str">
            <v>UHnbys - Syd/ Väst (SEK)</v>
          </cell>
          <cell r="I1007" t="str">
            <v>UHnbyn - Nord/ Mitt (SEK)</v>
          </cell>
          <cell r="M1007" t="str">
            <v>B324</v>
          </cell>
          <cell r="N1007" t="str">
            <v>10</v>
          </cell>
          <cell r="O1007">
            <v>4300000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300000</v>
          </cell>
          <cell r="U1007">
            <v>1000000</v>
          </cell>
          <cell r="V1007">
            <v>3000000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</row>
        <row r="1008">
          <cell r="A1008">
            <v>8270</v>
          </cell>
          <cell r="B1008" t="str">
            <v>Bergskärningar Bdl 731, larmstängsel Taberg, bergrensning</v>
          </cell>
          <cell r="C1008" t="str">
            <v>B43</v>
          </cell>
          <cell r="D1008" t="str">
            <v>Planlagd</v>
          </cell>
          <cell r="E1008" t="str">
            <v>Underhåll planering Reg Syd</v>
          </cell>
          <cell r="H1008" t="str">
            <v>UHnbys - Syd/ Väst (SEK)</v>
          </cell>
          <cell r="I1008" t="str">
            <v>UHnbys - Syd/ Väst (SEK)</v>
          </cell>
          <cell r="M1008" t="str">
            <v>B731</v>
          </cell>
          <cell r="N1008" t="str">
            <v>83</v>
          </cell>
          <cell r="O1008">
            <v>1000000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1000000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</row>
        <row r="1009">
          <cell r="A1009">
            <v>8271</v>
          </cell>
          <cell r="B1009" t="str">
            <v>Tunnel Pengaberget, åtgärder vatten och is</v>
          </cell>
          <cell r="C1009" t="str">
            <v>B43</v>
          </cell>
          <cell r="D1009" t="str">
            <v>Planlagd</v>
          </cell>
          <cell r="E1009" t="str">
            <v>Underhåll planering Reg Syd</v>
          </cell>
          <cell r="H1009" t="str">
            <v>UHnbys - Syd/ Väst (SEK)</v>
          </cell>
          <cell r="I1009" t="str">
            <v>UHnbys - Syd/ Väst (SEK)</v>
          </cell>
          <cell r="M1009" t="str">
            <v>B943</v>
          </cell>
          <cell r="N1009" t="str">
            <v>88</v>
          </cell>
          <cell r="O1009">
            <v>400000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400000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</row>
        <row r="1010">
          <cell r="A1010">
            <v>8272</v>
          </cell>
          <cell r="B1010" t="str">
            <v>Tunnlar Syd/Väst , åtgärder dräner och efterinjektering</v>
          </cell>
          <cell r="C1010" t="str">
            <v>B43</v>
          </cell>
          <cell r="D1010" t="str">
            <v>Planlagd</v>
          </cell>
          <cell r="E1010" t="str">
            <v>Underhåll planering Reg Väst</v>
          </cell>
          <cell r="H1010" t="str">
            <v>UHnbys - Syd/ Väst (SEK)</v>
          </cell>
          <cell r="I1010" t="str">
            <v>UHnbys - Syd/ Väst (SEK)</v>
          </cell>
          <cell r="M1010" t="str">
            <v>B099</v>
          </cell>
          <cell r="N1010" t="str">
            <v>00</v>
          </cell>
          <cell r="O1010">
            <v>1500000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500000</v>
          </cell>
          <cell r="U1010">
            <v>500000</v>
          </cell>
          <cell r="V1010">
            <v>500000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</row>
        <row r="1011">
          <cell r="A1011">
            <v>8274</v>
          </cell>
          <cell r="B1011" t="str">
            <v>Tunnelhandböcker, Stockholm, Inventering och upprättande</v>
          </cell>
          <cell r="C1011" t="str">
            <v>B43</v>
          </cell>
          <cell r="D1011" t="str">
            <v>Planlagd</v>
          </cell>
          <cell r="E1011" t="str">
            <v>Underhåll planering Reg Stockholm</v>
          </cell>
          <cell r="H1011" t="str">
            <v>UHnbyö - Öst/ Sthlm (SEK)</v>
          </cell>
          <cell r="I1011" t="str">
            <v>UHnbyö - Öst/ Sthlm (SEK)</v>
          </cell>
          <cell r="M1011" t="str">
            <v>B099</v>
          </cell>
          <cell r="N1011" t="str">
            <v/>
          </cell>
          <cell r="O1011">
            <v>400000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200000</v>
          </cell>
          <cell r="U1011">
            <v>200000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</row>
        <row r="1012">
          <cell r="A1012">
            <v>8275</v>
          </cell>
          <cell r="B1012" t="str">
            <v>Tunnelpaket Solna</v>
          </cell>
          <cell r="C1012" t="str">
            <v>B43</v>
          </cell>
          <cell r="D1012" t="str">
            <v>Planlagd</v>
          </cell>
          <cell r="E1012" t="str">
            <v>Underhåll planering Reg Stockholm</v>
          </cell>
          <cell r="H1012" t="str">
            <v>UHnbyö - Öst/ Sthlm (SEK)</v>
          </cell>
          <cell r="I1012" t="str">
            <v>UHnbyö - Öst/ Sthlm (SEK)</v>
          </cell>
          <cell r="M1012" t="str">
            <v>B401</v>
          </cell>
          <cell r="N1012" t="str">
            <v>22</v>
          </cell>
          <cell r="O1012">
            <v>33000000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3000000</v>
          </cell>
          <cell r="U1012">
            <v>10000000</v>
          </cell>
          <cell r="V1012">
            <v>20000000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</row>
        <row r="1013">
          <cell r="A1013">
            <v>8276</v>
          </cell>
          <cell r="B1013" t="str">
            <v>Bergskärningar Sthlm/Öst, bergrensning och förstärkning</v>
          </cell>
          <cell r="C1013" t="str">
            <v>B43</v>
          </cell>
          <cell r="D1013" t="str">
            <v>Planlagd</v>
          </cell>
          <cell r="E1013" t="str">
            <v>Underhåll planering Reg Stockholm</v>
          </cell>
          <cell r="H1013" t="str">
            <v>UHnbyö - Öst/ Sthlm (SEK)</v>
          </cell>
          <cell r="I1013" t="str">
            <v>UHnbyö - Öst/ Sthlm (SEK)</v>
          </cell>
          <cell r="M1013" t="str">
            <v>B099</v>
          </cell>
          <cell r="N1013" t="str">
            <v/>
          </cell>
          <cell r="O1013">
            <v>9500000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5000000</v>
          </cell>
          <cell r="U1013">
            <v>3000000</v>
          </cell>
          <cell r="V1013">
            <v>1500000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</row>
        <row r="1014">
          <cell r="A1014">
            <v>8277</v>
          </cell>
          <cell r="B1014" t="str">
            <v>Skogsbytunneln, rivning dräner, bergrensning,bultning, montering av nya dräner</v>
          </cell>
          <cell r="C1014" t="str">
            <v>B43</v>
          </cell>
          <cell r="D1014" t="str">
            <v>Planlagd</v>
          </cell>
          <cell r="E1014" t="str">
            <v>Underhåll planering Reg Väst</v>
          </cell>
          <cell r="H1014" t="str">
            <v>UHnbys - Syd/ Väst (SEK)</v>
          </cell>
          <cell r="I1014" t="str">
            <v>UHnbys - Syd/ Väst (SEK)</v>
          </cell>
          <cell r="M1014" t="str">
            <v>B627</v>
          </cell>
          <cell r="N1014" t="str">
            <v>03</v>
          </cell>
          <cell r="O1014">
            <v>3000000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3000000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</row>
        <row r="1015">
          <cell r="A1015">
            <v>8278</v>
          </cell>
          <cell r="B1015" t="str">
            <v>Bergskärningar Väst, vegetationsrensning</v>
          </cell>
          <cell r="C1015" t="str">
            <v>B43</v>
          </cell>
          <cell r="D1015" t="str">
            <v>Planlagd</v>
          </cell>
          <cell r="E1015" t="str">
            <v>Underhåll planering Reg Väst</v>
          </cell>
          <cell r="H1015" t="str">
            <v>UHnbys - Syd/ Väst (SEK)</v>
          </cell>
          <cell r="I1015" t="str">
            <v>UHnbys - Syd/ Väst (SEK)</v>
          </cell>
          <cell r="M1015" t="str">
            <v>B099</v>
          </cell>
          <cell r="N1015" t="str">
            <v/>
          </cell>
          <cell r="O1015">
            <v>1500000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500000</v>
          </cell>
          <cell r="U1015">
            <v>500000</v>
          </cell>
          <cell r="V1015">
            <v>500000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</row>
        <row r="1016">
          <cell r="A1016">
            <v>8279</v>
          </cell>
          <cell r="B1016" t="str">
            <v>Tunnlar Hammargård, Stråvalla, Löftaskog, inspektionsluckor inklädnad</v>
          </cell>
          <cell r="C1016" t="str">
            <v>B43</v>
          </cell>
          <cell r="D1016" t="str">
            <v>Planlagd</v>
          </cell>
          <cell r="E1016" t="str">
            <v>Underhåll planering Reg Väst</v>
          </cell>
          <cell r="H1016" t="str">
            <v>UHnbys - Syd/ Väst (SEK)</v>
          </cell>
          <cell r="I1016" t="str">
            <v>UHnbys - Syd/ Väst (SEK)</v>
          </cell>
          <cell r="M1016" t="str">
            <v>B627</v>
          </cell>
          <cell r="N1016" t="str">
            <v>03</v>
          </cell>
          <cell r="O1016">
            <v>8650000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150000</v>
          </cell>
          <cell r="U1016">
            <v>1500000</v>
          </cell>
          <cell r="V1016">
            <v>7000000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</row>
        <row r="1017">
          <cell r="A1017">
            <v>8280</v>
          </cell>
          <cell r="B1017" t="str">
            <v>Tunnlar Loka, Mölnbacka, bergrensning och förstärkning</v>
          </cell>
          <cell r="C1017" t="str">
            <v>B43</v>
          </cell>
          <cell r="D1017" t="str">
            <v>Planlagd</v>
          </cell>
          <cell r="E1017" t="str">
            <v>Underhåll planering Reg Väst</v>
          </cell>
          <cell r="H1017" t="str">
            <v>UHnbys - Syd/ Väst (SEK)</v>
          </cell>
          <cell r="I1017" t="str">
            <v>UHnbys - Syd/ Väst (SEK)</v>
          </cell>
          <cell r="M1017" t="str">
            <v>B326</v>
          </cell>
          <cell r="N1017" t="str">
            <v>10</v>
          </cell>
          <cell r="O1017">
            <v>3000000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3000000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</row>
        <row r="1018">
          <cell r="A1018">
            <v>8282</v>
          </cell>
          <cell r="B1018" t="str">
            <v>FIST Bålsta-Ekolsund akutåtgärd</v>
          </cell>
          <cell r="C1018" t="str">
            <v>B43</v>
          </cell>
          <cell r="D1018" t="str">
            <v>Pågående</v>
          </cell>
          <cell r="E1018" t="str">
            <v>Underhåll planering Reg Öst</v>
          </cell>
          <cell r="H1018" t="str">
            <v>IVösöm - Mälardalen  (ENH)</v>
          </cell>
          <cell r="I1018" t="str">
            <v>IVösöm - Mälardalen  (ENH)</v>
          </cell>
          <cell r="M1018" t="str">
            <v>B444</v>
          </cell>
          <cell r="N1018" t="str">
            <v>16</v>
          </cell>
          <cell r="O1018">
            <v>14250000</v>
          </cell>
          <cell r="P1018">
            <v>0</v>
          </cell>
          <cell r="Q1018">
            <v>0</v>
          </cell>
          <cell r="R1018">
            <v>0</v>
          </cell>
          <cell r="S1018">
            <v>13550000</v>
          </cell>
          <cell r="T1018">
            <v>700000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</row>
        <row r="1019">
          <cell r="A1019">
            <v>8288</v>
          </cell>
          <cell r="B1019" t="str">
            <v>FIST spårbyte Gistad-Mjölby Akutåtgärd</v>
          </cell>
          <cell r="C1019" t="str">
            <v>B43</v>
          </cell>
          <cell r="D1019" t="str">
            <v>Pågående</v>
          </cell>
          <cell r="E1019" t="str">
            <v>Underhåll planering Reg Öst</v>
          </cell>
          <cell r="H1019" t="str">
            <v>IVösöö - Örebro / Östergötland (ENH)</v>
          </cell>
          <cell r="I1019" t="str">
            <v/>
          </cell>
          <cell r="M1019" t="str">
            <v>B505</v>
          </cell>
          <cell r="N1019" t="str">
            <v>02</v>
          </cell>
          <cell r="O1019">
            <v>125270000</v>
          </cell>
          <cell r="P1019">
            <v>0</v>
          </cell>
          <cell r="Q1019">
            <v>0</v>
          </cell>
          <cell r="R1019">
            <v>0</v>
          </cell>
          <cell r="S1019">
            <v>124000000</v>
          </cell>
          <cell r="T1019">
            <v>1270000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</row>
        <row r="1020">
          <cell r="A1020">
            <v>8289</v>
          </cell>
          <cell r="B1020" t="str">
            <v>FIST spårbyte Strångsjö-Simonstorp akutåtgärd</v>
          </cell>
          <cell r="C1020" t="str">
            <v>B43</v>
          </cell>
          <cell r="D1020" t="str">
            <v>Pågående</v>
          </cell>
          <cell r="E1020" t="str">
            <v>Underhåll planering Reg Öst</v>
          </cell>
          <cell r="H1020" t="str">
            <v>IVösöö - Örebro / Östergötland (ENH)</v>
          </cell>
          <cell r="I1020" t="str">
            <v>IVösöö - Örebro / Östergötland (ENH)</v>
          </cell>
          <cell r="M1020" t="str">
            <v>B422</v>
          </cell>
          <cell r="N1020" t="str">
            <v>02</v>
          </cell>
          <cell r="O1020">
            <v>62220000</v>
          </cell>
          <cell r="P1020">
            <v>0</v>
          </cell>
          <cell r="Q1020">
            <v>0</v>
          </cell>
          <cell r="R1020">
            <v>0</v>
          </cell>
          <cell r="S1020">
            <v>61000000</v>
          </cell>
          <cell r="T1020">
            <v>1220000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</row>
        <row r="1021">
          <cell r="A1021">
            <v>8307</v>
          </cell>
          <cell r="B1021" t="str">
            <v>Spårväxelbyte Kjula vxl 134</v>
          </cell>
          <cell r="C1021" t="str">
            <v>B43</v>
          </cell>
          <cell r="D1021" t="str">
            <v>Pågående</v>
          </cell>
          <cell r="E1021" t="str">
            <v>Underhåll planering Reg Öst</v>
          </cell>
          <cell r="H1021" t="str">
            <v>IVösöm - Mälardalen  (ENH)</v>
          </cell>
          <cell r="I1021" t="str">
            <v>IVösöm - Mälardalen  (ENH)</v>
          </cell>
          <cell r="M1021" t="str">
            <v>B451</v>
          </cell>
          <cell r="N1021" t="str">
            <v>17</v>
          </cell>
          <cell r="O1021">
            <v>3200000</v>
          </cell>
          <cell r="P1021">
            <v>0</v>
          </cell>
          <cell r="Q1021">
            <v>0</v>
          </cell>
          <cell r="R1021">
            <v>0</v>
          </cell>
          <cell r="S1021">
            <v>3200000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</row>
        <row r="1022">
          <cell r="A1022">
            <v>8309</v>
          </cell>
          <cell r="B1022" t="str">
            <v>Arbetspendling Storstad: Stockholm C, spår 14, ny manöverlåda</v>
          </cell>
          <cell r="C1022" t="str">
            <v>B43</v>
          </cell>
          <cell r="D1022" t="str">
            <v>Pågående</v>
          </cell>
          <cell r="E1022" t="str">
            <v>Underhåll planering Reg Stockholm</v>
          </cell>
          <cell r="H1022" t="str">
            <v>IVösss - Stockholm Syd (ENH)</v>
          </cell>
          <cell r="I1022" t="str">
            <v/>
          </cell>
          <cell r="M1022" t="str">
            <v>B401</v>
          </cell>
          <cell r="N1022" t="str">
            <v/>
          </cell>
          <cell r="O1022">
            <v>100000</v>
          </cell>
          <cell r="P1022">
            <v>0</v>
          </cell>
          <cell r="Q1022">
            <v>0</v>
          </cell>
          <cell r="R1022">
            <v>0</v>
          </cell>
          <cell r="S1022">
            <v>100000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</row>
        <row r="1023">
          <cell r="A1023">
            <v>8310</v>
          </cell>
          <cell r="B1023" t="str">
            <v>Jönköping C Plattformstak</v>
          </cell>
          <cell r="C1023" t="str">
            <v>B43</v>
          </cell>
          <cell r="D1023" t="str">
            <v>Planlagd</v>
          </cell>
          <cell r="E1023" t="str">
            <v>Underhåll planering Reg Syd</v>
          </cell>
          <cell r="H1023" t="str">
            <v>IVsy - Syd (AVD)</v>
          </cell>
          <cell r="I1023" t="str">
            <v>IVsy - Syd (AVD)</v>
          </cell>
          <cell r="M1023" t="str">
            <v>B711</v>
          </cell>
          <cell r="N1023" t="str">
            <v>14</v>
          </cell>
          <cell r="O1023">
            <v>1500000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1500000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</row>
        <row r="1024">
          <cell r="A1024">
            <v>8311</v>
          </cell>
          <cell r="B1024" t="str">
            <v>Målning plattformstak</v>
          </cell>
          <cell r="C1024" t="str">
            <v>B43</v>
          </cell>
          <cell r="D1024" t="str">
            <v>Planlagd</v>
          </cell>
          <cell r="E1024" t="str">
            <v>Underhåll planering Reg Väst</v>
          </cell>
          <cell r="H1024" t="str">
            <v>IVvä - Väst (AVD)</v>
          </cell>
          <cell r="I1024" t="str">
            <v>IVös - Öst/Stockholm (AVD)</v>
          </cell>
          <cell r="M1024" t="str">
            <v>B099</v>
          </cell>
          <cell r="N1024" t="str">
            <v/>
          </cell>
          <cell r="O1024">
            <v>1350000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1350000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</row>
        <row r="1025">
          <cell r="A1025">
            <v>8312</v>
          </cell>
          <cell r="B1025" t="str">
            <v>Herrljunga station byte plattformspelare</v>
          </cell>
          <cell r="C1025" t="str">
            <v>B43</v>
          </cell>
          <cell r="D1025" t="str">
            <v>Planlagd</v>
          </cell>
          <cell r="E1025" t="str">
            <v>Underhåll planering Reg Väst</v>
          </cell>
          <cell r="H1025" t="str">
            <v>IVvä - Väst (AVD)</v>
          </cell>
          <cell r="I1025" t="str">
            <v>IVvä - Väst (AVD)</v>
          </cell>
          <cell r="M1025" t="str">
            <v>B611</v>
          </cell>
          <cell r="N1025" t="str">
            <v>01</v>
          </cell>
          <cell r="O1025">
            <v>500000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500000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</row>
        <row r="1026">
          <cell r="A1026">
            <v>8313</v>
          </cell>
          <cell r="B1026" t="str">
            <v>Varberg station rivning plattformstak</v>
          </cell>
          <cell r="C1026" t="str">
            <v>B43</v>
          </cell>
          <cell r="D1026" t="str">
            <v>Planlagd</v>
          </cell>
          <cell r="E1026" t="str">
            <v>Underhåll planering Reg Väst</v>
          </cell>
          <cell r="H1026" t="str">
            <v>IVvä - Väst (AVD)</v>
          </cell>
          <cell r="I1026" t="str">
            <v>IVvä - Väst (AVD)</v>
          </cell>
          <cell r="M1026" t="str">
            <v>B627</v>
          </cell>
          <cell r="N1026" t="str">
            <v>03</v>
          </cell>
          <cell r="O1026">
            <v>800000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800000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</row>
        <row r="1027">
          <cell r="A1027">
            <v>8314</v>
          </cell>
          <cell r="B1027" t="str">
            <v>Bollnäst station plattformstak</v>
          </cell>
          <cell r="C1027" t="str">
            <v>B43</v>
          </cell>
          <cell r="D1027" t="str">
            <v>Planlagd</v>
          </cell>
          <cell r="E1027" t="str">
            <v>Underhåll planering Reg Mitt</v>
          </cell>
          <cell r="H1027" t="str">
            <v>IVm - Mitt (AVD)</v>
          </cell>
          <cell r="I1027" t="str">
            <v/>
          </cell>
          <cell r="M1027" t="str">
            <v>B217</v>
          </cell>
          <cell r="N1027" t="str">
            <v>08</v>
          </cell>
          <cell r="O1027">
            <v>1000000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1000000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</row>
        <row r="1028">
          <cell r="A1028">
            <v>8315</v>
          </cell>
          <cell r="B1028" t="str">
            <v>Plattformstak station översyn nationellt</v>
          </cell>
          <cell r="C1028" t="str">
            <v>B43</v>
          </cell>
          <cell r="D1028" t="str">
            <v>Planlagd</v>
          </cell>
          <cell r="E1028" t="str">
            <v>Underhåll planering Reg Nationell</v>
          </cell>
          <cell r="H1028" t="str">
            <v>IVpru - Projekt och utveckling  (ENH)</v>
          </cell>
          <cell r="I1028" t="str">
            <v>IVpru - Projekt och utveckling  (ENH)</v>
          </cell>
          <cell r="M1028" t="str">
            <v>B099</v>
          </cell>
          <cell r="N1028" t="str">
            <v/>
          </cell>
          <cell r="O1028">
            <v>43000000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3000000</v>
          </cell>
          <cell r="U1028">
            <v>20000000</v>
          </cell>
          <cell r="V1028">
            <v>20000000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</row>
        <row r="1029">
          <cell r="A1029">
            <v>8315</v>
          </cell>
          <cell r="B1029" t="str">
            <v>Plattformstak station översyn nationellt</v>
          </cell>
          <cell r="C1029" t="str">
            <v>B43</v>
          </cell>
          <cell r="D1029" t="str">
            <v>Nystart</v>
          </cell>
          <cell r="E1029" t="str">
            <v>Underhåll planering Reg Nationell</v>
          </cell>
          <cell r="H1029" t="str">
            <v>IVpru - Projekt och utveckling  (ENH)</v>
          </cell>
          <cell r="I1029" t="str">
            <v>IVpru - Projekt och utveckling  (ENH)</v>
          </cell>
          <cell r="M1029" t="str">
            <v>B099</v>
          </cell>
          <cell r="N1029" t="str">
            <v/>
          </cell>
          <cell r="O1029">
            <v>2000000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2000000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</row>
        <row r="1030">
          <cell r="A1030">
            <v>8316</v>
          </cell>
          <cell r="B1030" t="str">
            <v>Göteborg plattformstak</v>
          </cell>
          <cell r="C1030" t="str">
            <v>B43</v>
          </cell>
          <cell r="D1030" t="str">
            <v>Planlagd</v>
          </cell>
          <cell r="E1030" t="str">
            <v>Underhåll planering Reg Väst</v>
          </cell>
          <cell r="H1030" t="str">
            <v>IVvä - Väst (AVD)</v>
          </cell>
          <cell r="I1030" t="str">
            <v>IVvä - Väst (AVD)</v>
          </cell>
          <cell r="M1030" t="str">
            <v>B601</v>
          </cell>
          <cell r="N1030" t="str">
            <v>23</v>
          </cell>
          <cell r="O1030">
            <v>31700000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1000000</v>
          </cell>
          <cell r="U1030">
            <v>20000000</v>
          </cell>
          <cell r="V1030">
            <v>10700000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</row>
        <row r="1031">
          <cell r="A1031">
            <v>8317</v>
          </cell>
          <cell r="B1031" t="str">
            <v>Kristinehamn station plattformstak</v>
          </cell>
          <cell r="C1031" t="str">
            <v>B43</v>
          </cell>
          <cell r="D1031" t="str">
            <v>Planlagd</v>
          </cell>
          <cell r="E1031" t="str">
            <v>Underhåll planering Reg Väst</v>
          </cell>
          <cell r="H1031" t="str">
            <v>IVvä - Väst (AVD)</v>
          </cell>
          <cell r="I1031" t="str">
            <v>IVvä - Väst (AVD)</v>
          </cell>
          <cell r="M1031" t="str">
            <v>B383</v>
          </cell>
          <cell r="N1031" t="str">
            <v>12</v>
          </cell>
          <cell r="O1031">
            <v>400000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400000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</row>
        <row r="1032">
          <cell r="A1032">
            <v>8319</v>
          </cell>
          <cell r="B1032" t="str">
            <v>Reinvestering transmission</v>
          </cell>
          <cell r="C1032" t="str">
            <v>B43</v>
          </cell>
          <cell r="D1032" t="str">
            <v>Pågående</v>
          </cell>
          <cell r="E1032" t="str">
            <v>Underhåll planering Reg Nationell</v>
          </cell>
          <cell r="H1032" t="str">
            <v>ITif3 - IT-förvaltning 3 (fd Plattformsförvaltning) (ENH)</v>
          </cell>
          <cell r="I1032" t="str">
            <v/>
          </cell>
          <cell r="M1032" t="str">
            <v>B099</v>
          </cell>
          <cell r="N1032" t="str">
            <v/>
          </cell>
          <cell r="O1032">
            <v>4600000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4600000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</row>
        <row r="1033">
          <cell r="A1033">
            <v>8320</v>
          </cell>
          <cell r="B1033" t="str">
            <v>MobiSir &amp; telefonisystem</v>
          </cell>
          <cell r="C1033" t="str">
            <v>B43</v>
          </cell>
          <cell r="D1033" t="str">
            <v>Pågående</v>
          </cell>
          <cell r="E1033" t="str">
            <v>Underhåll planering Reg Nationell</v>
          </cell>
          <cell r="H1033" t="str">
            <v>ITif3 - IT-förvaltning 3 (fd Plattformsförvaltning) (ENH)</v>
          </cell>
          <cell r="I1033" t="str">
            <v>ITif3 - IT-förvaltning 3 (fd Plattformsförvaltning) (ENH)</v>
          </cell>
          <cell r="M1033" t="str">
            <v>B099</v>
          </cell>
          <cell r="N1033" t="str">
            <v>00</v>
          </cell>
          <cell r="O1033">
            <v>146900000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27900000</v>
          </cell>
          <cell r="U1033">
            <v>17000000</v>
          </cell>
          <cell r="V1033">
            <v>17000000</v>
          </cell>
          <cell r="W1033">
            <v>17000000</v>
          </cell>
          <cell r="X1033">
            <v>17000000</v>
          </cell>
          <cell r="Y1033">
            <v>17000000</v>
          </cell>
          <cell r="Z1033">
            <v>17000000</v>
          </cell>
          <cell r="AA1033">
            <v>17000000</v>
          </cell>
        </row>
        <row r="1034">
          <cell r="A1034">
            <v>8321</v>
          </cell>
          <cell r="B1034" t="str">
            <v>Trafikantinformation</v>
          </cell>
          <cell r="C1034" t="str">
            <v>B43</v>
          </cell>
          <cell r="D1034" t="str">
            <v>Planlagd</v>
          </cell>
          <cell r="E1034" t="str">
            <v>Underhåll planering Reg Nationell</v>
          </cell>
          <cell r="H1034" t="str">
            <v>UHni - Infrasystem (ENH)</v>
          </cell>
          <cell r="I1034" t="str">
            <v>UHni - Infrasystem (ENH)</v>
          </cell>
          <cell r="M1034" t="str">
            <v>B099</v>
          </cell>
          <cell r="N1034" t="str">
            <v/>
          </cell>
          <cell r="O1034">
            <v>75000000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25000000</v>
          </cell>
          <cell r="U1034">
            <v>0</v>
          </cell>
          <cell r="V1034">
            <v>50000000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</row>
        <row r="1035">
          <cell r="A1035">
            <v>8321</v>
          </cell>
          <cell r="B1035" t="str">
            <v>Trafikantinformation</v>
          </cell>
          <cell r="C1035" t="str">
            <v>B43</v>
          </cell>
          <cell r="D1035" t="str">
            <v>Nystart</v>
          </cell>
          <cell r="E1035" t="str">
            <v>Underhåll planering Reg Nationell</v>
          </cell>
          <cell r="H1035" t="str">
            <v>UHni - Infrasystem (ENH)</v>
          </cell>
          <cell r="I1035" t="str">
            <v>UHni - Infrasystem (ENH)</v>
          </cell>
          <cell r="M1035" t="str">
            <v>B099</v>
          </cell>
          <cell r="N1035" t="str">
            <v/>
          </cell>
          <cell r="O1035">
            <v>155000000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25000000</v>
          </cell>
          <cell r="U1035">
            <v>80000000</v>
          </cell>
          <cell r="V1035">
            <v>50000000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</row>
        <row r="1036">
          <cell r="A1036">
            <v>8323</v>
          </cell>
          <cell r="B1036" t="str">
            <v>Reinvestering transmission</v>
          </cell>
          <cell r="C1036" t="str">
            <v>B43</v>
          </cell>
          <cell r="D1036" t="str">
            <v>Pågående</v>
          </cell>
          <cell r="E1036" t="str">
            <v>Underhåll planering Reg Nationell</v>
          </cell>
          <cell r="H1036" t="str">
            <v>ITif3 - IT-förvaltning 3 (fd Plattformsförvaltning) (ENH)</v>
          </cell>
          <cell r="I1036" t="str">
            <v>ITif3 - IT-förvaltning 3 (fd Plattformsförvaltning) (ENH)</v>
          </cell>
          <cell r="M1036" t="str">
            <v>B099</v>
          </cell>
          <cell r="N1036" t="str">
            <v/>
          </cell>
          <cell r="O1036">
            <v>304600000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30600000</v>
          </cell>
          <cell r="U1036">
            <v>40500000</v>
          </cell>
          <cell r="V1036">
            <v>46500000</v>
          </cell>
          <cell r="W1036">
            <v>44500000</v>
          </cell>
          <cell r="X1036">
            <v>37500000</v>
          </cell>
          <cell r="Y1036">
            <v>32000000</v>
          </cell>
          <cell r="Z1036">
            <v>37000000</v>
          </cell>
          <cell r="AA1036">
            <v>36000000</v>
          </cell>
        </row>
        <row r="1037">
          <cell r="A1037">
            <v>8326</v>
          </cell>
          <cell r="B1037" t="str">
            <v>Ornäs, spårväxelbyte 1</v>
          </cell>
          <cell r="C1037" t="str">
            <v>B43</v>
          </cell>
          <cell r="D1037" t="str">
            <v>Planlagd</v>
          </cell>
          <cell r="E1037" t="str">
            <v>Underhåll planering Reg Mitt</v>
          </cell>
          <cell r="H1037" t="str">
            <v>IVpru - Projekt och utveckling  (ENH)</v>
          </cell>
          <cell r="I1037" t="str">
            <v>IVm - Mitt (AVD)</v>
          </cell>
          <cell r="M1037" t="str">
            <v>B323</v>
          </cell>
          <cell r="N1037" t="str">
            <v>10</v>
          </cell>
          <cell r="O1037">
            <v>3500000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300000</v>
          </cell>
          <cell r="W1037">
            <v>3200000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</row>
        <row r="1038">
          <cell r="A1038">
            <v>8326</v>
          </cell>
          <cell r="B1038" t="str">
            <v>Ornäs, spårväxelbyte 1</v>
          </cell>
          <cell r="C1038" t="str">
            <v>B43</v>
          </cell>
          <cell r="D1038" t="str">
            <v>Nystart</v>
          </cell>
          <cell r="E1038" t="str">
            <v>Underhåll planering Reg Mitt</v>
          </cell>
          <cell r="H1038" t="str">
            <v>UHauf - Utformning  (SEK)</v>
          </cell>
          <cell r="I1038" t="str">
            <v>IVm - Mitt (AVD)</v>
          </cell>
          <cell r="M1038" t="str">
            <v>B323</v>
          </cell>
          <cell r="N1038" t="str">
            <v>10</v>
          </cell>
          <cell r="O1038">
            <v>150000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150000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</row>
        <row r="1039">
          <cell r="A1039">
            <v>8343</v>
          </cell>
          <cell r="B1039" t="str">
            <v>S Justeringspost DRIF åtgtyp 021 PL02</v>
          </cell>
          <cell r="C1039" t="str">
            <v>DRIF</v>
          </cell>
          <cell r="D1039" t="str">
            <v>Äskande</v>
          </cell>
          <cell r="E1039" t="str">
            <v>Sbp - Budget/Prognos  (AVD)</v>
          </cell>
          <cell r="H1039" t="str">
            <v>Sbp - Budget/Prognos  (AVD)</v>
          </cell>
          <cell r="I1039" t="str">
            <v/>
          </cell>
          <cell r="M1039" t="str">
            <v/>
          </cell>
          <cell r="N1039" t="str">
            <v/>
          </cell>
          <cell r="O1039">
            <v>-33300000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-17400000</v>
          </cell>
          <cell r="U1039">
            <v>-15300000</v>
          </cell>
          <cell r="V1039">
            <v>-300000</v>
          </cell>
          <cell r="W1039">
            <v>-300000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</row>
        <row r="1040">
          <cell r="A1040">
            <v>8348</v>
          </cell>
          <cell r="B1040" t="str">
            <v>UH ramjustering åtgärdstyp 04</v>
          </cell>
          <cell r="C1040" t="str">
            <v>B43</v>
          </cell>
          <cell r="D1040" t="str">
            <v>Nystart</v>
          </cell>
          <cell r="E1040" t="str">
            <v>UH - Budget/Prognos (VO)</v>
          </cell>
          <cell r="H1040" t="str">
            <v>UH - Budget/Prognos (VO)</v>
          </cell>
          <cell r="I1040" t="str">
            <v/>
          </cell>
          <cell r="M1040" t="str">
            <v/>
          </cell>
          <cell r="N1040" t="str">
            <v/>
          </cell>
          <cell r="O1040">
            <v>-2800000000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-1100000000</v>
          </cell>
          <cell r="U1040">
            <v>-900000000</v>
          </cell>
          <cell r="V1040">
            <v>-800000000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</row>
        <row r="1041">
          <cell r="A1041">
            <v>8348</v>
          </cell>
          <cell r="B1041" t="str">
            <v>UH ramjustering åtgärdstyp 04</v>
          </cell>
          <cell r="C1041" t="str">
            <v>B43</v>
          </cell>
          <cell r="D1041" t="str">
            <v>Pågående</v>
          </cell>
          <cell r="E1041" t="str">
            <v>UH - Budget/Prognos (VO)</v>
          </cell>
          <cell r="H1041" t="str">
            <v>UH - Budget/Prognos (VO)</v>
          </cell>
          <cell r="I1041" t="str">
            <v/>
          </cell>
          <cell r="M1041" t="str">
            <v/>
          </cell>
          <cell r="N1041" t="str">
            <v/>
          </cell>
          <cell r="O1041">
            <v>-4918000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-4918000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</row>
        <row r="1042">
          <cell r="A1042">
            <v>8397</v>
          </cell>
          <cell r="B1042" t="str">
            <v>Jönköping - Bankeryd, Spårbyte FIST</v>
          </cell>
          <cell r="C1042" t="str">
            <v>B43</v>
          </cell>
          <cell r="D1042" t="str">
            <v>Planlagd</v>
          </cell>
          <cell r="E1042" t="str">
            <v>Underhåll planering Reg Syd</v>
          </cell>
          <cell r="H1042" t="str">
            <v>IVsy - Syd (AVD)</v>
          </cell>
          <cell r="I1042" t="str">
            <v>IVsy - Syd (AVD)</v>
          </cell>
          <cell r="M1042" t="str">
            <v>B711</v>
          </cell>
          <cell r="N1042" t="str">
            <v/>
          </cell>
          <cell r="O1042">
            <v>36900000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100000</v>
          </cell>
          <cell r="V1042">
            <v>3600000</v>
          </cell>
          <cell r="W1042">
            <v>32500000</v>
          </cell>
          <cell r="X1042">
            <v>700000</v>
          </cell>
          <cell r="Y1042">
            <v>0</v>
          </cell>
          <cell r="Z1042">
            <v>0</v>
          </cell>
          <cell r="AA1042">
            <v>0</v>
          </cell>
        </row>
        <row r="1043">
          <cell r="A1043">
            <v>8397</v>
          </cell>
          <cell r="B1043" t="str">
            <v>Jönköping - Bankeryd, Spårbyte FIST</v>
          </cell>
          <cell r="C1043" t="str">
            <v>B43</v>
          </cell>
          <cell r="D1043" t="str">
            <v>Nystart</v>
          </cell>
          <cell r="E1043" t="str">
            <v>Underhåll planering Reg Syd</v>
          </cell>
          <cell r="H1043" t="str">
            <v>UHauf - Utformning  (SEK)</v>
          </cell>
          <cell r="I1043" t="str">
            <v>IVsy - Syd (AVD)</v>
          </cell>
          <cell r="M1043" t="str">
            <v>B711</v>
          </cell>
          <cell r="N1043" t="str">
            <v/>
          </cell>
          <cell r="O1043">
            <v>100000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100000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</row>
        <row r="1044">
          <cell r="A1044">
            <v>8398</v>
          </cell>
          <cell r="B1044" t="str">
            <v>Sävenäs rangerbangård,  Migrering rangerstyrsystem</v>
          </cell>
          <cell r="C1044" t="str">
            <v>B43</v>
          </cell>
          <cell r="D1044" t="str">
            <v>Planlagd</v>
          </cell>
          <cell r="E1044" t="str">
            <v>Underhåll planering Reg Väst</v>
          </cell>
          <cell r="H1044" t="str">
            <v>IVvä - Väst (AVD)</v>
          </cell>
          <cell r="I1044" t="str">
            <v>IVvä - Väst (AVD)</v>
          </cell>
          <cell r="M1044" t="str">
            <v>B602</v>
          </cell>
          <cell r="N1044" t="str">
            <v>23</v>
          </cell>
          <cell r="O1044">
            <v>14800000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7400000</v>
          </cell>
          <cell r="V1044">
            <v>7400000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</row>
        <row r="1045">
          <cell r="A1045">
            <v>8398</v>
          </cell>
          <cell r="B1045" t="str">
            <v>Sävenäs rangerbangård,  Migrering rangerstyrsystem</v>
          </cell>
          <cell r="C1045" t="str">
            <v>B43</v>
          </cell>
          <cell r="D1045" t="str">
            <v>Nystart</v>
          </cell>
          <cell r="E1045" t="str">
            <v>Underhåll planering Reg Väst</v>
          </cell>
          <cell r="H1045" t="str">
            <v>UHauf - Utformning  (SEK)</v>
          </cell>
          <cell r="I1045" t="str">
            <v>IVvä - Väst (AVD)</v>
          </cell>
          <cell r="M1045" t="str">
            <v>B602</v>
          </cell>
          <cell r="N1045" t="str">
            <v>23</v>
          </cell>
          <cell r="O1045">
            <v>200000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200000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</row>
        <row r="1046">
          <cell r="A1046">
            <v>8399</v>
          </cell>
          <cell r="B1046" t="str">
            <v>Tomteboda,  Nytt rangerställverk</v>
          </cell>
          <cell r="C1046" t="str">
            <v>B43</v>
          </cell>
          <cell r="D1046" t="str">
            <v>Planlagd</v>
          </cell>
          <cell r="E1046" t="str">
            <v>Underhåll planering Reg Stockholm</v>
          </cell>
          <cell r="H1046" t="str">
            <v>UHauf - Utformning  (SEK)</v>
          </cell>
          <cell r="I1046" t="str">
            <v>IVös - Öst/Stockholm (AVD)</v>
          </cell>
          <cell r="M1046" t="str">
            <v>B403</v>
          </cell>
          <cell r="N1046" t="str">
            <v>27</v>
          </cell>
          <cell r="O1046">
            <v>100000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100000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</row>
        <row r="1047">
          <cell r="A1047">
            <v>8399</v>
          </cell>
          <cell r="B1047" t="str">
            <v>Tomteboda,  Nytt rangerställverk</v>
          </cell>
          <cell r="C1047" t="str">
            <v>B43</v>
          </cell>
          <cell r="D1047" t="str">
            <v>Planlagd</v>
          </cell>
          <cell r="E1047" t="str">
            <v>Underhåll planering Reg Stockholm</v>
          </cell>
          <cell r="H1047" t="str">
            <v>IVös - Öst/Stockholm (AVD)</v>
          </cell>
          <cell r="I1047" t="str">
            <v>IVös - Öst/Stockholm (AVD)</v>
          </cell>
          <cell r="M1047" t="str">
            <v>B403</v>
          </cell>
          <cell r="N1047" t="str">
            <v>27</v>
          </cell>
          <cell r="O1047">
            <v>80500000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500000</v>
          </cell>
          <cell r="W1047">
            <v>10000000</v>
          </cell>
          <cell r="X1047">
            <v>50000000</v>
          </cell>
          <cell r="Y1047">
            <v>20000000</v>
          </cell>
          <cell r="Z1047">
            <v>0</v>
          </cell>
          <cell r="AA1047">
            <v>0</v>
          </cell>
        </row>
        <row r="1048">
          <cell r="A1048">
            <v>8400</v>
          </cell>
          <cell r="B1048" t="str">
            <v>Malmö godsbangård,  Migrering rangerstyrsystem</v>
          </cell>
          <cell r="C1048" t="str">
            <v>B43</v>
          </cell>
          <cell r="D1048" t="str">
            <v>Planlagd</v>
          </cell>
          <cell r="E1048" t="str">
            <v>Underhåll planering Reg Syd</v>
          </cell>
          <cell r="H1048" t="str">
            <v>UHauf - Utformning  (SEK)</v>
          </cell>
          <cell r="I1048" t="str">
            <v>IVsy - Syd (AVD)</v>
          </cell>
          <cell r="M1048" t="str">
            <v>B901</v>
          </cell>
          <cell r="N1048" t="str">
            <v>24</v>
          </cell>
          <cell r="O1048">
            <v>100000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100000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</row>
        <row r="1049">
          <cell r="A1049">
            <v>8400</v>
          </cell>
          <cell r="B1049" t="str">
            <v>Malmö godsbangård,  Migrering rangerstyrsystem</v>
          </cell>
          <cell r="C1049" t="str">
            <v>B43</v>
          </cell>
          <cell r="D1049" t="str">
            <v>Planlagd</v>
          </cell>
          <cell r="E1049" t="str">
            <v>Underhåll planering Reg Syd</v>
          </cell>
          <cell r="H1049" t="str">
            <v>IVsy - Syd (AVD)</v>
          </cell>
          <cell r="I1049" t="str">
            <v>IVsy - Syd (AVD)</v>
          </cell>
          <cell r="M1049" t="str">
            <v>B901</v>
          </cell>
          <cell r="N1049" t="str">
            <v>24</v>
          </cell>
          <cell r="O1049">
            <v>4000000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4000000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</row>
        <row r="1050">
          <cell r="A1050">
            <v>8401</v>
          </cell>
          <cell r="B1050" t="str">
            <v>Göteborg Norra,  Nytt rangerställverk</v>
          </cell>
          <cell r="C1050" t="str">
            <v>B43</v>
          </cell>
          <cell r="D1050" t="str">
            <v>Planlagd</v>
          </cell>
          <cell r="E1050" t="str">
            <v>Underhåll planering Reg Väst</v>
          </cell>
          <cell r="H1050" t="str">
            <v>UHauf - Utformning  (SEK)</v>
          </cell>
          <cell r="I1050" t="str">
            <v>IVvä - Väst (AVD)</v>
          </cell>
          <cell r="M1050" t="str">
            <v>B601</v>
          </cell>
          <cell r="N1050" t="str">
            <v>23</v>
          </cell>
          <cell r="O1050">
            <v>100000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100000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</row>
        <row r="1051">
          <cell r="A1051">
            <v>8401</v>
          </cell>
          <cell r="B1051" t="str">
            <v>Göteborg Norra,  Nytt rangerställverk</v>
          </cell>
          <cell r="C1051" t="str">
            <v>B43</v>
          </cell>
          <cell r="D1051" t="str">
            <v>Planlagd</v>
          </cell>
          <cell r="E1051" t="str">
            <v>Underhåll planering Reg Väst</v>
          </cell>
          <cell r="H1051" t="str">
            <v>IVvä - Väst (AVD)</v>
          </cell>
          <cell r="I1051" t="str">
            <v>IVvä - Väst (AVD)</v>
          </cell>
          <cell r="M1051" t="str">
            <v>B601</v>
          </cell>
          <cell r="N1051" t="str">
            <v>23</v>
          </cell>
          <cell r="O1051">
            <v>70500000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500000</v>
          </cell>
          <cell r="W1051">
            <v>10000000</v>
          </cell>
          <cell r="X1051">
            <v>50000000</v>
          </cell>
          <cell r="Y1051">
            <v>10000000</v>
          </cell>
          <cell r="Z1051">
            <v>0</v>
          </cell>
          <cell r="AA1051">
            <v>0</v>
          </cell>
        </row>
        <row r="1052">
          <cell r="A1052">
            <v>8402</v>
          </cell>
          <cell r="B1052" t="str">
            <v>Trelleborg,  Utbyte av rangerbord</v>
          </cell>
          <cell r="C1052" t="str">
            <v>B43</v>
          </cell>
          <cell r="D1052" t="str">
            <v>Planlagd</v>
          </cell>
          <cell r="E1052" t="str">
            <v>Underhåll planering Reg Syd</v>
          </cell>
          <cell r="H1052" t="str">
            <v>IVsy - Syd (AVD)</v>
          </cell>
          <cell r="I1052" t="str">
            <v>IVsy - Syd (AVD)</v>
          </cell>
          <cell r="M1052" t="str">
            <v>B914</v>
          </cell>
          <cell r="N1052" t="str">
            <v>26</v>
          </cell>
          <cell r="O1052">
            <v>1200000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1200000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</row>
        <row r="1053">
          <cell r="A1053">
            <v>8402</v>
          </cell>
          <cell r="B1053" t="str">
            <v>Trelleborg,  Utbyte av rangerbord</v>
          </cell>
          <cell r="C1053" t="str">
            <v>B43</v>
          </cell>
          <cell r="D1053" t="str">
            <v>Nystart</v>
          </cell>
          <cell r="E1053" t="str">
            <v>Underhåll planering Reg Syd</v>
          </cell>
          <cell r="H1053" t="str">
            <v>UHauf - Utformning  (SEK)</v>
          </cell>
          <cell r="I1053" t="str">
            <v>IVsy - Syd (AVD)</v>
          </cell>
          <cell r="M1053" t="str">
            <v>B914</v>
          </cell>
          <cell r="N1053" t="str">
            <v>26</v>
          </cell>
          <cell r="O1053">
            <v>50000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50000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</row>
        <row r="1054">
          <cell r="A1054">
            <v>8405</v>
          </cell>
          <cell r="B1054" t="str">
            <v>Landskrona gb,  slopning av ställverk, 3 nya vägskydd</v>
          </cell>
          <cell r="C1054" t="str">
            <v>B43</v>
          </cell>
          <cell r="D1054" t="str">
            <v>Planlagd</v>
          </cell>
          <cell r="E1054" t="str">
            <v>Underhåll planering Reg Syd</v>
          </cell>
          <cell r="H1054" t="str">
            <v>IVsy - Syd (AVD)</v>
          </cell>
          <cell r="I1054" t="str">
            <v>IVsy - Syd (AVD)</v>
          </cell>
          <cell r="M1054" t="str">
            <v>B937</v>
          </cell>
          <cell r="N1054" t="str">
            <v>79</v>
          </cell>
          <cell r="O1054">
            <v>4500000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1500000</v>
          </cell>
          <cell r="V1054">
            <v>3000000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</row>
        <row r="1055">
          <cell r="A1055">
            <v>8405</v>
          </cell>
          <cell r="B1055" t="str">
            <v>Landskrona gb,  slopning av ställverk, 3 nya vägskydd</v>
          </cell>
          <cell r="C1055" t="str">
            <v>B43</v>
          </cell>
          <cell r="D1055" t="str">
            <v>Nystart</v>
          </cell>
          <cell r="E1055" t="str">
            <v>Underhåll planering Reg Syd</v>
          </cell>
          <cell r="H1055" t="str">
            <v>UHauf - Utformning  (SEK)</v>
          </cell>
          <cell r="I1055" t="str">
            <v>IVsy - Syd (AVD)</v>
          </cell>
          <cell r="M1055" t="str">
            <v>B937</v>
          </cell>
          <cell r="N1055" t="str">
            <v>79</v>
          </cell>
          <cell r="O1055">
            <v>50000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50000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</row>
        <row r="1056">
          <cell r="A1056">
            <v>8407</v>
          </cell>
          <cell r="B1056" t="str">
            <v>Notviken, Rivning/sanering av gamla teknikhuset som är bortkopplat</v>
          </cell>
          <cell r="C1056" t="str">
            <v>B43</v>
          </cell>
          <cell r="D1056" t="str">
            <v>Planlagd</v>
          </cell>
          <cell r="E1056" t="str">
            <v>Underhåll planering Reg Nord</v>
          </cell>
          <cell r="H1056" t="str">
            <v>IVn - Nord (AVD)</v>
          </cell>
          <cell r="I1056" t="str">
            <v>IVn - Nord (AVD)</v>
          </cell>
          <cell r="M1056" t="str">
            <v>B119</v>
          </cell>
          <cell r="N1056" t="str">
            <v>07</v>
          </cell>
          <cell r="O1056">
            <v>1500000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1500000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</row>
        <row r="1057">
          <cell r="A1057">
            <v>8407</v>
          </cell>
          <cell r="B1057" t="str">
            <v>Notviken, Rivning/sanering av gamla teknikhuset som är bortkopplat</v>
          </cell>
          <cell r="C1057" t="str">
            <v>B43</v>
          </cell>
          <cell r="D1057" t="str">
            <v>Äskande</v>
          </cell>
          <cell r="E1057" t="str">
            <v>Underhåll planering Reg Nord</v>
          </cell>
          <cell r="H1057" t="str">
            <v>UHauf - Utformning  (SEK)</v>
          </cell>
          <cell r="I1057" t="str">
            <v>IVn - Nord (AVD)</v>
          </cell>
          <cell r="M1057" t="str">
            <v>B119</v>
          </cell>
          <cell r="N1057" t="str">
            <v>07</v>
          </cell>
          <cell r="O1057">
            <v>50000</v>
          </cell>
          <cell r="P1057">
            <v>0</v>
          </cell>
          <cell r="Q1057">
            <v>0</v>
          </cell>
          <cell r="R1057">
            <v>0</v>
          </cell>
          <cell r="S1057">
            <v>50000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</row>
        <row r="1058">
          <cell r="A1058">
            <v>8408</v>
          </cell>
          <cell r="B1058" t="str">
            <v>Öjebyn , Slopning av linjeplats</v>
          </cell>
          <cell r="C1058" t="str">
            <v>B43</v>
          </cell>
          <cell r="D1058" t="str">
            <v>Planlagd</v>
          </cell>
          <cell r="E1058" t="str">
            <v>Underhåll planering Reg Nord</v>
          </cell>
          <cell r="H1058" t="str">
            <v>IVn - Nord (AVD)</v>
          </cell>
          <cell r="I1058" t="str">
            <v>IVn - Nord (AVD)</v>
          </cell>
          <cell r="M1058" t="str">
            <v>B141</v>
          </cell>
          <cell r="N1058" t="str">
            <v>42</v>
          </cell>
          <cell r="O1058">
            <v>500000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500000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</row>
        <row r="1059">
          <cell r="A1059">
            <v>8408</v>
          </cell>
          <cell r="B1059" t="str">
            <v>Öjebyn , Slopning av linjeplats</v>
          </cell>
          <cell r="C1059" t="str">
            <v>B43</v>
          </cell>
          <cell r="D1059" t="str">
            <v>Äskande</v>
          </cell>
          <cell r="E1059" t="str">
            <v>Underhåll planering Reg Nord</v>
          </cell>
          <cell r="H1059" t="str">
            <v>UHauf - Utformning  (SEK)</v>
          </cell>
          <cell r="I1059" t="str">
            <v>IVn - Nord (AVD)</v>
          </cell>
          <cell r="M1059" t="str">
            <v>B141</v>
          </cell>
          <cell r="N1059" t="str">
            <v>42</v>
          </cell>
          <cell r="O1059">
            <v>50000</v>
          </cell>
          <cell r="P1059">
            <v>0</v>
          </cell>
          <cell r="Q1059">
            <v>0</v>
          </cell>
          <cell r="R1059">
            <v>0</v>
          </cell>
          <cell r="S1059">
            <v>50000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</row>
        <row r="1060">
          <cell r="A1060">
            <v>8409</v>
          </cell>
          <cell r="B1060" t="str">
            <v>Norrfors-Långsele, Bortplockning av filter på telepar</v>
          </cell>
          <cell r="C1060" t="str">
            <v>B43</v>
          </cell>
          <cell r="D1060" t="str">
            <v>Planlagd</v>
          </cell>
          <cell r="E1060" t="str">
            <v>Underhåll planering Reg Nord</v>
          </cell>
          <cell r="H1060" t="str">
            <v>UHom - Mitt (ENH)</v>
          </cell>
          <cell r="I1060" t="str">
            <v>UHom - Mitt (ENH)</v>
          </cell>
          <cell r="M1060" t="str">
            <v>B129</v>
          </cell>
          <cell r="N1060" t="str">
            <v>07</v>
          </cell>
          <cell r="O1060">
            <v>320000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320000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</row>
        <row r="1061">
          <cell r="A1061">
            <v>8410</v>
          </cell>
          <cell r="B1061" t="str">
            <v>Brännlandsberget, Slopning av linjeplats</v>
          </cell>
          <cell r="C1061" t="str">
            <v>B43</v>
          </cell>
          <cell r="D1061" t="str">
            <v>Planlagd</v>
          </cell>
          <cell r="E1061" t="str">
            <v>Underhåll planering Reg Nord</v>
          </cell>
          <cell r="H1061" t="str">
            <v>IVn - Nord (AVD)</v>
          </cell>
          <cell r="I1061" t="str">
            <v>IVn - Nord (AVD)</v>
          </cell>
          <cell r="M1061" t="str">
            <v>B146</v>
          </cell>
          <cell r="N1061" t="str">
            <v>07</v>
          </cell>
          <cell r="O1061">
            <v>500000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500000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</row>
        <row r="1062">
          <cell r="A1062">
            <v>8410</v>
          </cell>
          <cell r="B1062" t="str">
            <v>Brännlandsberget, Slopning av linjeplats</v>
          </cell>
          <cell r="C1062" t="str">
            <v>B43</v>
          </cell>
          <cell r="D1062" t="str">
            <v>Äskande</v>
          </cell>
          <cell r="E1062" t="str">
            <v>Underhåll planering Reg Nord</v>
          </cell>
          <cell r="H1062" t="str">
            <v>UHauf - Utformning  (SEK)</v>
          </cell>
          <cell r="I1062" t="str">
            <v>IVn - Nord (AVD)</v>
          </cell>
          <cell r="M1062" t="str">
            <v>B146</v>
          </cell>
          <cell r="N1062" t="str">
            <v>07</v>
          </cell>
          <cell r="O1062">
            <v>50000</v>
          </cell>
          <cell r="P1062">
            <v>0</v>
          </cell>
          <cell r="Q1062">
            <v>0</v>
          </cell>
          <cell r="R1062">
            <v>0</v>
          </cell>
          <cell r="S1062">
            <v>50000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</row>
        <row r="1063">
          <cell r="A1063">
            <v>8411</v>
          </cell>
          <cell r="B1063" t="str">
            <v>Borås, Ställverksbyte ställarställverk</v>
          </cell>
          <cell r="C1063" t="str">
            <v>B43</v>
          </cell>
          <cell r="D1063" t="str">
            <v>Planlagd</v>
          </cell>
          <cell r="E1063" t="str">
            <v>Underhåll planering Reg Väst</v>
          </cell>
          <cell r="H1063" t="str">
            <v>IVvä - Väst (AVD)</v>
          </cell>
          <cell r="I1063" t="str">
            <v>IVvä - Väst (AVD)</v>
          </cell>
          <cell r="M1063" t="str">
            <v>B655</v>
          </cell>
          <cell r="N1063" t="str">
            <v>04</v>
          </cell>
          <cell r="O1063">
            <v>186000000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1000000</v>
          </cell>
          <cell r="U1063">
            <v>5000000</v>
          </cell>
          <cell r="V1063">
            <v>80000000</v>
          </cell>
          <cell r="W1063">
            <v>80000000</v>
          </cell>
          <cell r="X1063">
            <v>20000000</v>
          </cell>
          <cell r="Y1063">
            <v>0</v>
          </cell>
          <cell r="Z1063">
            <v>0</v>
          </cell>
          <cell r="AA1063">
            <v>0</v>
          </cell>
        </row>
        <row r="1064">
          <cell r="A1064">
            <v>8411</v>
          </cell>
          <cell r="B1064" t="str">
            <v>Borås, Ställverksbyte ställarställverk</v>
          </cell>
          <cell r="C1064" t="str">
            <v>B43</v>
          </cell>
          <cell r="D1064" t="str">
            <v>Nystart</v>
          </cell>
          <cell r="E1064" t="str">
            <v>Underhåll planering Reg Väst</v>
          </cell>
          <cell r="H1064" t="str">
            <v>UHauf - Utformning  (SEK)</v>
          </cell>
          <cell r="I1064" t="str">
            <v>IVvä - Väst (AVD)</v>
          </cell>
          <cell r="M1064" t="str">
            <v>B655</v>
          </cell>
          <cell r="N1064" t="str">
            <v>04</v>
          </cell>
          <cell r="O1064">
            <v>50000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50000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</row>
        <row r="1065">
          <cell r="A1065">
            <v>8412</v>
          </cell>
          <cell r="B1065" t="str">
            <v>Kil, Ställverksbyte ställarställverk</v>
          </cell>
          <cell r="C1065" t="str">
            <v>B43</v>
          </cell>
          <cell r="D1065" t="str">
            <v>Planlagd</v>
          </cell>
          <cell r="E1065" t="str">
            <v>Underhåll planering Reg Väst</v>
          </cell>
          <cell r="H1065" t="str">
            <v>UHauf - Utformning  (SEK)</v>
          </cell>
          <cell r="I1065" t="str">
            <v>IVvä - Väst (AVD)</v>
          </cell>
          <cell r="M1065" t="str">
            <v>B631</v>
          </cell>
          <cell r="N1065" t="str">
            <v>12</v>
          </cell>
          <cell r="O1065">
            <v>100000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100000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</row>
        <row r="1066">
          <cell r="A1066">
            <v>8412</v>
          </cell>
          <cell r="B1066" t="str">
            <v>Kil, Ställverksbyte ställarställverk</v>
          </cell>
          <cell r="C1066" t="str">
            <v>B43</v>
          </cell>
          <cell r="D1066" t="str">
            <v>Planlagd</v>
          </cell>
          <cell r="E1066" t="str">
            <v>Underhåll planering Reg Väst</v>
          </cell>
          <cell r="H1066" t="str">
            <v>IVvä - Väst (AVD)</v>
          </cell>
          <cell r="I1066" t="str">
            <v>IVvä - Väst (AVD)</v>
          </cell>
          <cell r="M1066" t="str">
            <v>B631</v>
          </cell>
          <cell r="N1066" t="str">
            <v>12</v>
          </cell>
          <cell r="O1066">
            <v>186000000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1000000</v>
          </cell>
          <cell r="W1066">
            <v>5000000</v>
          </cell>
          <cell r="X1066">
            <v>80000000</v>
          </cell>
          <cell r="Y1066">
            <v>80000000</v>
          </cell>
          <cell r="Z1066">
            <v>20000000</v>
          </cell>
          <cell r="AA1066">
            <v>0</v>
          </cell>
        </row>
        <row r="1067">
          <cell r="A1067">
            <v>8413</v>
          </cell>
          <cell r="B1067" t="str">
            <v>Värnamo, Ställverksbyte ställarställverk</v>
          </cell>
          <cell r="C1067" t="str">
            <v>B43</v>
          </cell>
          <cell r="D1067" t="str">
            <v>Planlagd</v>
          </cell>
          <cell r="E1067" t="str">
            <v>Underhåll planering Reg Syd</v>
          </cell>
          <cell r="H1067" t="str">
            <v>IVsy - Syd (AVD)</v>
          </cell>
          <cell r="I1067" t="str">
            <v>IVsy - Syd (AVD)</v>
          </cell>
          <cell r="M1067" t="str">
            <v>B720</v>
          </cell>
          <cell r="N1067" t="str">
            <v>04</v>
          </cell>
          <cell r="O1067">
            <v>186000000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1000000</v>
          </cell>
          <cell r="X1067">
            <v>5000000</v>
          </cell>
          <cell r="Y1067">
            <v>80000000</v>
          </cell>
          <cell r="Z1067">
            <v>80000000</v>
          </cell>
          <cell r="AA1067">
            <v>20000000</v>
          </cell>
        </row>
        <row r="1068">
          <cell r="A1068">
            <v>8413</v>
          </cell>
          <cell r="B1068" t="str">
            <v>Värnamo, Ställverksbyte ställarställverk</v>
          </cell>
          <cell r="C1068" t="str">
            <v>B43</v>
          </cell>
          <cell r="D1068" t="str">
            <v>Nystart</v>
          </cell>
          <cell r="E1068" t="str">
            <v>Underhåll planering Reg Syd</v>
          </cell>
          <cell r="H1068" t="str">
            <v>UHauf - Utformning  (SEK)</v>
          </cell>
          <cell r="I1068" t="str">
            <v>IVsy - Syd (AVD)</v>
          </cell>
          <cell r="M1068" t="str">
            <v>B720</v>
          </cell>
          <cell r="N1068" t="str">
            <v>04</v>
          </cell>
          <cell r="O1068">
            <v>100000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100000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</row>
        <row r="1069">
          <cell r="A1069">
            <v>8414</v>
          </cell>
          <cell r="B1069" t="str">
            <v>Hagalund, Nytt signalställverk 95 (centralenheten)</v>
          </cell>
          <cell r="C1069" t="str">
            <v>B43</v>
          </cell>
          <cell r="D1069" t="str">
            <v>Planlagd</v>
          </cell>
          <cell r="E1069" t="str">
            <v>Underhåll planering Reg Stockholm</v>
          </cell>
          <cell r="H1069" t="str">
            <v>IVös - Öst/Stockholm (AVD)</v>
          </cell>
          <cell r="I1069" t="str">
            <v>IVös - Öst/Stockholm (AVD)</v>
          </cell>
          <cell r="M1069" t="str">
            <v>B402</v>
          </cell>
          <cell r="N1069" t="str">
            <v>27</v>
          </cell>
          <cell r="O1069">
            <v>60500000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500000</v>
          </cell>
          <cell r="U1069">
            <v>5000000</v>
          </cell>
          <cell r="V1069">
            <v>30000000</v>
          </cell>
          <cell r="W1069">
            <v>25000000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</row>
        <row r="1070">
          <cell r="A1070">
            <v>8414</v>
          </cell>
          <cell r="B1070" t="str">
            <v>Hagalund, Nytt signalställverk 95 (centralenheten)</v>
          </cell>
          <cell r="C1070" t="str">
            <v>B43</v>
          </cell>
          <cell r="D1070" t="str">
            <v>Nystart</v>
          </cell>
          <cell r="E1070" t="str">
            <v>Underhåll planering Reg Stockholm</v>
          </cell>
          <cell r="H1070" t="str">
            <v>UHauf - Utformning  (SEK)</v>
          </cell>
          <cell r="I1070" t="str">
            <v>IVös - Öst/Stockholm (AVD)</v>
          </cell>
          <cell r="M1070" t="str">
            <v>B402</v>
          </cell>
          <cell r="N1070" t="str">
            <v>27</v>
          </cell>
          <cell r="O1070">
            <v>150000</v>
          </cell>
          <cell r="P1070">
            <v>0</v>
          </cell>
          <cell r="Q1070">
            <v>0</v>
          </cell>
          <cell r="R1070">
            <v>0</v>
          </cell>
          <cell r="S1070">
            <v>50000</v>
          </cell>
          <cell r="T1070">
            <v>100000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</row>
        <row r="1071">
          <cell r="A1071">
            <v>8417</v>
          </cell>
          <cell r="B1071" t="str">
            <v>Hallsberg stlv 95, Utdelsuppgradering</v>
          </cell>
          <cell r="C1071" t="str">
            <v>B43</v>
          </cell>
          <cell r="D1071" t="str">
            <v>Planlagd</v>
          </cell>
          <cell r="E1071" t="str">
            <v>Underhåll planering Reg Öst</v>
          </cell>
          <cell r="H1071" t="str">
            <v>UHauf - Utformning  (SEK)</v>
          </cell>
          <cell r="I1071" t="str">
            <v>IVös - Öst/Stockholm (AVD)</v>
          </cell>
          <cell r="M1071" t="str">
            <v>B419</v>
          </cell>
          <cell r="N1071" t="str">
            <v>01</v>
          </cell>
          <cell r="O1071">
            <v>100000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100000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</row>
        <row r="1072">
          <cell r="A1072">
            <v>8417</v>
          </cell>
          <cell r="B1072" t="str">
            <v>Hallsberg stlv 95, Utdelsuppgradering</v>
          </cell>
          <cell r="C1072" t="str">
            <v>B43</v>
          </cell>
          <cell r="D1072" t="str">
            <v>Planlagd</v>
          </cell>
          <cell r="E1072" t="str">
            <v>Underhåll planering Reg Öst</v>
          </cell>
          <cell r="H1072" t="str">
            <v>IVös - Öst/Stockholm (AVD)</v>
          </cell>
          <cell r="I1072" t="str">
            <v>IVös - Öst/Stockholm (AVD)</v>
          </cell>
          <cell r="M1072" t="str">
            <v>B419</v>
          </cell>
          <cell r="N1072" t="str">
            <v>01</v>
          </cell>
          <cell r="O1072">
            <v>21000000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1000000</v>
          </cell>
          <cell r="V1072">
            <v>10000000</v>
          </cell>
          <cell r="W1072">
            <v>10000000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</row>
        <row r="1073">
          <cell r="A1073">
            <v>8420</v>
          </cell>
          <cell r="B1073" t="str">
            <v>Oxelösund,  ny centralenhet, signalställverk 95</v>
          </cell>
          <cell r="C1073" t="str">
            <v>B43</v>
          </cell>
          <cell r="D1073" t="str">
            <v>Planlagd</v>
          </cell>
          <cell r="E1073" t="str">
            <v>Underhåll planering Reg Öst</v>
          </cell>
          <cell r="H1073" t="str">
            <v>UHauf - Utformning  (SEK)</v>
          </cell>
          <cell r="I1073" t="str">
            <v>IVös - Öst/Stockholm (AVD)</v>
          </cell>
          <cell r="M1073" t="str">
            <v>B492</v>
          </cell>
          <cell r="N1073" t="str">
            <v>18</v>
          </cell>
          <cell r="O1073">
            <v>100000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100000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</row>
        <row r="1074">
          <cell r="A1074">
            <v>8420</v>
          </cell>
          <cell r="B1074" t="str">
            <v>Oxelösund,  ny centralenhet, signalställverk 95</v>
          </cell>
          <cell r="C1074" t="str">
            <v>B43</v>
          </cell>
          <cell r="D1074" t="str">
            <v>Planlagd</v>
          </cell>
          <cell r="E1074" t="str">
            <v>Underhåll planering Reg Öst</v>
          </cell>
          <cell r="H1074" t="str">
            <v>IVös - Öst/Stockholm (AVD)</v>
          </cell>
          <cell r="I1074" t="str">
            <v>IVös - Öst/Stockholm (AVD)</v>
          </cell>
          <cell r="M1074" t="str">
            <v>B492</v>
          </cell>
          <cell r="N1074" t="str">
            <v>18</v>
          </cell>
          <cell r="O1074">
            <v>8000000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8000000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</row>
        <row r="1075">
          <cell r="A1075">
            <v>8422</v>
          </cell>
          <cell r="B1075" t="str">
            <v>Kristinehamn,  bomfällning/säkerhetsförbättring</v>
          </cell>
          <cell r="C1075" t="str">
            <v>B43</v>
          </cell>
          <cell r="D1075" t="str">
            <v>Planlagd</v>
          </cell>
          <cell r="E1075" t="str">
            <v>Underhåll planering Reg Väst</v>
          </cell>
          <cell r="H1075" t="str">
            <v>IVvä - Väst (AVD)</v>
          </cell>
          <cell r="I1075" t="str">
            <v>IVvä - Väst (AVD)</v>
          </cell>
          <cell r="M1075" t="str">
            <v>B383</v>
          </cell>
          <cell r="N1075" t="str">
            <v>12</v>
          </cell>
          <cell r="O1075">
            <v>2000000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2000000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</row>
        <row r="1076">
          <cell r="A1076">
            <v>8422</v>
          </cell>
          <cell r="B1076" t="str">
            <v>Kristinehamn,  bomfällning/säkerhetsförbättring</v>
          </cell>
          <cell r="C1076" t="str">
            <v>B43</v>
          </cell>
          <cell r="D1076" t="str">
            <v>Äskande</v>
          </cell>
          <cell r="E1076" t="str">
            <v>Underhåll planering Reg Väst</v>
          </cell>
          <cell r="H1076" t="str">
            <v>UHauf - Utformning  (SEK)</v>
          </cell>
          <cell r="I1076" t="str">
            <v>IVvä - Väst (AVD)</v>
          </cell>
          <cell r="M1076" t="str">
            <v>B383</v>
          </cell>
          <cell r="N1076" t="str">
            <v>12</v>
          </cell>
          <cell r="O1076">
            <v>50000</v>
          </cell>
          <cell r="P1076">
            <v>0</v>
          </cell>
          <cell r="Q1076">
            <v>0</v>
          </cell>
          <cell r="R1076">
            <v>0</v>
          </cell>
          <cell r="S1076">
            <v>50000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</row>
        <row r="1077">
          <cell r="A1077">
            <v>8433</v>
          </cell>
          <cell r="B1077" t="str">
            <v>Kumla Kyrkby, Vägskrydd, A-anläggning, uppgradering</v>
          </cell>
          <cell r="C1077" t="str">
            <v>B43</v>
          </cell>
          <cell r="D1077" t="str">
            <v>Planlagd</v>
          </cell>
          <cell r="E1077" t="str">
            <v>Underhåll planering Reg Öst</v>
          </cell>
          <cell r="H1077" t="str">
            <v>UHauf - Utformning  (SEK)</v>
          </cell>
          <cell r="I1077" t="str">
            <v>IVös - Öst/Stockholm (AVD)</v>
          </cell>
          <cell r="M1077" t="str">
            <v>B524</v>
          </cell>
          <cell r="N1077" t="str">
            <v>09</v>
          </cell>
          <cell r="O1077">
            <v>100000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100000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</row>
        <row r="1078">
          <cell r="A1078">
            <v>8433</v>
          </cell>
          <cell r="B1078" t="str">
            <v>Kumla Kyrkby, Vägskrydd, A-anläggning, uppgradering</v>
          </cell>
          <cell r="C1078" t="str">
            <v>B43</v>
          </cell>
          <cell r="D1078" t="str">
            <v>Planlagd</v>
          </cell>
          <cell r="E1078" t="str">
            <v>Underhåll planering Reg Öst</v>
          </cell>
          <cell r="H1078" t="str">
            <v>IVös - Öst/Stockholm (AVD)</v>
          </cell>
          <cell r="I1078" t="str">
            <v>IVös - Öst/Stockholm (AVD)</v>
          </cell>
          <cell r="M1078" t="str">
            <v>B524</v>
          </cell>
          <cell r="N1078" t="str">
            <v>09</v>
          </cell>
          <cell r="O1078">
            <v>2500000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500000</v>
          </cell>
          <cell r="V1078">
            <v>2000000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</row>
        <row r="1079">
          <cell r="A1079">
            <v>8437</v>
          </cell>
          <cell r="B1079" t="str">
            <v>Skorped-Kälvattnet, Vägskydd, Ombyggnad CD-anläggning km 709+657</v>
          </cell>
          <cell r="C1079" t="str">
            <v>B43</v>
          </cell>
          <cell r="D1079" t="str">
            <v>Planlagd</v>
          </cell>
          <cell r="E1079" t="str">
            <v>Underhåll planering Reg Nord</v>
          </cell>
          <cell r="H1079" t="str">
            <v>IVn - Nord (AVD)</v>
          </cell>
          <cell r="I1079" t="str">
            <v>IVn - Nord (AVD)</v>
          </cell>
          <cell r="M1079" t="str">
            <v>B130</v>
          </cell>
          <cell r="N1079" t="str">
            <v>07</v>
          </cell>
          <cell r="O1079">
            <v>600000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600000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</row>
        <row r="1080">
          <cell r="A1080">
            <v>8437</v>
          </cell>
          <cell r="B1080" t="str">
            <v>Skorped-Kälvattnet, Vägskydd, Ombyggnad CD-anläggning km 709+657</v>
          </cell>
          <cell r="C1080" t="str">
            <v>B43</v>
          </cell>
          <cell r="D1080" t="str">
            <v>Nystart</v>
          </cell>
          <cell r="E1080" t="str">
            <v>Underhåll planering Reg Nord</v>
          </cell>
          <cell r="H1080" t="str">
            <v>UHauf - Utformning  (SEK)</v>
          </cell>
          <cell r="I1080" t="str">
            <v>IVn - Nord (AVD)</v>
          </cell>
          <cell r="M1080" t="str">
            <v>B130</v>
          </cell>
          <cell r="N1080" t="str">
            <v>07</v>
          </cell>
          <cell r="O1080">
            <v>100000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100000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</row>
        <row r="1081">
          <cell r="A1081">
            <v>8438</v>
          </cell>
          <cell r="B1081" t="str">
            <v>Örnsköldsvik, Översjäla, uppdatering vägskydd 4 bomdriv  + gml vägkur</v>
          </cell>
          <cell r="C1081" t="str">
            <v>B43</v>
          </cell>
          <cell r="D1081" t="str">
            <v>Planlagd</v>
          </cell>
          <cell r="E1081" t="str">
            <v>Underhåll planering Reg Nord</v>
          </cell>
          <cell r="H1081" t="str">
            <v>IVn - Nord (AVD)</v>
          </cell>
          <cell r="I1081" t="str">
            <v>IVn - Nord (AVD)</v>
          </cell>
          <cell r="M1081" t="str">
            <v>B149</v>
          </cell>
          <cell r="N1081" t="str">
            <v>47</v>
          </cell>
          <cell r="O1081">
            <v>3000000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3000000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</row>
        <row r="1082">
          <cell r="A1082">
            <v>8438</v>
          </cell>
          <cell r="B1082" t="str">
            <v>Örnsköldsvik, Översjäla, uppdatering vägskydd 4 bomdriv  + gml vägkur</v>
          </cell>
          <cell r="C1082" t="str">
            <v>B43</v>
          </cell>
          <cell r="D1082" t="str">
            <v>Nystart</v>
          </cell>
          <cell r="E1082" t="str">
            <v>Underhåll planering Reg Nord</v>
          </cell>
          <cell r="H1082" t="str">
            <v>UHauf - Utformning  (SEK)</v>
          </cell>
          <cell r="I1082" t="str">
            <v>IVn - Nord (AVD)</v>
          </cell>
          <cell r="M1082" t="str">
            <v>B149</v>
          </cell>
          <cell r="N1082" t="str">
            <v>47</v>
          </cell>
          <cell r="O1082">
            <v>100000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100000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</row>
        <row r="1083">
          <cell r="A1083">
            <v>8443</v>
          </cell>
          <cell r="B1083" t="str">
            <v>Suttertjärn, km 200+516,  byte vägbro</v>
          </cell>
          <cell r="C1083" t="str">
            <v>B43</v>
          </cell>
          <cell r="D1083" t="str">
            <v>Planlagd</v>
          </cell>
          <cell r="E1083" t="str">
            <v>Underhåll planering Reg Väst</v>
          </cell>
          <cell r="H1083" t="str">
            <v>UHauf - Utformning  (SEK)</v>
          </cell>
          <cell r="I1083" t="str">
            <v>IVvä - Väst (AVD)</v>
          </cell>
          <cell r="M1083" t="str">
            <v>B326</v>
          </cell>
          <cell r="N1083" t="str">
            <v>10</v>
          </cell>
          <cell r="O1083">
            <v>100000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100000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</row>
        <row r="1084">
          <cell r="A1084">
            <v>8443</v>
          </cell>
          <cell r="B1084" t="str">
            <v>Suttertjärn, km 200+516,  byte vägbro</v>
          </cell>
          <cell r="C1084" t="str">
            <v>B43</v>
          </cell>
          <cell r="D1084" t="str">
            <v>Planlagd</v>
          </cell>
          <cell r="E1084" t="str">
            <v>Underhåll planering Reg Väst</v>
          </cell>
          <cell r="H1084" t="str">
            <v>IVvä - Väst (AVD)</v>
          </cell>
          <cell r="I1084" t="str">
            <v>IVvä - Väst (AVD)</v>
          </cell>
          <cell r="M1084" t="str">
            <v>B326</v>
          </cell>
          <cell r="N1084" t="str">
            <v>10</v>
          </cell>
          <cell r="O1084">
            <v>3500000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3500000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</row>
        <row r="1085">
          <cell r="A1085">
            <v>8444</v>
          </cell>
          <cell r="B1085" t="str">
            <v>Björneborg, km 277+739, byte vägbro</v>
          </cell>
          <cell r="C1085" t="str">
            <v>B43</v>
          </cell>
          <cell r="D1085" t="str">
            <v>Planlagd</v>
          </cell>
          <cell r="E1085" t="str">
            <v>Underhåll planering Reg Väst</v>
          </cell>
          <cell r="H1085" t="str">
            <v>UHauf - Utformning  (SEK)</v>
          </cell>
          <cell r="I1085" t="str">
            <v>IVvä - Väst (AVD)</v>
          </cell>
          <cell r="M1085" t="str">
            <v>B383</v>
          </cell>
          <cell r="N1085" t="str">
            <v>12</v>
          </cell>
          <cell r="O1085">
            <v>100000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100000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</row>
        <row r="1086">
          <cell r="A1086">
            <v>8444</v>
          </cell>
          <cell r="B1086" t="str">
            <v>Björneborg, km 277+739, byte vägbro</v>
          </cell>
          <cell r="C1086" t="str">
            <v>B43</v>
          </cell>
          <cell r="D1086" t="str">
            <v>Planlagd</v>
          </cell>
          <cell r="E1086" t="str">
            <v>Underhåll planering Reg Väst</v>
          </cell>
          <cell r="H1086" t="str">
            <v>IVvä - Väst (AVD)</v>
          </cell>
          <cell r="I1086" t="str">
            <v>IVvä - Väst (AVD)</v>
          </cell>
          <cell r="M1086" t="str">
            <v>B383</v>
          </cell>
          <cell r="N1086" t="str">
            <v>12</v>
          </cell>
          <cell r="O1086">
            <v>4500000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4500000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</row>
        <row r="1087">
          <cell r="A1087">
            <v>8445</v>
          </cell>
          <cell r="B1087" t="str">
            <v>Åskilje, Ume älv, ommålning bro</v>
          </cell>
          <cell r="C1087" t="str">
            <v>B43</v>
          </cell>
          <cell r="D1087" t="str">
            <v>Planlagd</v>
          </cell>
          <cell r="E1087" t="str">
            <v>Underhåll planering Reg Nord</v>
          </cell>
          <cell r="H1087" t="str">
            <v>IVn - Nord (AVD)</v>
          </cell>
          <cell r="I1087" t="str">
            <v>IVn - Nord (AVD)</v>
          </cell>
          <cell r="M1087" t="str">
            <v>B152</v>
          </cell>
          <cell r="N1087" t="str">
            <v>44</v>
          </cell>
          <cell r="O1087">
            <v>8500000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500000</v>
          </cell>
          <cell r="V1087">
            <v>8000000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</row>
        <row r="1088">
          <cell r="A1088">
            <v>8446</v>
          </cell>
          <cell r="B1088" t="str">
            <v>Klubbsjöbäcken, km 810+420, höjning av bro</v>
          </cell>
          <cell r="C1088" t="str">
            <v>B43</v>
          </cell>
          <cell r="D1088" t="str">
            <v>Planlagd</v>
          </cell>
          <cell r="E1088" t="str">
            <v>Underhåll planering Reg Nord</v>
          </cell>
          <cell r="H1088" t="str">
            <v>UHauf - Utformning  (SEK)</v>
          </cell>
          <cell r="I1088" t="str">
            <v>IVn - Nord (AVD)</v>
          </cell>
          <cell r="M1088" t="str">
            <v>B129</v>
          </cell>
          <cell r="N1088" t="str">
            <v>07</v>
          </cell>
          <cell r="O1088">
            <v>100000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100000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</row>
        <row r="1089">
          <cell r="A1089">
            <v>8446</v>
          </cell>
          <cell r="B1089" t="str">
            <v>Klubbsjöbäcken, km 810+420, höjning av bro</v>
          </cell>
          <cell r="C1089" t="str">
            <v>B43</v>
          </cell>
          <cell r="D1089" t="str">
            <v>Planlagd</v>
          </cell>
          <cell r="E1089" t="str">
            <v>Underhåll planering Reg Nord</v>
          </cell>
          <cell r="H1089" t="str">
            <v>IVn - Nord (AVD)</v>
          </cell>
          <cell r="I1089" t="str">
            <v>IVn - Nord (AVD)</v>
          </cell>
          <cell r="M1089" t="str">
            <v>B129</v>
          </cell>
          <cell r="N1089" t="str">
            <v>07</v>
          </cell>
          <cell r="O1089">
            <v>1800000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300000</v>
          </cell>
          <cell r="X1089">
            <v>1500000</v>
          </cell>
          <cell r="Y1089">
            <v>0</v>
          </cell>
          <cell r="Z1089">
            <v>0</v>
          </cell>
          <cell r="AA1089">
            <v>0</v>
          </cell>
        </row>
        <row r="1090">
          <cell r="A1090">
            <v>8447</v>
          </cell>
          <cell r="B1090" t="str">
            <v>Alby nsp, bro över ljungan, bdl 215 km 469+116, förstärkning och ommålning</v>
          </cell>
          <cell r="C1090" t="str">
            <v>B43</v>
          </cell>
          <cell r="D1090" t="str">
            <v>Planlagd</v>
          </cell>
          <cell r="E1090" t="str">
            <v>Underhåll planering Reg Mitt</v>
          </cell>
          <cell r="H1090" t="str">
            <v>IVm - Mitt (AVD)</v>
          </cell>
          <cell r="I1090" t="str">
            <v>IVm - Mitt (AVD)</v>
          </cell>
          <cell r="M1090" t="str">
            <v>B215</v>
          </cell>
          <cell r="N1090" t="str">
            <v/>
          </cell>
          <cell r="O1090">
            <v>7750000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750000</v>
          </cell>
          <cell r="W1090">
            <v>7000000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</row>
        <row r="1091">
          <cell r="A1091">
            <v>8448</v>
          </cell>
          <cell r="B1091" t="str">
            <v>Svartbäcken, km 1151+400, brobyte</v>
          </cell>
          <cell r="C1091" t="str">
            <v>B43</v>
          </cell>
          <cell r="D1091" t="str">
            <v>Planlagd</v>
          </cell>
          <cell r="E1091" t="str">
            <v>Underhåll planering Reg Nord</v>
          </cell>
          <cell r="H1091" t="str">
            <v>UHauf - Utformning  (SEK)</v>
          </cell>
          <cell r="I1091" t="str">
            <v>IVn - Nord (AVD)</v>
          </cell>
          <cell r="M1091" t="str">
            <v>B118</v>
          </cell>
          <cell r="N1091" t="str">
            <v>21</v>
          </cell>
          <cell r="O1091">
            <v>100000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100000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</row>
        <row r="1092">
          <cell r="A1092">
            <v>8448</v>
          </cell>
          <cell r="B1092" t="str">
            <v>Svartbäcken, km 1151+400, brobyte</v>
          </cell>
          <cell r="C1092" t="str">
            <v>B43</v>
          </cell>
          <cell r="D1092" t="str">
            <v>Planlagd</v>
          </cell>
          <cell r="E1092" t="str">
            <v>Underhåll planering Reg Nord</v>
          </cell>
          <cell r="H1092" t="str">
            <v>IVn - Nord (AVD)</v>
          </cell>
          <cell r="I1092" t="str">
            <v>IVn - Nord (AVD)</v>
          </cell>
          <cell r="M1092" t="str">
            <v>B118</v>
          </cell>
          <cell r="N1092" t="str">
            <v>21</v>
          </cell>
          <cell r="O1092">
            <v>7750000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750000</v>
          </cell>
          <cell r="X1092">
            <v>7000000</v>
          </cell>
          <cell r="Y1092">
            <v>0</v>
          </cell>
          <cell r="Z1092">
            <v>0</v>
          </cell>
          <cell r="AA1092">
            <v>0</v>
          </cell>
        </row>
        <row r="1093">
          <cell r="A1093">
            <v>8449</v>
          </cell>
          <cell r="B1093" t="str">
            <v>Järvaån Kulvert, bdl 401 km 6 + 100, brobyte</v>
          </cell>
          <cell r="C1093" t="str">
            <v>B43</v>
          </cell>
          <cell r="D1093" t="str">
            <v>Nystart</v>
          </cell>
          <cell r="E1093" t="str">
            <v>Underhåll planering Reg Stockholm</v>
          </cell>
          <cell r="H1093" t="str">
            <v>UHauf - Utformning  (SEK)</v>
          </cell>
          <cell r="I1093" t="str">
            <v>IVös - Öst/Stockholm (AVD)</v>
          </cell>
          <cell r="M1093" t="str">
            <v>B401</v>
          </cell>
          <cell r="N1093" t="str">
            <v>22</v>
          </cell>
          <cell r="O1093">
            <v>100000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100000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</row>
        <row r="1094">
          <cell r="A1094">
            <v>8449</v>
          </cell>
          <cell r="B1094" t="str">
            <v>Järvaån Kulvert, bdl 401 km 6 + 100, brobyte</v>
          </cell>
          <cell r="C1094" t="str">
            <v>B43</v>
          </cell>
          <cell r="D1094" t="str">
            <v>Nystart</v>
          </cell>
          <cell r="E1094" t="str">
            <v>Underhåll planering Reg Stockholm</v>
          </cell>
          <cell r="H1094" t="str">
            <v>IVös - Öst/Stockholm (AVD)</v>
          </cell>
          <cell r="I1094" t="str">
            <v>IVös - Öst/Stockholm (AVD)</v>
          </cell>
          <cell r="M1094" t="str">
            <v>B401</v>
          </cell>
          <cell r="N1094" t="str">
            <v>22</v>
          </cell>
          <cell r="O1094">
            <v>90900000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900000</v>
          </cell>
          <cell r="V1094">
            <v>45000000</v>
          </cell>
          <cell r="W1094">
            <v>45000000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</row>
        <row r="1095">
          <cell r="A1095">
            <v>8450</v>
          </cell>
          <cell r="B1095" t="str">
            <v>Borås, vägport vid Nybrogatan, km 132+754, brobyte</v>
          </cell>
          <cell r="C1095" t="str">
            <v>B43</v>
          </cell>
          <cell r="D1095" t="str">
            <v>Planlagd</v>
          </cell>
          <cell r="E1095" t="str">
            <v>Underhåll planering Reg Väst</v>
          </cell>
          <cell r="H1095" t="str">
            <v>UHauf - Utformning  (SEK)</v>
          </cell>
          <cell r="I1095" t="str">
            <v>IVvä - Väst (AVD)</v>
          </cell>
          <cell r="M1095" t="str">
            <v>B655</v>
          </cell>
          <cell r="N1095" t="str">
            <v>04</v>
          </cell>
          <cell r="O1095">
            <v>100000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100000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</row>
        <row r="1096">
          <cell r="A1096">
            <v>8450</v>
          </cell>
          <cell r="B1096" t="str">
            <v>Borås, vägport vid Nybrogatan, km 132+754, brobyte</v>
          </cell>
          <cell r="C1096" t="str">
            <v>B43</v>
          </cell>
          <cell r="D1096" t="str">
            <v>Planlagd</v>
          </cell>
          <cell r="E1096" t="str">
            <v>Underhåll planering Reg Väst</v>
          </cell>
          <cell r="H1096" t="str">
            <v>IVvä - Väst (AVD)</v>
          </cell>
          <cell r="I1096" t="str">
            <v>IVvä - Väst (AVD)</v>
          </cell>
          <cell r="M1096" t="str">
            <v>B655</v>
          </cell>
          <cell r="N1096" t="str">
            <v>04</v>
          </cell>
          <cell r="O1096">
            <v>8800000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800000</v>
          </cell>
          <cell r="W1096">
            <v>8000000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</row>
        <row r="1097">
          <cell r="A1097">
            <v>8451</v>
          </cell>
          <cell r="B1097" t="str">
            <v>Borås, Viskan vid Nybrogatan, km 132+782, brobyte</v>
          </cell>
          <cell r="C1097" t="str">
            <v>B43</v>
          </cell>
          <cell r="D1097" t="str">
            <v>Planlagd</v>
          </cell>
          <cell r="E1097" t="str">
            <v>Underhåll planering Reg Väst</v>
          </cell>
          <cell r="H1097" t="str">
            <v>UHauf - Utformning  (SEK)</v>
          </cell>
          <cell r="I1097" t="str">
            <v>IVvä - Väst (AVD)</v>
          </cell>
          <cell r="M1097" t="str">
            <v>B655</v>
          </cell>
          <cell r="N1097" t="str">
            <v>04</v>
          </cell>
          <cell r="O1097">
            <v>100000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100000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</row>
        <row r="1098">
          <cell r="A1098">
            <v>8451</v>
          </cell>
          <cell r="B1098" t="str">
            <v>Borås, Viskan vid Nybrogatan, km 132+782, brobyte</v>
          </cell>
          <cell r="C1098" t="str">
            <v>B43</v>
          </cell>
          <cell r="D1098" t="str">
            <v>Planlagd</v>
          </cell>
          <cell r="E1098" t="str">
            <v>Underhåll planering Reg Väst</v>
          </cell>
          <cell r="H1098" t="str">
            <v>IVvä - Väst (AVD)</v>
          </cell>
          <cell r="I1098" t="str">
            <v>IVvä - Väst (AVD)</v>
          </cell>
          <cell r="M1098" t="str">
            <v>B655</v>
          </cell>
          <cell r="N1098" t="str">
            <v>04</v>
          </cell>
          <cell r="O1098">
            <v>8800000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800000</v>
          </cell>
          <cell r="W1098">
            <v>8000000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</row>
        <row r="1099">
          <cell r="A1099">
            <v>8452</v>
          </cell>
          <cell r="B1099" t="str">
            <v>Kungsör, bro över Arbogaån, utbyte gångbryggor</v>
          </cell>
          <cell r="C1099" t="str">
            <v>B43</v>
          </cell>
          <cell r="D1099" t="str">
            <v>Planlagd</v>
          </cell>
          <cell r="E1099" t="str">
            <v>Underhåll planering Reg Öst</v>
          </cell>
          <cell r="H1099" t="str">
            <v>UHauf - Utformning  (SEK)</v>
          </cell>
          <cell r="I1099" t="str">
            <v>IVös - Öst/Stockholm (AVD)</v>
          </cell>
          <cell r="M1099" t="str">
            <v>B490</v>
          </cell>
          <cell r="N1099" t="str">
            <v>17</v>
          </cell>
          <cell r="O1099">
            <v>100000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100000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</row>
        <row r="1100">
          <cell r="A1100">
            <v>8452</v>
          </cell>
          <cell r="B1100" t="str">
            <v>Kungsör, bro över Arbogaån, utbyte gångbryggor</v>
          </cell>
          <cell r="C1100" t="str">
            <v>B43</v>
          </cell>
          <cell r="D1100" t="str">
            <v>Planlagd</v>
          </cell>
          <cell r="E1100" t="str">
            <v>Underhåll planering Reg Öst</v>
          </cell>
          <cell r="H1100" t="str">
            <v>IVös - Öst/Stockholm (AVD)</v>
          </cell>
          <cell r="I1100" t="str">
            <v>IVös - Öst/Stockholm (AVD)</v>
          </cell>
          <cell r="M1100" t="str">
            <v>B490</v>
          </cell>
          <cell r="N1100" t="str">
            <v>17</v>
          </cell>
          <cell r="O1100">
            <v>2020000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20000</v>
          </cell>
          <cell r="W1100">
            <v>2000000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</row>
        <row r="1101">
          <cell r="A1101">
            <v>8453</v>
          </cell>
          <cell r="B1101" t="str">
            <v>Kungsör, bro över Arbogaån, utbyte kamerautrustning</v>
          </cell>
          <cell r="C1101" t="str">
            <v>B43</v>
          </cell>
          <cell r="D1101" t="str">
            <v>Planlagd</v>
          </cell>
          <cell r="E1101" t="str">
            <v>Underhåll planering Reg Öst</v>
          </cell>
          <cell r="H1101" t="str">
            <v>UHauf - Utformning  (SEK)</v>
          </cell>
          <cell r="I1101" t="str">
            <v>IVös - Öst/Stockholm (AVD)</v>
          </cell>
          <cell r="M1101" t="str">
            <v>B490</v>
          </cell>
          <cell r="N1101" t="str">
            <v>17</v>
          </cell>
          <cell r="O1101">
            <v>100000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100000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</row>
        <row r="1102">
          <cell r="A1102">
            <v>8453</v>
          </cell>
          <cell r="B1102" t="str">
            <v>Kungsör, bro över Arbogaån, utbyte kamerautrustning</v>
          </cell>
          <cell r="C1102" t="str">
            <v>B43</v>
          </cell>
          <cell r="D1102" t="str">
            <v>Planlagd</v>
          </cell>
          <cell r="E1102" t="str">
            <v>Underhåll planering Reg Öst</v>
          </cell>
          <cell r="H1102" t="str">
            <v>IVös - Öst/Stockholm (AVD)</v>
          </cell>
          <cell r="I1102" t="str">
            <v>IVös - Öst/Stockholm (AVD)</v>
          </cell>
          <cell r="M1102" t="str">
            <v>B490</v>
          </cell>
          <cell r="N1102" t="str">
            <v>17</v>
          </cell>
          <cell r="O1102">
            <v>1010000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10000</v>
          </cell>
          <cell r="V1102">
            <v>1000000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</row>
        <row r="1103">
          <cell r="A1103">
            <v>8454</v>
          </cell>
          <cell r="B1103" t="str">
            <v>Vänersborg, lyftbro över Trollhätte kanal, Utbyte lyftvajrar</v>
          </cell>
          <cell r="C1103" t="str">
            <v>B43</v>
          </cell>
          <cell r="D1103" t="str">
            <v>Planlagd</v>
          </cell>
          <cell r="E1103" t="str">
            <v>Underhåll planering Reg Väst</v>
          </cell>
          <cell r="H1103" t="str">
            <v>UHauf - Utformning  (SEK)</v>
          </cell>
          <cell r="I1103" t="str">
            <v>IVvä - Väst (AVD)</v>
          </cell>
          <cell r="M1103" t="str">
            <v>B635</v>
          </cell>
          <cell r="N1103" t="str">
            <v>11</v>
          </cell>
          <cell r="O1103">
            <v>50000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50000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</row>
        <row r="1104">
          <cell r="A1104">
            <v>8454</v>
          </cell>
          <cell r="B1104" t="str">
            <v>Vänersborg, lyftbro över Trollhätte kanal, Utbyte lyftvajrar</v>
          </cell>
          <cell r="C1104" t="str">
            <v>B43</v>
          </cell>
          <cell r="D1104" t="str">
            <v>Planlagd</v>
          </cell>
          <cell r="E1104" t="str">
            <v>Underhåll planering Reg Väst</v>
          </cell>
          <cell r="H1104" t="str">
            <v>IVvä - Väst (AVD)</v>
          </cell>
          <cell r="I1104" t="str">
            <v>IVvä - Väst (AVD)</v>
          </cell>
          <cell r="M1104" t="str">
            <v>B635</v>
          </cell>
          <cell r="N1104" t="str">
            <v>11</v>
          </cell>
          <cell r="O1104">
            <v>5250000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250000</v>
          </cell>
          <cell r="V1104">
            <v>5000000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</row>
        <row r="1105">
          <cell r="A1105">
            <v>8455</v>
          </cell>
          <cell r="B1105" t="str">
            <v>Vänersborg, lyftbro över Trollhätte kanal, Utbyte och renovering nödbromsar</v>
          </cell>
          <cell r="C1105" t="str">
            <v>B43</v>
          </cell>
          <cell r="D1105" t="str">
            <v>Planlagd</v>
          </cell>
          <cell r="E1105" t="str">
            <v>Underhåll planering Reg Väst</v>
          </cell>
          <cell r="H1105" t="str">
            <v>UHauf - Utformning  (SEK)</v>
          </cell>
          <cell r="I1105" t="str">
            <v>IVvä - Väst (AVD)</v>
          </cell>
          <cell r="M1105" t="str">
            <v>B635</v>
          </cell>
          <cell r="N1105" t="str">
            <v>11</v>
          </cell>
          <cell r="O1105">
            <v>100000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100000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</row>
        <row r="1106">
          <cell r="A1106">
            <v>8455</v>
          </cell>
          <cell r="B1106" t="str">
            <v>Vänersborg, lyftbro över Trollhätte kanal, Utbyte och renovering nödbromsar</v>
          </cell>
          <cell r="C1106" t="str">
            <v>B43</v>
          </cell>
          <cell r="D1106" t="str">
            <v>Planlagd</v>
          </cell>
          <cell r="E1106" t="str">
            <v>Underhåll planering Reg Väst</v>
          </cell>
          <cell r="H1106" t="str">
            <v>IVvä - Väst (AVD)</v>
          </cell>
          <cell r="I1106" t="str">
            <v>IVvä - Väst (AVD)</v>
          </cell>
          <cell r="M1106" t="str">
            <v>B635</v>
          </cell>
          <cell r="N1106" t="str">
            <v>11</v>
          </cell>
          <cell r="O1106">
            <v>1600000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1600000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</row>
        <row r="1107">
          <cell r="A1107">
            <v>8466</v>
          </cell>
          <cell r="B1107" t="str">
            <v>FU Bollnäs Norra bangårdsänden</v>
          </cell>
          <cell r="C1107" t="str">
            <v>B43</v>
          </cell>
          <cell r="D1107" t="str">
            <v>Nystart</v>
          </cell>
          <cell r="E1107" t="str">
            <v>Underhåll planering Reg Mitt</v>
          </cell>
          <cell r="H1107" t="str">
            <v>UHauf - Utformning  (SEK)</v>
          </cell>
          <cell r="I1107" t="str">
            <v>UHauf - Utformning  (SEK)</v>
          </cell>
          <cell r="M1107" t="str">
            <v>B217</v>
          </cell>
          <cell r="N1107" t="str">
            <v>08</v>
          </cell>
          <cell r="O1107">
            <v>100000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100000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</row>
        <row r="1108">
          <cell r="A1108">
            <v>8589</v>
          </cell>
          <cell r="B1108" t="str">
            <v>Byte av EBISAT 890 RTU:er - länk tågledningsystem signalställverk</v>
          </cell>
          <cell r="C1108" t="str">
            <v>B43</v>
          </cell>
          <cell r="D1108" t="str">
            <v>Planlagd</v>
          </cell>
          <cell r="E1108" t="str">
            <v>Underhåll planering Reg Nationell</v>
          </cell>
          <cell r="H1108" t="str">
            <v>TLlmf - Förvaltning  (SEK)</v>
          </cell>
          <cell r="I1108" t="str">
            <v>TLlmf - Förvaltning  (SEK)</v>
          </cell>
          <cell r="M1108" t="str">
            <v>B099</v>
          </cell>
          <cell r="N1108" t="str">
            <v/>
          </cell>
          <cell r="O1108">
            <v>41000000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2500000</v>
          </cell>
          <cell r="U1108">
            <v>2500000</v>
          </cell>
          <cell r="V1108">
            <v>6000000</v>
          </cell>
          <cell r="W1108">
            <v>6000000</v>
          </cell>
          <cell r="X1108">
            <v>6000000</v>
          </cell>
          <cell r="Y1108">
            <v>6000000</v>
          </cell>
          <cell r="Z1108">
            <v>6000000</v>
          </cell>
          <cell r="AA1108">
            <v>6000000</v>
          </cell>
        </row>
        <row r="1109">
          <cell r="A1109">
            <v>8590</v>
          </cell>
          <cell r="B1109" t="str">
            <v>Utbyte Siemens S5 lokal manöversystem</v>
          </cell>
          <cell r="C1109" t="str">
            <v>B43</v>
          </cell>
          <cell r="D1109" t="str">
            <v>Planlagd</v>
          </cell>
          <cell r="E1109" t="str">
            <v>Underhåll planering Reg Nationell</v>
          </cell>
          <cell r="H1109" t="str">
            <v>TLlmf - Förvaltning  (SEK)</v>
          </cell>
          <cell r="I1109" t="str">
            <v>TLlmf - Förvaltning  (SEK)</v>
          </cell>
          <cell r="M1109" t="str">
            <v>B099</v>
          </cell>
          <cell r="N1109" t="str">
            <v/>
          </cell>
          <cell r="O1109">
            <v>41000000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2500000</v>
          </cell>
          <cell r="U1109">
            <v>2500000</v>
          </cell>
          <cell r="V1109">
            <v>6000000</v>
          </cell>
          <cell r="W1109">
            <v>6000000</v>
          </cell>
          <cell r="X1109">
            <v>6000000</v>
          </cell>
          <cell r="Y1109">
            <v>6000000</v>
          </cell>
          <cell r="Z1109">
            <v>6000000</v>
          </cell>
          <cell r="AA1109">
            <v>6000000</v>
          </cell>
        </row>
        <row r="1110">
          <cell r="A1110">
            <v>8639</v>
          </cell>
          <cell r="B1110" t="str">
            <v>Iståndsättning väg AC 965 Mötingselberg</v>
          </cell>
          <cell r="C1110" t="str">
            <v>DRIF</v>
          </cell>
          <cell r="D1110" t="str">
            <v>Pågående</v>
          </cell>
          <cell r="E1110" t="str">
            <v>SNb - Samhällsbehov (ENH)</v>
          </cell>
          <cell r="H1110" t="str">
            <v>UHon - Nord (ENH)</v>
          </cell>
          <cell r="I1110" t="str">
            <v>UHon - Nord (ENH)</v>
          </cell>
          <cell r="M1110" t="str">
            <v/>
          </cell>
          <cell r="N1110" t="str">
            <v/>
          </cell>
          <cell r="O1110">
            <v>140000</v>
          </cell>
          <cell r="P1110">
            <v>0</v>
          </cell>
          <cell r="Q1110">
            <v>0</v>
          </cell>
          <cell r="R1110">
            <v>0</v>
          </cell>
          <cell r="S1110">
            <v>140000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</row>
        <row r="1111">
          <cell r="A1111">
            <v>8702</v>
          </cell>
          <cell r="B1111" t="str">
            <v>Gävle Jvg-museet Underhåll spår</v>
          </cell>
          <cell r="C1111" t="str">
            <v>B43</v>
          </cell>
          <cell r="D1111" t="str">
            <v>Nystart</v>
          </cell>
          <cell r="E1111" t="str">
            <v>Underhåll planering Reg Mitt</v>
          </cell>
          <cell r="H1111" t="str">
            <v>UHomg - Gävle/Dala (SEK)</v>
          </cell>
          <cell r="I1111" t="str">
            <v/>
          </cell>
          <cell r="M1111" t="str">
            <v>B303</v>
          </cell>
          <cell r="N1111" t="str">
            <v/>
          </cell>
          <cell r="O1111">
            <v>4000000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4000000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</row>
        <row r="1112">
          <cell r="A1112">
            <v>8706</v>
          </cell>
          <cell r="B1112" t="str">
            <v>Vägvisning region Syd</v>
          </cell>
          <cell r="C1112" t="str">
            <v>DRIF</v>
          </cell>
          <cell r="D1112" t="str">
            <v>Nystart</v>
          </cell>
          <cell r="E1112" t="str">
            <v>SSYpk - Kortsiktig planering (SEK)</v>
          </cell>
          <cell r="H1112" t="str">
            <v>UHos - Syd (ENH)</v>
          </cell>
          <cell r="I1112" t="str">
            <v>UHos - Syd (ENH)</v>
          </cell>
          <cell r="M1112" t="str">
            <v/>
          </cell>
          <cell r="N1112" t="str">
            <v/>
          </cell>
          <cell r="O1112">
            <v>15450000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5000000</v>
          </cell>
          <cell r="U1112">
            <v>5150000</v>
          </cell>
          <cell r="V1112">
            <v>5300000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</row>
        <row r="1113">
          <cell r="A1113">
            <v>8710</v>
          </cell>
          <cell r="B1113" t="str">
            <v>Efa extra satsning 23 stationer</v>
          </cell>
          <cell r="C1113" t="str">
            <v>B43</v>
          </cell>
          <cell r="D1113" t="str">
            <v>Äskande</v>
          </cell>
          <cell r="E1113" t="str">
            <v>Efa - Fastighet (AVD)</v>
          </cell>
          <cell r="H1113" t="str">
            <v>Efa - Fastighet (AVD)</v>
          </cell>
          <cell r="I1113" t="str">
            <v/>
          </cell>
          <cell r="M1113" t="str">
            <v/>
          </cell>
          <cell r="N1113" t="str">
            <v/>
          </cell>
          <cell r="O1113">
            <v>60000000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24000000</v>
          </cell>
          <cell r="U1113">
            <v>18000000</v>
          </cell>
          <cell r="V1113">
            <v>18000000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</row>
        <row r="1114">
          <cell r="A1114">
            <v>8711</v>
          </cell>
          <cell r="B1114" t="str">
            <v>Frövi plattformstak</v>
          </cell>
          <cell r="C1114" t="str">
            <v>B43</v>
          </cell>
          <cell r="D1114" t="str">
            <v>Planlagd</v>
          </cell>
          <cell r="E1114" t="str">
            <v>Underhåll planering Reg Öst</v>
          </cell>
          <cell r="H1114" t="str">
            <v>IVös - Öst/Stockholm (AVD)</v>
          </cell>
          <cell r="I1114" t="str">
            <v/>
          </cell>
          <cell r="M1114" t="str">
            <v/>
          </cell>
          <cell r="N1114" t="str">
            <v/>
          </cell>
          <cell r="O1114">
            <v>5000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5000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</row>
        <row r="1115">
          <cell r="A1115">
            <v>8723</v>
          </cell>
          <cell r="B1115" t="str">
            <v>Upplands Väsby, uppgradering av befintligt manöversystem</v>
          </cell>
          <cell r="C1115" t="str">
            <v>B43</v>
          </cell>
          <cell r="D1115" t="str">
            <v>Planlagd</v>
          </cell>
          <cell r="E1115" t="str">
            <v>Underhåll planering Reg Stockholm</v>
          </cell>
          <cell r="H1115" t="str">
            <v>IVös - Öst/Stockholm (AVD)</v>
          </cell>
          <cell r="I1115" t="str">
            <v>IVös - Öst/Stockholm (AVD)</v>
          </cell>
          <cell r="M1115" t="str">
            <v>B433</v>
          </cell>
          <cell r="N1115" t="str">
            <v>05</v>
          </cell>
          <cell r="O1115">
            <v>7000000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500000</v>
          </cell>
          <cell r="V1115">
            <v>6500000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</row>
        <row r="1116">
          <cell r="A1116">
            <v>8723</v>
          </cell>
          <cell r="B1116" t="str">
            <v>Upplands Väsby, uppgradering av befintligt manöversystem</v>
          </cell>
          <cell r="C1116" t="str">
            <v>B43</v>
          </cell>
          <cell r="D1116" t="str">
            <v>Nystart</v>
          </cell>
          <cell r="E1116" t="str">
            <v>Underhåll planering Reg Stockholm</v>
          </cell>
          <cell r="H1116" t="str">
            <v>UHauf - Utformning  (SEK)</v>
          </cell>
          <cell r="I1116" t="str">
            <v>IVös - Öst/Stockholm (AVD)</v>
          </cell>
          <cell r="M1116" t="str">
            <v>B433</v>
          </cell>
          <cell r="N1116" t="str">
            <v>05</v>
          </cell>
          <cell r="O1116">
            <v>100000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100000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</row>
        <row r="1117">
          <cell r="A1117">
            <v>8724</v>
          </cell>
          <cell r="B1117" t="str">
            <v>Solna, nytt manöversystem</v>
          </cell>
          <cell r="C1117" t="str">
            <v>B43</v>
          </cell>
          <cell r="D1117" t="str">
            <v>Planlagd</v>
          </cell>
          <cell r="E1117" t="str">
            <v>Underhåll planering Reg Stockholm</v>
          </cell>
          <cell r="H1117" t="str">
            <v>IVös - Öst/Stockholm (AVD)</v>
          </cell>
          <cell r="I1117" t="str">
            <v>IVös - Öst/Stockholm (AVD)</v>
          </cell>
          <cell r="M1117" t="str">
            <v>B401</v>
          </cell>
          <cell r="N1117" t="str">
            <v>22</v>
          </cell>
          <cell r="O1117">
            <v>12000000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1000000</v>
          </cell>
          <cell r="W1117">
            <v>10000000</v>
          </cell>
          <cell r="X1117">
            <v>1000000</v>
          </cell>
          <cell r="Y1117">
            <v>0</v>
          </cell>
          <cell r="Z1117">
            <v>0</v>
          </cell>
          <cell r="AA1117">
            <v>0</v>
          </cell>
        </row>
        <row r="1118">
          <cell r="A1118">
            <v>8724</v>
          </cell>
          <cell r="B1118" t="str">
            <v>Solna, nytt manöversystem</v>
          </cell>
          <cell r="C1118" t="str">
            <v>B43</v>
          </cell>
          <cell r="D1118" t="str">
            <v>Nystart</v>
          </cell>
          <cell r="E1118" t="str">
            <v>Underhåll planering Reg Stockholm</v>
          </cell>
          <cell r="H1118" t="str">
            <v>UHauf - Utformning  (SEK)</v>
          </cell>
          <cell r="I1118" t="str">
            <v>IVös - Öst/Stockholm (AVD)</v>
          </cell>
          <cell r="M1118" t="str">
            <v>B401</v>
          </cell>
          <cell r="N1118" t="str">
            <v>22</v>
          </cell>
          <cell r="O1118">
            <v>100000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100000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</row>
        <row r="1119">
          <cell r="A1119">
            <v>8725</v>
          </cell>
          <cell r="B1119" t="str">
            <v>Stockholms södra, uppgradering av manöversystem</v>
          </cell>
          <cell r="C1119" t="str">
            <v>B43</v>
          </cell>
          <cell r="D1119" t="str">
            <v>Planlagd</v>
          </cell>
          <cell r="E1119" t="str">
            <v>Underhåll planering Reg Stockholm</v>
          </cell>
          <cell r="H1119" t="str">
            <v>PRcb - Citybanan (AVD)</v>
          </cell>
          <cell r="I1119" t="str">
            <v>PRcb - Citybanan (AVD)</v>
          </cell>
          <cell r="M1119" t="str">
            <v>B401</v>
          </cell>
          <cell r="N1119" t="str">
            <v>22</v>
          </cell>
          <cell r="O1119">
            <v>1500000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100000</v>
          </cell>
          <cell r="V1119">
            <v>1400000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</row>
        <row r="1120">
          <cell r="A1120">
            <v>8725</v>
          </cell>
          <cell r="B1120" t="str">
            <v>Stockholms södra, uppgradering av manöversystem</v>
          </cell>
          <cell r="C1120" t="str">
            <v>B43</v>
          </cell>
          <cell r="D1120" t="str">
            <v>Nystart</v>
          </cell>
          <cell r="E1120" t="str">
            <v>Underhåll planering Reg Stockholm</v>
          </cell>
          <cell r="H1120" t="str">
            <v>UHauf - Utformning  (SEK)</v>
          </cell>
          <cell r="I1120" t="str">
            <v>PRcb - Citybanan (AVD)</v>
          </cell>
          <cell r="M1120" t="str">
            <v>B401</v>
          </cell>
          <cell r="N1120" t="str">
            <v>22</v>
          </cell>
          <cell r="O1120">
            <v>100000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100000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</row>
        <row r="1121">
          <cell r="A1121">
            <v>8726</v>
          </cell>
          <cell r="B1121" t="str">
            <v>Helsingborg, Byte av lokalt manöversystem KMS</v>
          </cell>
          <cell r="C1121" t="str">
            <v>B43</v>
          </cell>
          <cell r="D1121" t="str">
            <v>Planlagd</v>
          </cell>
          <cell r="E1121" t="str">
            <v>Underhåll planering Reg Syd</v>
          </cell>
          <cell r="H1121" t="str">
            <v>IVsy - Syd (AVD)</v>
          </cell>
          <cell r="I1121" t="str">
            <v>IVsy - Syd (AVD)</v>
          </cell>
          <cell r="M1121" t="str">
            <v>B904</v>
          </cell>
          <cell r="N1121" t="str">
            <v>03</v>
          </cell>
          <cell r="O1121">
            <v>3100000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100000</v>
          </cell>
          <cell r="V1121">
            <v>3000000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</row>
        <row r="1122">
          <cell r="A1122">
            <v>8726</v>
          </cell>
          <cell r="B1122" t="str">
            <v>Helsingborg, Byte av lokalt manöversystem KMS</v>
          </cell>
          <cell r="C1122" t="str">
            <v>B43</v>
          </cell>
          <cell r="D1122" t="str">
            <v>Nystart</v>
          </cell>
          <cell r="E1122" t="str">
            <v>Underhåll planering Reg Syd</v>
          </cell>
          <cell r="H1122" t="str">
            <v>UHauf - Utformning  (SEK)</v>
          </cell>
          <cell r="I1122" t="str">
            <v>IVsy - Syd (AVD)</v>
          </cell>
          <cell r="M1122" t="str">
            <v>B904</v>
          </cell>
          <cell r="N1122" t="str">
            <v>03</v>
          </cell>
          <cell r="O1122">
            <v>100000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100000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</row>
        <row r="1123">
          <cell r="A1123">
            <v>8727</v>
          </cell>
          <cell r="B1123" t="str">
            <v>Sundsvall, Byte av lokalt manöversystem KMS</v>
          </cell>
          <cell r="C1123" t="str">
            <v>B43</v>
          </cell>
          <cell r="D1123" t="str">
            <v>Planlagd</v>
          </cell>
          <cell r="E1123" t="str">
            <v>Underhåll planering Reg Mitt</v>
          </cell>
          <cell r="H1123" t="str">
            <v>UHauf - Utformning  (SEK)</v>
          </cell>
          <cell r="I1123" t="str">
            <v>IVm - Mitt (AVD)</v>
          </cell>
          <cell r="M1123" t="str">
            <v>B234</v>
          </cell>
          <cell r="N1123" t="str">
            <v>05</v>
          </cell>
          <cell r="O1123">
            <v>100000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100000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</row>
        <row r="1124">
          <cell r="A1124">
            <v>8727</v>
          </cell>
          <cell r="B1124" t="str">
            <v>Sundsvall, Byte av lokalt manöversystem KMS</v>
          </cell>
          <cell r="C1124" t="str">
            <v>B43</v>
          </cell>
          <cell r="D1124" t="str">
            <v>Planlagd</v>
          </cell>
          <cell r="E1124" t="str">
            <v>Underhåll planering Reg Mitt</v>
          </cell>
          <cell r="H1124" t="str">
            <v>IVm - Mitt (AVD)</v>
          </cell>
          <cell r="I1124" t="str">
            <v>IVm - Mitt (AVD)</v>
          </cell>
          <cell r="M1124" t="str">
            <v>B234</v>
          </cell>
          <cell r="N1124" t="str">
            <v>05</v>
          </cell>
          <cell r="O1124">
            <v>3100000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100000</v>
          </cell>
          <cell r="W1124">
            <v>3000000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</row>
        <row r="1125">
          <cell r="A1125">
            <v>8785</v>
          </cell>
          <cell r="B1125" t="str">
            <v>Utbyte av skyltar på v70 mellan Leksand och Insjön</v>
          </cell>
          <cell r="C1125" t="str">
            <v>DRIF</v>
          </cell>
          <cell r="D1125" t="str">
            <v>Nystart</v>
          </cell>
          <cell r="E1125" t="str">
            <v>SMp - Planering (ENH)</v>
          </cell>
          <cell r="H1125" t="str">
            <v>UHom - Mitt (ENH)</v>
          </cell>
          <cell r="I1125" t="str">
            <v/>
          </cell>
          <cell r="M1125" t="str">
            <v>B505</v>
          </cell>
          <cell r="N1125" t="str">
            <v/>
          </cell>
          <cell r="O1125">
            <v>1500000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1500000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</row>
        <row r="1126">
          <cell r="A1126">
            <v>8797</v>
          </cell>
          <cell r="B1126" t="str">
            <v>Kvarstående arbete från akuta FIST-spårbyten</v>
          </cell>
          <cell r="C1126" t="str">
            <v>B43</v>
          </cell>
          <cell r="D1126" t="str">
            <v>Nystart</v>
          </cell>
          <cell r="E1126" t="str">
            <v>Underhåll planering Reg Öst</v>
          </cell>
          <cell r="H1126" t="str">
            <v>IVösöö - Örebro / Östergötland (ENH)</v>
          </cell>
          <cell r="I1126" t="str">
            <v/>
          </cell>
          <cell r="M1126" t="str">
            <v/>
          </cell>
          <cell r="N1126" t="str">
            <v/>
          </cell>
          <cell r="O1126">
            <v>105000000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10500000</v>
          </cell>
          <cell r="V1126">
            <v>92000000</v>
          </cell>
          <cell r="W1126">
            <v>2500000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</row>
        <row r="1127">
          <cell r="A1127">
            <v>8798</v>
          </cell>
          <cell r="B1127" t="str">
            <v>Utbyte Optobaliser Uhoö</v>
          </cell>
          <cell r="C1127" t="str">
            <v>B43</v>
          </cell>
          <cell r="D1127" t="str">
            <v>Planlagd</v>
          </cell>
          <cell r="E1127" t="str">
            <v>Underhåll planering Reg Stockholm</v>
          </cell>
          <cell r="H1127" t="str">
            <v>UHoö - Öst/Stockholm (ENH)</v>
          </cell>
          <cell r="I1127" t="str">
            <v/>
          </cell>
          <cell r="M1127" t="str">
            <v/>
          </cell>
          <cell r="N1127" t="str">
            <v/>
          </cell>
          <cell r="O1127">
            <v>45000000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15000000</v>
          </cell>
          <cell r="U1127">
            <v>15000000</v>
          </cell>
          <cell r="V1127">
            <v>15000000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</row>
        <row r="1128">
          <cell r="A1128">
            <v>8811</v>
          </cell>
          <cell r="B1128" t="str">
            <v>Nationellt utbytesprogram, Ersättare HIS Givare</v>
          </cell>
          <cell r="C1128" t="str">
            <v>B43</v>
          </cell>
          <cell r="D1128" t="str">
            <v>Planlagd</v>
          </cell>
          <cell r="E1128" t="str">
            <v>Underhåll planering Reg Nationell</v>
          </cell>
          <cell r="H1128" t="str">
            <v>IVpr - Nationella projekt (AVD)</v>
          </cell>
          <cell r="I1128" t="str">
            <v>IVpr - Nationella projekt (AVD)</v>
          </cell>
          <cell r="M1128" t="str">
            <v>B099</v>
          </cell>
          <cell r="N1128" t="str">
            <v/>
          </cell>
          <cell r="O1128">
            <v>2000000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1000000</v>
          </cell>
          <cell r="V1128">
            <v>1000000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</row>
        <row r="1129">
          <cell r="A1129">
            <v>8812</v>
          </cell>
          <cell r="B1129" t="str">
            <v>Nationellt utbytesprogam, Hektor utbyte induktionsslingor</v>
          </cell>
          <cell r="C1129" t="str">
            <v>B43</v>
          </cell>
          <cell r="D1129" t="str">
            <v>Planlagd</v>
          </cell>
          <cell r="E1129" t="str">
            <v>Underhåll planering Reg Nationell</v>
          </cell>
          <cell r="H1129" t="str">
            <v>IVpr - Nationella projekt (AVD)</v>
          </cell>
          <cell r="I1129" t="str">
            <v>IVpr - Nationella projekt (AVD)</v>
          </cell>
          <cell r="M1129" t="str">
            <v>B099</v>
          </cell>
          <cell r="N1129" t="str">
            <v/>
          </cell>
          <cell r="O1129">
            <v>35100000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100000</v>
          </cell>
          <cell r="U1129">
            <v>5000000</v>
          </cell>
          <cell r="V1129">
            <v>5000000</v>
          </cell>
          <cell r="W1129">
            <v>5000000</v>
          </cell>
          <cell r="X1129">
            <v>5000000</v>
          </cell>
          <cell r="Y1129">
            <v>5000000</v>
          </cell>
          <cell r="Z1129">
            <v>5000000</v>
          </cell>
          <cell r="AA1129">
            <v>5000000</v>
          </cell>
        </row>
        <row r="1130">
          <cell r="A1130">
            <v>8813</v>
          </cell>
          <cell r="B1130" t="str">
            <v>Nationellt utbytesprogram, reservdelssäkring optobaliser</v>
          </cell>
          <cell r="C1130" t="str">
            <v>B43</v>
          </cell>
          <cell r="D1130" t="str">
            <v>Planlagd</v>
          </cell>
          <cell r="E1130" t="str">
            <v>Underhåll planering Reg Nationell</v>
          </cell>
          <cell r="H1130" t="str">
            <v>IVpr - Nationella projekt (AVD)</v>
          </cell>
          <cell r="I1130" t="str">
            <v>IVprk-  Kraft (ENH)</v>
          </cell>
          <cell r="M1130" t="str">
            <v>B099</v>
          </cell>
          <cell r="N1130" t="str">
            <v/>
          </cell>
          <cell r="O1130">
            <v>4500000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1500000</v>
          </cell>
          <cell r="U1130">
            <v>1500000</v>
          </cell>
          <cell r="V1130">
            <v>1500000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</row>
        <row r="1131">
          <cell r="A1131">
            <v>8814</v>
          </cell>
          <cell r="B1131" t="str">
            <v>Nationellt utbytesprogram, reservdelssäkring blinkapparater</v>
          </cell>
          <cell r="C1131" t="str">
            <v>B43</v>
          </cell>
          <cell r="D1131" t="str">
            <v>Planlagd</v>
          </cell>
          <cell r="E1131" t="str">
            <v>Underhåll planering Reg Nationell</v>
          </cell>
          <cell r="H1131" t="str">
            <v>IVpr - Nationella projekt (AVD)</v>
          </cell>
          <cell r="I1131" t="str">
            <v>IVpr - Nationella projekt (AVD)</v>
          </cell>
          <cell r="M1131" t="str">
            <v>B099</v>
          </cell>
          <cell r="N1131" t="str">
            <v/>
          </cell>
          <cell r="O1131">
            <v>2500000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500000</v>
          </cell>
          <cell r="U1131">
            <v>1000000</v>
          </cell>
          <cell r="V1131">
            <v>1000000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</row>
        <row r="1132">
          <cell r="A1132">
            <v>8815</v>
          </cell>
          <cell r="B1132" t="str">
            <v>Nationellt utbytesprogram, reservdelssäkring växelriktare</v>
          </cell>
          <cell r="C1132" t="str">
            <v>B43</v>
          </cell>
          <cell r="D1132" t="str">
            <v>Planlagd</v>
          </cell>
          <cell r="E1132" t="str">
            <v>Underhåll planering Reg Nationell</v>
          </cell>
          <cell r="H1132" t="str">
            <v>IVpr - Nationella projekt (AVD)</v>
          </cell>
          <cell r="I1132" t="str">
            <v>IVpr - Nationella projekt (AVD)</v>
          </cell>
          <cell r="M1132" t="str">
            <v>B099</v>
          </cell>
          <cell r="N1132" t="str">
            <v/>
          </cell>
          <cell r="O1132">
            <v>2000000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500000</v>
          </cell>
          <cell r="U1132">
            <v>750000</v>
          </cell>
          <cell r="V1132">
            <v>750000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</row>
        <row r="1133">
          <cell r="A1133">
            <v>8816</v>
          </cell>
          <cell r="B1133" t="str">
            <v>Nationellt utbytesprogram, Vägskyddsanläggningar, LED-lampor</v>
          </cell>
          <cell r="C1133" t="str">
            <v>B43</v>
          </cell>
          <cell r="D1133" t="str">
            <v>Planlagd</v>
          </cell>
          <cell r="E1133" t="str">
            <v>Underhåll planering Reg Nationell</v>
          </cell>
          <cell r="H1133" t="str">
            <v>IVpr - Nationella projekt (AVD)</v>
          </cell>
          <cell r="I1133" t="str">
            <v>IVpr - Nationella projekt (AVD)</v>
          </cell>
          <cell r="M1133" t="str">
            <v>B099</v>
          </cell>
          <cell r="N1133" t="str">
            <v/>
          </cell>
          <cell r="O1133">
            <v>9000000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3000000</v>
          </cell>
          <cell r="U1133">
            <v>3000000</v>
          </cell>
          <cell r="V1133">
            <v>3000000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</row>
        <row r="1134">
          <cell r="A1134">
            <v>8817</v>
          </cell>
          <cell r="B1134" t="str">
            <v>Headchecks Uhoö</v>
          </cell>
          <cell r="C1134" t="str">
            <v>B43</v>
          </cell>
          <cell r="D1134" t="str">
            <v>Planlagd</v>
          </cell>
          <cell r="E1134" t="str">
            <v>Underhåll planering Reg Stockholm</v>
          </cell>
          <cell r="H1134" t="str">
            <v>UHoö - Öst/Stockholm (ENH)</v>
          </cell>
          <cell r="I1134" t="str">
            <v/>
          </cell>
          <cell r="M1134" t="str">
            <v/>
          </cell>
          <cell r="N1134" t="str">
            <v/>
          </cell>
          <cell r="O1134">
            <v>10000000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5000000</v>
          </cell>
          <cell r="V1134">
            <v>5000000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</row>
        <row r="1135">
          <cell r="A1135">
            <v>8818</v>
          </cell>
          <cell r="B1135" t="str">
            <v>Nationellt utbytesprogram, Vägskyddsanläggningar, åskskydd av LED lampor</v>
          </cell>
          <cell r="C1135" t="str">
            <v>B43</v>
          </cell>
          <cell r="D1135" t="str">
            <v>Planlagd</v>
          </cell>
          <cell r="E1135" t="str">
            <v>Underhåll planering Reg Nationell</v>
          </cell>
          <cell r="H1135" t="str">
            <v>IVpr - Nationella projekt (AVD)</v>
          </cell>
          <cell r="I1135" t="str">
            <v>IVpr - Nationella projekt (AVD)</v>
          </cell>
          <cell r="M1135" t="str">
            <v>B099</v>
          </cell>
          <cell r="N1135" t="str">
            <v/>
          </cell>
          <cell r="O1135">
            <v>6000000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2000000</v>
          </cell>
          <cell r="U1135">
            <v>2000000</v>
          </cell>
          <cell r="V1135">
            <v>2000000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</row>
        <row r="1136">
          <cell r="A1136">
            <v>8819</v>
          </cell>
          <cell r="B1136" t="str">
            <v>Nationellt utbytesprogam, bommotorer, från 220V till 24V</v>
          </cell>
          <cell r="C1136" t="str">
            <v>B43</v>
          </cell>
          <cell r="D1136" t="str">
            <v>Planlagd</v>
          </cell>
          <cell r="E1136" t="str">
            <v>Underhåll planering Reg Nationell</v>
          </cell>
          <cell r="H1136" t="str">
            <v>IVpr - Nationella projekt (AVD)</v>
          </cell>
          <cell r="I1136" t="str">
            <v/>
          </cell>
          <cell r="M1136" t="str">
            <v>B099</v>
          </cell>
          <cell r="N1136" t="str">
            <v/>
          </cell>
          <cell r="O1136">
            <v>6000000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2000000</v>
          </cell>
          <cell r="U1136">
            <v>2000000</v>
          </cell>
          <cell r="V1136">
            <v>2000000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</row>
        <row r="1137">
          <cell r="A1137">
            <v>8820</v>
          </cell>
          <cell r="B1137" t="str">
            <v>Torup, Ställverksbyte ställarställverk</v>
          </cell>
          <cell r="C1137" t="str">
            <v>B43</v>
          </cell>
          <cell r="D1137" t="str">
            <v>Planlagd</v>
          </cell>
          <cell r="E1137" t="str">
            <v>Underhåll planering Reg Syd</v>
          </cell>
          <cell r="H1137" t="str">
            <v>IVsy - Syd (AVD)</v>
          </cell>
          <cell r="I1137" t="str">
            <v>IVsy - Syd (AVD)</v>
          </cell>
          <cell r="M1137" t="str">
            <v>B733</v>
          </cell>
          <cell r="N1137" t="str">
            <v>84</v>
          </cell>
          <cell r="O1137">
            <v>26000000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1000000</v>
          </cell>
          <cell r="V1137">
            <v>5000000</v>
          </cell>
          <cell r="W1137">
            <v>15000000</v>
          </cell>
          <cell r="X1137">
            <v>5000000</v>
          </cell>
          <cell r="Y1137">
            <v>0</v>
          </cell>
          <cell r="Z1137">
            <v>0</v>
          </cell>
          <cell r="AA1137">
            <v>0</v>
          </cell>
        </row>
        <row r="1138">
          <cell r="A1138">
            <v>8820</v>
          </cell>
          <cell r="B1138" t="str">
            <v>Torup, Ställverksbyte ställarställverk</v>
          </cell>
          <cell r="C1138" t="str">
            <v>B43</v>
          </cell>
          <cell r="D1138" t="str">
            <v>Nystart</v>
          </cell>
          <cell r="E1138" t="str">
            <v>Underhåll planering Reg Syd</v>
          </cell>
          <cell r="H1138" t="str">
            <v>UHauf - Utformning  (SEK)</v>
          </cell>
          <cell r="I1138" t="str">
            <v>IVsy - Syd (AVD)</v>
          </cell>
          <cell r="M1138" t="str">
            <v>B733</v>
          </cell>
          <cell r="N1138" t="str">
            <v>84</v>
          </cell>
          <cell r="O1138">
            <v>100000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100000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</row>
        <row r="1139">
          <cell r="A1139">
            <v>8821</v>
          </cell>
          <cell r="B1139" t="str">
            <v>Norrköping rbg utbyte av växelmanövrering, Hectorgruppen och 1000-växlarna</v>
          </cell>
          <cell r="C1139" t="str">
            <v>B43</v>
          </cell>
          <cell r="D1139" t="str">
            <v>Planlagd</v>
          </cell>
          <cell r="E1139" t="str">
            <v>Underhåll planering Reg Öst</v>
          </cell>
          <cell r="H1139" t="str">
            <v>UHauf - Utformning  (SEK)</v>
          </cell>
          <cell r="I1139" t="str">
            <v>IVpr - Nationella projekt (AVD)</v>
          </cell>
          <cell r="M1139" t="str">
            <v>B503</v>
          </cell>
          <cell r="N1139" t="str">
            <v>02</v>
          </cell>
          <cell r="O1139">
            <v>100000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100000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</row>
        <row r="1140">
          <cell r="A1140">
            <v>8821</v>
          </cell>
          <cell r="B1140" t="str">
            <v>Norrköping rbg utbyte av växelmanövrering, Hectorgruppen och 1000-växlarna</v>
          </cell>
          <cell r="C1140" t="str">
            <v>B43</v>
          </cell>
          <cell r="D1140" t="str">
            <v>Planlagd</v>
          </cell>
          <cell r="E1140" t="str">
            <v>Underhåll planering Reg Öst</v>
          </cell>
          <cell r="H1140" t="str">
            <v>IVös - Öst/Stockholm (AVD)</v>
          </cell>
          <cell r="I1140" t="str">
            <v>IVpr - Nationella projekt (AVD)</v>
          </cell>
          <cell r="M1140" t="str">
            <v>B503</v>
          </cell>
          <cell r="N1140" t="str">
            <v>02</v>
          </cell>
          <cell r="O1140">
            <v>4000000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4000000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</row>
        <row r="1141">
          <cell r="A1141">
            <v>8822</v>
          </cell>
          <cell r="B1141" t="str">
            <v>Södra Malmbanan, komplettering av balisgrupper</v>
          </cell>
          <cell r="C1141" t="str">
            <v>B43</v>
          </cell>
          <cell r="D1141" t="str">
            <v>Planlagd</v>
          </cell>
          <cell r="E1141" t="str">
            <v>Underhåll planering Reg Nord</v>
          </cell>
          <cell r="H1141" t="str">
            <v>UHon - Nord (ENH)</v>
          </cell>
          <cell r="I1141" t="str">
            <v>UHon - Nord (ENH)</v>
          </cell>
          <cell r="M1141" t="str">
            <v>B118</v>
          </cell>
          <cell r="N1141" t="str">
            <v>21</v>
          </cell>
          <cell r="O1141">
            <v>1000000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500000</v>
          </cell>
          <cell r="U1141">
            <v>500000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</row>
        <row r="1142">
          <cell r="A1142">
            <v>8823</v>
          </cell>
          <cell r="B1142" t="str">
            <v>Koijuvaara, km 1302+434, införande TKK2</v>
          </cell>
          <cell r="C1142" t="str">
            <v>B43</v>
          </cell>
          <cell r="D1142" t="str">
            <v>Planlagd</v>
          </cell>
          <cell r="E1142" t="str">
            <v>Underhåll planering Reg Nord</v>
          </cell>
          <cell r="H1142" t="str">
            <v>UHon - Nord (ENH)</v>
          </cell>
          <cell r="I1142" t="str">
            <v/>
          </cell>
          <cell r="M1142" t="str">
            <v>B118</v>
          </cell>
          <cell r="N1142" t="str">
            <v>21</v>
          </cell>
          <cell r="O1142">
            <v>200000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200000</v>
          </cell>
          <cell r="U1142">
            <v>0</v>
          </cell>
          <cell r="V1142">
            <v>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</row>
        <row r="1143">
          <cell r="A1143">
            <v>8824</v>
          </cell>
          <cell r="B1143" t="str">
            <v>Trehörningsjö, åtgärd tågvägsmagasinering</v>
          </cell>
          <cell r="C1143" t="str">
            <v>B43</v>
          </cell>
          <cell r="D1143" t="str">
            <v>Planlagd</v>
          </cell>
          <cell r="E1143" t="str">
            <v>Underhåll planering Reg Nord</v>
          </cell>
          <cell r="H1143" t="str">
            <v>UHom - Mitt (ENH)</v>
          </cell>
          <cell r="I1143" t="str">
            <v>UHom - Mitt (ENH)</v>
          </cell>
          <cell r="M1143" t="str">
            <v>B129</v>
          </cell>
          <cell r="N1143" t="str">
            <v>07</v>
          </cell>
          <cell r="O1143">
            <v>300000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300000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</row>
        <row r="1144">
          <cell r="A1144">
            <v>8825</v>
          </cell>
          <cell r="B1144" t="str">
            <v>Bollnäs-Ljusdal, åtgärd tåglängdsmätning</v>
          </cell>
          <cell r="C1144" t="str">
            <v>B43</v>
          </cell>
          <cell r="D1144" t="str">
            <v>Planlagd</v>
          </cell>
          <cell r="E1144" t="str">
            <v>Underhåll planering Reg Mitt</v>
          </cell>
          <cell r="H1144" t="str">
            <v>UHauf - Utformning  (SEK)</v>
          </cell>
          <cell r="I1144" t="str">
            <v>IVm - Mitt (AVD)</v>
          </cell>
          <cell r="M1144" t="str">
            <v>B217</v>
          </cell>
          <cell r="N1144" t="str">
            <v>08</v>
          </cell>
          <cell r="O1144">
            <v>100000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100000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</row>
        <row r="1145">
          <cell r="A1145">
            <v>8825</v>
          </cell>
          <cell r="B1145" t="str">
            <v>Bollnäs-Ljusdal, åtgärd tåglängdsmätning</v>
          </cell>
          <cell r="C1145" t="str">
            <v>B43</v>
          </cell>
          <cell r="D1145" t="str">
            <v>Planlagd</v>
          </cell>
          <cell r="E1145" t="str">
            <v>Underhåll planering Reg Mitt</v>
          </cell>
          <cell r="H1145" t="str">
            <v>IVm - Mitt (AVD)</v>
          </cell>
          <cell r="I1145" t="str">
            <v>IVm - Mitt (AVD)</v>
          </cell>
          <cell r="M1145" t="str">
            <v>B217</v>
          </cell>
          <cell r="N1145" t="str">
            <v>08</v>
          </cell>
          <cell r="O1145">
            <v>3000000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3000000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</row>
        <row r="1146">
          <cell r="A1146">
            <v>8826</v>
          </cell>
          <cell r="B1146" t="str">
            <v>Storvik-Ockelbo, åtgärd tåglängdsmätgning</v>
          </cell>
          <cell r="C1146" t="str">
            <v>B43</v>
          </cell>
          <cell r="D1146" t="str">
            <v>Planlagd</v>
          </cell>
          <cell r="E1146" t="str">
            <v>Underhåll planering Reg Mitt</v>
          </cell>
          <cell r="H1146" t="str">
            <v>UHauf - Utformning  (SEK)</v>
          </cell>
          <cell r="I1146" t="str">
            <v>IVm - Mitt (AVD)</v>
          </cell>
          <cell r="M1146" t="str">
            <v>B311</v>
          </cell>
          <cell r="N1146" t="str">
            <v>08</v>
          </cell>
          <cell r="O1146">
            <v>100000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100000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</row>
        <row r="1147">
          <cell r="A1147">
            <v>8826</v>
          </cell>
          <cell r="B1147" t="str">
            <v>Storvik-Ockelbo, åtgärd tåglängdsmätgning</v>
          </cell>
          <cell r="C1147" t="str">
            <v>B43</v>
          </cell>
          <cell r="D1147" t="str">
            <v>Planlagd</v>
          </cell>
          <cell r="E1147" t="str">
            <v>Underhåll planering Reg Mitt</v>
          </cell>
          <cell r="H1147" t="str">
            <v>IVm - Mitt (AVD)</v>
          </cell>
          <cell r="I1147" t="str">
            <v>IVm - Mitt (AVD)</v>
          </cell>
          <cell r="M1147" t="str">
            <v>B311</v>
          </cell>
          <cell r="N1147" t="str">
            <v>08</v>
          </cell>
          <cell r="O1147">
            <v>3000000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3000000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</row>
        <row r="1148">
          <cell r="A1148">
            <v>8827</v>
          </cell>
          <cell r="B1148" t="str">
            <v>Svealandsbanan Utbyte felaktiga åskskydd</v>
          </cell>
          <cell r="C1148" t="str">
            <v>B43</v>
          </cell>
          <cell r="D1148" t="str">
            <v>Planlagd</v>
          </cell>
          <cell r="E1148" t="str">
            <v>Underhåll planering Reg Öst</v>
          </cell>
          <cell r="H1148" t="str">
            <v>UHoö - Öst/Stockholm (ENH)</v>
          </cell>
          <cell r="I1148" t="str">
            <v/>
          </cell>
          <cell r="M1148" t="str">
            <v>B451</v>
          </cell>
          <cell r="N1148" t="str">
            <v>17</v>
          </cell>
          <cell r="O1148">
            <v>4500000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4500000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</row>
        <row r="1149">
          <cell r="A1149">
            <v>8828</v>
          </cell>
          <cell r="B1149" t="str">
            <v>Utbyte växelriktare plankorsningar</v>
          </cell>
          <cell r="C1149" t="str">
            <v>B43</v>
          </cell>
          <cell r="D1149" t="str">
            <v>Planlagd</v>
          </cell>
          <cell r="E1149" t="str">
            <v>Underhåll planering Reg Stockholm</v>
          </cell>
          <cell r="H1149" t="str">
            <v>UHoö - Öst/Stockholm (ENH)</v>
          </cell>
          <cell r="I1149" t="str">
            <v/>
          </cell>
          <cell r="M1149" t="str">
            <v/>
          </cell>
          <cell r="N1149" t="str">
            <v/>
          </cell>
          <cell r="O1149">
            <v>9000000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3000000</v>
          </cell>
          <cell r="U1149">
            <v>3000000</v>
          </cell>
          <cell r="V1149">
            <v>3000000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</row>
        <row r="1150">
          <cell r="A1150">
            <v>8829</v>
          </cell>
          <cell r="B1150" t="str">
            <v>Ballastkomplettering, Uhoö</v>
          </cell>
          <cell r="C1150" t="str">
            <v>B43</v>
          </cell>
          <cell r="D1150" t="str">
            <v>Planlagd</v>
          </cell>
          <cell r="E1150" t="str">
            <v>Underhåll planering Reg Stockholm</v>
          </cell>
          <cell r="H1150" t="str">
            <v>UHoö - Öst/Stockholm (ENH)</v>
          </cell>
          <cell r="I1150" t="str">
            <v/>
          </cell>
          <cell r="M1150" t="str">
            <v/>
          </cell>
          <cell r="N1150" t="str">
            <v/>
          </cell>
          <cell r="O1150">
            <v>44000000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22000000</v>
          </cell>
          <cell r="U1150">
            <v>22000000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</row>
        <row r="1151">
          <cell r="A1151">
            <v>8829</v>
          </cell>
          <cell r="B1151" t="str">
            <v>Ballastkomplettering, Uhoö</v>
          </cell>
          <cell r="C1151" t="str">
            <v>B43</v>
          </cell>
          <cell r="D1151" t="str">
            <v>Nystart</v>
          </cell>
          <cell r="E1151" t="str">
            <v>Underhåll planering Reg Stockholm</v>
          </cell>
          <cell r="H1151" t="str">
            <v>UHoö - Öst/Stockholm (ENH)</v>
          </cell>
          <cell r="I1151" t="str">
            <v/>
          </cell>
          <cell r="M1151" t="str">
            <v/>
          </cell>
          <cell r="N1151" t="str">
            <v/>
          </cell>
          <cell r="O1151">
            <v>22000000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22000000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</row>
        <row r="1152">
          <cell r="A1152">
            <v>8830</v>
          </cell>
          <cell r="B1152" t="str">
            <v>Hallsberg-Frövi, upprustning av vägskydd och linjeblock</v>
          </cell>
          <cell r="C1152" t="str">
            <v>B43</v>
          </cell>
          <cell r="D1152" t="str">
            <v>Planlagd</v>
          </cell>
          <cell r="E1152" t="str">
            <v>Underhåll planering Reg Öst</v>
          </cell>
          <cell r="H1152" t="str">
            <v>UHauf - Utformning  (SEK)</v>
          </cell>
          <cell r="I1152" t="str">
            <v>IVös - Öst/Stockholm (AVD)</v>
          </cell>
          <cell r="M1152" t="str">
            <v>B524</v>
          </cell>
          <cell r="N1152" t="str">
            <v>09</v>
          </cell>
          <cell r="O1152">
            <v>100000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100000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</row>
        <row r="1153">
          <cell r="A1153">
            <v>8830</v>
          </cell>
          <cell r="B1153" t="str">
            <v>Hallsberg-Frövi, upprustning av vägskydd och linjeblock</v>
          </cell>
          <cell r="C1153" t="str">
            <v>B43</v>
          </cell>
          <cell r="D1153" t="str">
            <v>Planlagd</v>
          </cell>
          <cell r="E1153" t="str">
            <v>Underhåll planering Reg Öst</v>
          </cell>
          <cell r="H1153" t="str">
            <v>IVös - Öst/Stockholm (AVD)</v>
          </cell>
          <cell r="I1153" t="str">
            <v>IVös - Öst/Stockholm (AVD)</v>
          </cell>
          <cell r="M1153" t="str">
            <v>B524</v>
          </cell>
          <cell r="N1153" t="str">
            <v>09</v>
          </cell>
          <cell r="O1153">
            <v>15000000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5000000</v>
          </cell>
          <cell r="V1153">
            <v>5000000</v>
          </cell>
          <cell r="W1153">
            <v>5000000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</row>
        <row r="1154">
          <cell r="A1154">
            <v>8832</v>
          </cell>
          <cell r="B1154" t="str">
            <v>Bdl 810 Utmatningskabel, BR11-000138</v>
          </cell>
          <cell r="C1154" t="str">
            <v>B43</v>
          </cell>
          <cell r="D1154" t="str">
            <v>Nystart</v>
          </cell>
          <cell r="E1154" t="str">
            <v>Underhåll planering Reg Stockholm</v>
          </cell>
          <cell r="H1154" t="str">
            <v>UHoö - Öst/Stockholm (ENH)</v>
          </cell>
          <cell r="I1154" t="str">
            <v/>
          </cell>
          <cell r="M1154" t="str">
            <v>B810</v>
          </cell>
          <cell r="N1154" t="str">
            <v/>
          </cell>
          <cell r="O1154">
            <v>700000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700000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</row>
        <row r="1155">
          <cell r="A1155">
            <v>8833</v>
          </cell>
          <cell r="B1155" t="str">
            <v>Bdl 505 Simonstorp-Gistad stolpnumrering</v>
          </cell>
          <cell r="C1155" t="str">
            <v>B43</v>
          </cell>
          <cell r="D1155" t="str">
            <v>Nystart</v>
          </cell>
          <cell r="E1155" t="str">
            <v>Underhåll planering Reg Öst</v>
          </cell>
          <cell r="H1155" t="str">
            <v>UHoö - Öst/Stockholm (ENH)</v>
          </cell>
          <cell r="I1155" t="str">
            <v/>
          </cell>
          <cell r="M1155" t="str">
            <v>B505</v>
          </cell>
          <cell r="N1155" t="str">
            <v/>
          </cell>
          <cell r="O1155">
            <v>1200000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1200000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</row>
        <row r="1156">
          <cell r="A1156">
            <v>8834</v>
          </cell>
          <cell r="B1156" t="str">
            <v>Bdl 810 Utbyte läckande 10 kV kabel</v>
          </cell>
          <cell r="C1156" t="str">
            <v>B43</v>
          </cell>
          <cell r="D1156" t="str">
            <v>Nystart</v>
          </cell>
          <cell r="E1156" t="str">
            <v>Underhåll planering Reg Öst</v>
          </cell>
          <cell r="H1156" t="str">
            <v>UHoö - Öst/Stockholm (ENH)</v>
          </cell>
          <cell r="I1156" t="str">
            <v/>
          </cell>
          <cell r="M1156" t="str">
            <v/>
          </cell>
          <cell r="N1156" t="str">
            <v/>
          </cell>
          <cell r="O1156">
            <v>900000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900000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</row>
        <row r="1157">
          <cell r="A1157">
            <v>8835</v>
          </cell>
          <cell r="B1157" t="str">
            <v>Sthlm Mitt Slipersbyte 500 st</v>
          </cell>
          <cell r="C1157" t="str">
            <v>B43</v>
          </cell>
          <cell r="D1157" t="str">
            <v>Planlagd</v>
          </cell>
          <cell r="E1157" t="str">
            <v>Underhåll planering Reg Stockholm</v>
          </cell>
          <cell r="H1157" t="str">
            <v>UHoö - Öst/Stockholm (ENH)</v>
          </cell>
          <cell r="I1157" t="str">
            <v/>
          </cell>
          <cell r="M1157" t="str">
            <v/>
          </cell>
          <cell r="N1157" t="str">
            <v/>
          </cell>
          <cell r="O1157">
            <v>3500000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1750000</v>
          </cell>
          <cell r="U1157">
            <v>1750000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</row>
        <row r="1158">
          <cell r="A1158">
            <v>8836</v>
          </cell>
          <cell r="B1158" t="str">
            <v>BDL 347, 414, 433 och 504 digitala elplaner</v>
          </cell>
          <cell r="C1158" t="str">
            <v>B43</v>
          </cell>
          <cell r="D1158" t="str">
            <v>Planlagd</v>
          </cell>
          <cell r="E1158" t="str">
            <v>Underhåll planering Reg Öst</v>
          </cell>
          <cell r="H1158" t="str">
            <v>UHoö - Öst/Stockholm (ENH)</v>
          </cell>
          <cell r="I1158" t="str">
            <v/>
          </cell>
          <cell r="M1158" t="str">
            <v/>
          </cell>
          <cell r="N1158" t="str">
            <v/>
          </cell>
          <cell r="O1158">
            <v>3500000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3500000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</row>
        <row r="1159">
          <cell r="A1159">
            <v>8838</v>
          </cell>
          <cell r="B1159" t="str">
            <v>Bdl 414 Utbyte av transformatorer för signalmatning</v>
          </cell>
          <cell r="C1159" t="str">
            <v>B43</v>
          </cell>
          <cell r="D1159" t="str">
            <v>Planlagd</v>
          </cell>
          <cell r="E1159" t="str">
            <v>Underhåll planering Reg Öst</v>
          </cell>
          <cell r="H1159" t="str">
            <v>UHoö - Öst/Stockholm (ENH)</v>
          </cell>
          <cell r="I1159" t="str">
            <v/>
          </cell>
          <cell r="M1159" t="str">
            <v/>
          </cell>
          <cell r="N1159" t="str">
            <v/>
          </cell>
          <cell r="O1159">
            <v>14800000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1000000</v>
          </cell>
          <cell r="U1159">
            <v>7000000</v>
          </cell>
          <cell r="V1159">
            <v>6800000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</row>
        <row r="1160">
          <cell r="A1160">
            <v>8852</v>
          </cell>
          <cell r="B1160" t="str">
            <v>Kiruna spårväxelbyte 401</v>
          </cell>
          <cell r="C1160" t="str">
            <v>B43</v>
          </cell>
          <cell r="D1160" t="str">
            <v>Planlagd</v>
          </cell>
          <cell r="E1160" t="str">
            <v>Underhåll planering Reg Nord</v>
          </cell>
          <cell r="H1160" t="str">
            <v>IVn - Nord (AVD)</v>
          </cell>
          <cell r="I1160" t="str">
            <v/>
          </cell>
          <cell r="M1160" t="str">
            <v/>
          </cell>
          <cell r="N1160" t="str">
            <v/>
          </cell>
          <cell r="O1160">
            <v>3200000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3200000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</row>
        <row r="1161">
          <cell r="A1161">
            <v>8852</v>
          </cell>
          <cell r="B1161" t="str">
            <v>Kiruna spårväxelbyte 401</v>
          </cell>
          <cell r="C1161" t="str">
            <v>B43</v>
          </cell>
          <cell r="D1161" t="str">
            <v>Nystart</v>
          </cell>
          <cell r="E1161" t="str">
            <v>Underhåll planering Reg Nord</v>
          </cell>
          <cell r="H1161" t="str">
            <v>UHauf - Utformning  (SEK)</v>
          </cell>
          <cell r="I1161" t="str">
            <v/>
          </cell>
          <cell r="M1161" t="str">
            <v/>
          </cell>
          <cell r="N1161" t="str">
            <v/>
          </cell>
          <cell r="O1161">
            <v>150000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150000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</row>
        <row r="1162">
          <cell r="A1162">
            <v>8853</v>
          </cell>
          <cell r="B1162" t="str">
            <v>Gällivare, spårväxelbyte 402,428,430,427,410,409</v>
          </cell>
          <cell r="C1162" t="str">
            <v>B43</v>
          </cell>
          <cell r="D1162" t="str">
            <v>Nystart</v>
          </cell>
          <cell r="E1162" t="str">
            <v>Underhåll planering Reg Nord</v>
          </cell>
          <cell r="H1162" t="str">
            <v>UHauf - Utformning  (SEK)</v>
          </cell>
          <cell r="I1162" t="str">
            <v/>
          </cell>
          <cell r="M1162" t="str">
            <v/>
          </cell>
          <cell r="N1162" t="str">
            <v/>
          </cell>
          <cell r="O1162">
            <v>150000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150000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</row>
        <row r="1163">
          <cell r="A1163">
            <v>8858</v>
          </cell>
          <cell r="B1163" t="str">
            <v>Mellerud omformarstation, rivning</v>
          </cell>
          <cell r="C1163" t="str">
            <v>B43</v>
          </cell>
          <cell r="D1163" t="str">
            <v>Planlagd</v>
          </cell>
          <cell r="E1163" t="str">
            <v>Underhåll planering Reg Väst</v>
          </cell>
          <cell r="H1163" t="str">
            <v>Efa - Fastighet (AVD)</v>
          </cell>
          <cell r="I1163" t="str">
            <v>Efa - Fastighet (AVD)</v>
          </cell>
          <cell r="M1163" t="str">
            <v>B637</v>
          </cell>
          <cell r="N1163" t="str">
            <v>11</v>
          </cell>
          <cell r="O1163">
            <v>200000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200000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</row>
        <row r="1164">
          <cell r="A1164">
            <v>8859</v>
          </cell>
          <cell r="B1164" t="str">
            <v>Öxnered, rivning gammal kopplingcentral</v>
          </cell>
          <cell r="C1164" t="str">
            <v>B43</v>
          </cell>
          <cell r="D1164" t="str">
            <v>Planlagd</v>
          </cell>
          <cell r="E1164" t="str">
            <v>Underhåll planering Reg Väst</v>
          </cell>
          <cell r="H1164" t="str">
            <v>Efa - Fastighet (AVD)</v>
          </cell>
          <cell r="I1164" t="str">
            <v>Efa - Fastighet (AVD)</v>
          </cell>
          <cell r="M1164" t="str">
            <v>B635</v>
          </cell>
          <cell r="N1164" t="str">
            <v>11</v>
          </cell>
          <cell r="O1164">
            <v>600000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600000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</row>
        <row r="1165">
          <cell r="A1165">
            <v>8860</v>
          </cell>
          <cell r="B1165" t="str">
            <v>Uddevalla-Munkedal, kontaktledningsbyte</v>
          </cell>
          <cell r="C1165" t="str">
            <v>B43</v>
          </cell>
          <cell r="D1165" t="str">
            <v>Planlagd</v>
          </cell>
          <cell r="E1165" t="str">
            <v>Underhåll planering Reg Väst</v>
          </cell>
          <cell r="H1165" t="str">
            <v>IVprk-  Kraft (ENH)</v>
          </cell>
          <cell r="I1165" t="str">
            <v>IVprk-  Kraft (ENH)</v>
          </cell>
          <cell r="M1165" t="str">
            <v>B621</v>
          </cell>
          <cell r="N1165" t="str">
            <v>73</v>
          </cell>
          <cell r="O1165">
            <v>120000000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2000000</v>
          </cell>
          <cell r="V1165">
            <v>2000000</v>
          </cell>
          <cell r="W1165">
            <v>58000000</v>
          </cell>
          <cell r="X1165">
            <v>58000000</v>
          </cell>
          <cell r="Y1165">
            <v>0</v>
          </cell>
          <cell r="Z1165">
            <v>0</v>
          </cell>
          <cell r="AA1165">
            <v>0</v>
          </cell>
        </row>
        <row r="1166">
          <cell r="A1166">
            <v>8860</v>
          </cell>
          <cell r="B1166" t="str">
            <v>Uddevalla-Munkedal, kontaktledningsbyte</v>
          </cell>
          <cell r="C1166" t="str">
            <v>B43</v>
          </cell>
          <cell r="D1166" t="str">
            <v>Nystart</v>
          </cell>
          <cell r="E1166" t="str">
            <v>Underhåll planering Reg Väst</v>
          </cell>
          <cell r="H1166" t="str">
            <v>UHauf - Utformning  (SEK)</v>
          </cell>
          <cell r="I1166" t="str">
            <v>IVprk-  Kraft (ENH)</v>
          </cell>
          <cell r="M1166" t="str">
            <v>B621</v>
          </cell>
          <cell r="N1166" t="str">
            <v>73</v>
          </cell>
          <cell r="O1166">
            <v>100000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100000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</row>
        <row r="1167">
          <cell r="A1167">
            <v>8861</v>
          </cell>
          <cell r="B1167" t="str">
            <v>Borås-Varberg, kontaktledningsbyte</v>
          </cell>
          <cell r="C1167" t="str">
            <v>B43</v>
          </cell>
          <cell r="D1167" t="str">
            <v>Planlagd</v>
          </cell>
          <cell r="E1167" t="str">
            <v>Underhåll planering Reg Väst</v>
          </cell>
          <cell r="H1167" t="str">
            <v>IVprk-  Kraft (ENH)</v>
          </cell>
          <cell r="I1167" t="str">
            <v/>
          </cell>
          <cell r="M1167" t="str">
            <v>B656</v>
          </cell>
          <cell r="N1167" t="str">
            <v>77</v>
          </cell>
          <cell r="O1167">
            <v>200000000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2000000</v>
          </cell>
          <cell r="V1167">
            <v>2000000</v>
          </cell>
          <cell r="W1167">
            <v>98000000</v>
          </cell>
          <cell r="X1167">
            <v>98000000</v>
          </cell>
          <cell r="Y1167">
            <v>0</v>
          </cell>
          <cell r="Z1167">
            <v>0</v>
          </cell>
          <cell r="AA1167">
            <v>0</v>
          </cell>
        </row>
        <row r="1168">
          <cell r="A1168">
            <v>8861</v>
          </cell>
          <cell r="B1168" t="str">
            <v>Borås-Varberg, kontaktledningsbyte</v>
          </cell>
          <cell r="C1168" t="str">
            <v>B43</v>
          </cell>
          <cell r="D1168" t="str">
            <v>Nystart</v>
          </cell>
          <cell r="E1168" t="str">
            <v>Underhåll planering Reg Väst</v>
          </cell>
          <cell r="H1168" t="str">
            <v>UHauf - Utformning  (SEK)</v>
          </cell>
          <cell r="I1168" t="str">
            <v/>
          </cell>
          <cell r="M1168" t="str">
            <v>B656</v>
          </cell>
          <cell r="N1168" t="str">
            <v>77</v>
          </cell>
          <cell r="O1168">
            <v>100000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100000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</row>
        <row r="1169">
          <cell r="A1169">
            <v>8864</v>
          </cell>
          <cell r="B1169" t="str">
            <v>SÖ Löpande myndighetsbeslut vägvisning</v>
          </cell>
          <cell r="C1169" t="str">
            <v>DRIF</v>
          </cell>
          <cell r="D1169" t="str">
            <v>Nystart</v>
          </cell>
          <cell r="E1169" t="str">
            <v>SÖp - Planering (ENH)</v>
          </cell>
          <cell r="H1169" t="str">
            <v>SÖp - Planering (ENH)</v>
          </cell>
          <cell r="I1169" t="str">
            <v>UHoö - Öst/Stockholm (ENH)</v>
          </cell>
          <cell r="M1169" t="str">
            <v/>
          </cell>
          <cell r="N1169" t="str">
            <v/>
          </cell>
          <cell r="O1169">
            <v>20500000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5000000</v>
          </cell>
          <cell r="U1169">
            <v>5200000</v>
          </cell>
          <cell r="V1169">
            <v>5300000</v>
          </cell>
          <cell r="W1169">
            <v>5000000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</row>
        <row r="1170">
          <cell r="A1170">
            <v>8867</v>
          </cell>
          <cell r="B1170" t="str">
            <v>Utbyte av skyltar efter E4 genom Timrå</v>
          </cell>
          <cell r="C1170" t="str">
            <v>DRIF</v>
          </cell>
          <cell r="D1170" t="str">
            <v>Nystart</v>
          </cell>
          <cell r="E1170" t="str">
            <v>SMp - Planering (ENH)</v>
          </cell>
          <cell r="H1170" t="str">
            <v>UHom - Mitt (ENH)</v>
          </cell>
          <cell r="I1170" t="str">
            <v>UHom - Mitt (ENH)</v>
          </cell>
          <cell r="M1170" t="str">
            <v/>
          </cell>
          <cell r="N1170" t="str">
            <v/>
          </cell>
          <cell r="O1170">
            <v>2000000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2000000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</row>
        <row r="1171">
          <cell r="A1171">
            <v>8869</v>
          </cell>
          <cell r="B1171" t="str">
            <v>Ånge plattformstak</v>
          </cell>
          <cell r="C1171" t="str">
            <v>B43</v>
          </cell>
          <cell r="D1171" t="str">
            <v>Planlagd</v>
          </cell>
          <cell r="E1171" t="str">
            <v>Underhåll planering Reg Mitt</v>
          </cell>
          <cell r="H1171" t="str">
            <v>IVm - Mitt (AVD)</v>
          </cell>
          <cell r="I1171" t="str">
            <v/>
          </cell>
          <cell r="M1171" t="str">
            <v/>
          </cell>
          <cell r="N1171" t="str">
            <v/>
          </cell>
          <cell r="O1171">
            <v>900000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900000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</row>
        <row r="1172">
          <cell r="A1172">
            <v>8870</v>
          </cell>
          <cell r="B1172" t="str">
            <v>Stockholm C plattformstak spår 17-18</v>
          </cell>
          <cell r="C1172" t="str">
            <v>B43</v>
          </cell>
          <cell r="D1172" t="str">
            <v>Planlagd</v>
          </cell>
          <cell r="E1172" t="str">
            <v>Underhåll planering Reg Stockholm</v>
          </cell>
          <cell r="H1172" t="str">
            <v>IVös - Öst/Stockholm (AVD)</v>
          </cell>
          <cell r="I1172" t="str">
            <v/>
          </cell>
          <cell r="M1172" t="str">
            <v>B409</v>
          </cell>
          <cell r="N1172" t="str">
            <v/>
          </cell>
          <cell r="O1172">
            <v>1000000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1000000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</row>
        <row r="1173">
          <cell r="A1173">
            <v>8871</v>
          </cell>
          <cell r="B1173" t="str">
            <v>Flen station plattformstak</v>
          </cell>
          <cell r="C1173" t="str">
            <v>B43</v>
          </cell>
          <cell r="D1173" t="str">
            <v>Planlagd</v>
          </cell>
          <cell r="E1173" t="str">
            <v>Underhåll planering Reg Öst</v>
          </cell>
          <cell r="H1173" t="str">
            <v>IVös - Öst/Stockholm (AVD)</v>
          </cell>
          <cell r="I1173" t="str">
            <v>IVpr - Nationella projekt (AVD)</v>
          </cell>
          <cell r="M1173" t="str">
            <v>B414</v>
          </cell>
          <cell r="N1173" t="str">
            <v>01</v>
          </cell>
          <cell r="O1173">
            <v>900000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900000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</row>
        <row r="1174">
          <cell r="A1174">
            <v>8872</v>
          </cell>
          <cell r="B1174" t="str">
            <v>Halmstad plattformstak</v>
          </cell>
          <cell r="C1174" t="str">
            <v>B43</v>
          </cell>
          <cell r="D1174" t="str">
            <v>Planlagd</v>
          </cell>
          <cell r="E1174" t="str">
            <v>Underhåll planering Reg Väst</v>
          </cell>
          <cell r="H1174" t="str">
            <v>IVös - Öst/Stockholm (AVD)</v>
          </cell>
          <cell r="I1174" t="str">
            <v>IVpr - Nationella projekt (AVD)</v>
          </cell>
          <cell r="M1174" t="str">
            <v>B630</v>
          </cell>
          <cell r="N1174" t="str">
            <v>04</v>
          </cell>
          <cell r="O1174">
            <v>1000000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1000000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</row>
        <row r="1175">
          <cell r="A1175">
            <v>8887</v>
          </cell>
          <cell r="B1175" t="str">
            <v>Avvattningsåtgärder bdl 130</v>
          </cell>
          <cell r="C1175" t="str">
            <v>B43</v>
          </cell>
          <cell r="D1175" t="str">
            <v>Nystart</v>
          </cell>
          <cell r="E1175" t="str">
            <v>Underhåll planering Reg Nord</v>
          </cell>
          <cell r="H1175" t="str">
            <v>UHon - Nord (ENH)</v>
          </cell>
          <cell r="I1175" t="str">
            <v/>
          </cell>
          <cell r="M1175" t="str">
            <v/>
          </cell>
          <cell r="N1175" t="str">
            <v/>
          </cell>
          <cell r="O1175">
            <v>3350000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3350000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</row>
        <row r="1176">
          <cell r="A1176">
            <v>8913</v>
          </cell>
          <cell r="B1176" t="str">
            <v>Storvik, byte optoslingor</v>
          </cell>
          <cell r="C1176" t="str">
            <v>B43</v>
          </cell>
          <cell r="D1176" t="str">
            <v>Nystart</v>
          </cell>
          <cell r="E1176" t="str">
            <v>Underhåll planering Reg Mitt</v>
          </cell>
          <cell r="H1176" t="str">
            <v>IVpru - Projekt och utveckling  (ENH)</v>
          </cell>
          <cell r="I1176" t="str">
            <v/>
          </cell>
          <cell r="M1176" t="str">
            <v>B315</v>
          </cell>
          <cell r="N1176" t="str">
            <v>10</v>
          </cell>
          <cell r="O1176">
            <v>2500000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2500000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</row>
        <row r="1177">
          <cell r="A1177">
            <v>8914</v>
          </cell>
          <cell r="B1177" t="str">
            <v>Gällivare, byte optoslingor</v>
          </cell>
          <cell r="C1177" t="str">
            <v>B43</v>
          </cell>
          <cell r="D1177" t="str">
            <v>Nystart</v>
          </cell>
          <cell r="E1177" t="str">
            <v>Underhåll planering Reg Nord</v>
          </cell>
          <cell r="H1177" t="str">
            <v>IVpru - Projekt och utveckling  (ENH)</v>
          </cell>
          <cell r="I1177" t="str">
            <v>IVpr - Nationella projekt (AVD)</v>
          </cell>
          <cell r="M1177" t="str">
            <v>B114</v>
          </cell>
          <cell r="N1177" t="str">
            <v>21</v>
          </cell>
          <cell r="O1177">
            <v>4000000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4000000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</row>
        <row r="1178">
          <cell r="A1178">
            <v>8915</v>
          </cell>
          <cell r="B1178" t="str">
            <v>Kållered, byte optoslingor</v>
          </cell>
          <cell r="C1178" t="str">
            <v>B43</v>
          </cell>
          <cell r="D1178" t="str">
            <v>Nystart</v>
          </cell>
          <cell r="E1178" t="str">
            <v>Underhåll planering Reg Väst</v>
          </cell>
          <cell r="H1178" t="str">
            <v>IVpru - Projekt och utveckling  (ENH)</v>
          </cell>
          <cell r="I1178" t="str">
            <v>IVpr - Nationella projekt (AVD)</v>
          </cell>
          <cell r="M1178" t="str">
            <v>B626</v>
          </cell>
          <cell r="N1178" t="str">
            <v>03</v>
          </cell>
          <cell r="O1178">
            <v>2500000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2500000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</row>
        <row r="1179">
          <cell r="A1179">
            <v>8923</v>
          </cell>
          <cell r="B1179" t="str">
            <v>Omskyltning, samband med hastighetsöversyn SM</v>
          </cell>
          <cell r="C1179" t="str">
            <v>DRIF</v>
          </cell>
          <cell r="D1179" t="str">
            <v>Pågående</v>
          </cell>
          <cell r="E1179" t="str">
            <v>SMp - Planering (ENH)</v>
          </cell>
          <cell r="H1179" t="str">
            <v>UHom - Mitt (ENH)</v>
          </cell>
          <cell r="I1179" t="str">
            <v/>
          </cell>
          <cell r="M1179" t="str">
            <v/>
          </cell>
          <cell r="N1179" t="str">
            <v/>
          </cell>
          <cell r="O1179">
            <v>6000000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2000000</v>
          </cell>
          <cell r="U1179">
            <v>2000000</v>
          </cell>
          <cell r="V1179">
            <v>2000000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</row>
        <row r="1180">
          <cell r="A1180">
            <v>8924</v>
          </cell>
          <cell r="B1180" t="str">
            <v>Vägmärken, myndighetsbeslut Vägvisning SM</v>
          </cell>
          <cell r="C1180" t="str">
            <v>DRIF</v>
          </cell>
          <cell r="D1180" t="str">
            <v>Pågående</v>
          </cell>
          <cell r="E1180" t="str">
            <v>SMp - Planering (ENH)</v>
          </cell>
          <cell r="H1180" t="str">
            <v>SMp - Planering (ENH)</v>
          </cell>
          <cell r="I1180" t="str">
            <v/>
          </cell>
          <cell r="M1180" t="str">
            <v/>
          </cell>
          <cell r="N1180" t="str">
            <v/>
          </cell>
          <cell r="O1180">
            <v>15450000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5000000</v>
          </cell>
          <cell r="U1180">
            <v>5150000</v>
          </cell>
          <cell r="V1180">
            <v>5300000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</row>
        <row r="1181">
          <cell r="A1181">
            <v>8927</v>
          </cell>
          <cell r="B1181" t="str">
            <v/>
          </cell>
          <cell r="C1181" t="str">
            <v>B43</v>
          </cell>
          <cell r="D1181" t="str">
            <v>Nystart</v>
          </cell>
          <cell r="E1181" t="str">
            <v>Underhåll planering Reg Väst</v>
          </cell>
          <cell r="H1181" t="str">
            <v>UHauf - Utformning  (SEK)</v>
          </cell>
          <cell r="I1181" t="str">
            <v>IVväp4 - Projektenhet 4 (ENH)</v>
          </cell>
          <cell r="M1181" t="str">
            <v>B601</v>
          </cell>
          <cell r="N1181" t="str">
            <v/>
          </cell>
          <cell r="O1181">
            <v>100000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100000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</row>
        <row r="1182">
          <cell r="A1182">
            <v>8927</v>
          </cell>
          <cell r="B1182" t="str">
            <v/>
          </cell>
          <cell r="C1182" t="str">
            <v>B43</v>
          </cell>
          <cell r="D1182" t="str">
            <v>Nystart</v>
          </cell>
          <cell r="E1182" t="str">
            <v>Underhåll planering Reg Väst</v>
          </cell>
          <cell r="H1182" t="str">
            <v>UHplsr - Plan.samord.reinv. (ENH)</v>
          </cell>
          <cell r="I1182" t="str">
            <v>IVväp4 - Projektenhet 4 (ENH)</v>
          </cell>
          <cell r="M1182" t="str">
            <v>B601</v>
          </cell>
          <cell r="N1182" t="str">
            <v/>
          </cell>
          <cell r="O1182">
            <v>900000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900000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</row>
        <row r="1183">
          <cell r="A1183">
            <v>8946</v>
          </cell>
          <cell r="B1183" t="str">
            <v>Mobilt ställverk 6/20 - och 15 kV</v>
          </cell>
          <cell r="C1183" t="str">
            <v>B43</v>
          </cell>
          <cell r="D1183" t="str">
            <v>Planlagd</v>
          </cell>
          <cell r="E1183" t="str">
            <v>Underhåll planering Reg Nationell</v>
          </cell>
          <cell r="H1183" t="str">
            <v>UHae - Elkraftsystem (ENH)</v>
          </cell>
          <cell r="I1183" t="str">
            <v>IVprk-  Kraft (ENH)</v>
          </cell>
          <cell r="M1183" t="str">
            <v>B099</v>
          </cell>
          <cell r="N1183" t="str">
            <v/>
          </cell>
          <cell r="O1183">
            <v>500000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500000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</row>
        <row r="1184">
          <cell r="A1184">
            <v>8946</v>
          </cell>
          <cell r="B1184" t="str">
            <v>Mobilt ställverk 6/20 - och 15 kV</v>
          </cell>
          <cell r="C1184" t="str">
            <v>B43</v>
          </cell>
          <cell r="D1184" t="str">
            <v>Planlagd</v>
          </cell>
          <cell r="E1184" t="str">
            <v>Underhåll planering Reg Nationell</v>
          </cell>
          <cell r="H1184" t="str">
            <v>IVprk-  Kraft (ENH)</v>
          </cell>
          <cell r="I1184" t="str">
            <v>IVprk-  Kraft (ENH)</v>
          </cell>
          <cell r="M1184" t="str">
            <v>B099</v>
          </cell>
          <cell r="N1184" t="str">
            <v/>
          </cell>
          <cell r="O1184">
            <v>18000000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9000000</v>
          </cell>
          <cell r="V1184">
            <v>9000000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</row>
        <row r="1185">
          <cell r="A1185">
            <v>8979</v>
          </cell>
          <cell r="B1185" t="str">
            <v>SN Vägvisningsärenden</v>
          </cell>
          <cell r="C1185" t="str">
            <v>DRIF</v>
          </cell>
          <cell r="D1185" t="str">
            <v>Nystart</v>
          </cell>
          <cell r="E1185" t="str">
            <v>SNb - Samhällsbehov (ENH)</v>
          </cell>
          <cell r="H1185" t="str">
            <v>UHon - Nord (ENH)</v>
          </cell>
          <cell r="I1185" t="str">
            <v/>
          </cell>
          <cell r="M1185" t="str">
            <v/>
          </cell>
          <cell r="N1185" t="str">
            <v/>
          </cell>
          <cell r="O1185">
            <v>20910000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5000000</v>
          </cell>
          <cell r="U1185">
            <v>5150000</v>
          </cell>
          <cell r="V1185">
            <v>5300000</v>
          </cell>
          <cell r="W1185">
            <v>5460000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</row>
        <row r="1186">
          <cell r="A1186">
            <v>8980</v>
          </cell>
          <cell r="B1186" t="str">
            <v>Omskyltning vägvisning</v>
          </cell>
          <cell r="C1186" t="str">
            <v>DRIF</v>
          </cell>
          <cell r="D1186" t="str">
            <v>Nystart</v>
          </cell>
          <cell r="E1186" t="str">
            <v>SSTp - Planering (ENH)</v>
          </cell>
          <cell r="H1186" t="str">
            <v>UHoösg- Stockholm/Gotland (SEK)</v>
          </cell>
          <cell r="I1186" t="str">
            <v/>
          </cell>
          <cell r="M1186" t="str">
            <v/>
          </cell>
          <cell r="N1186" t="str">
            <v/>
          </cell>
          <cell r="O1186">
            <v>12810000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3000000</v>
          </cell>
          <cell r="U1186">
            <v>3150000</v>
          </cell>
          <cell r="V1186">
            <v>3200000</v>
          </cell>
          <cell r="W1186">
            <v>3460000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</row>
        <row r="1187">
          <cell r="A1187">
            <v>9000</v>
          </cell>
          <cell r="B1187" t="str">
            <v>Väg 796 bro 23-260-1 över Indalsälven vid Lit</v>
          </cell>
          <cell r="C1187" t="str">
            <v>DRIF</v>
          </cell>
          <cell r="D1187" t="str">
            <v>Nystart</v>
          </cell>
          <cell r="E1187" t="str">
            <v>Underhåll planering Reg Mitt</v>
          </cell>
          <cell r="H1187" t="str">
            <v>IVm - Mitt (AVD)</v>
          </cell>
          <cell r="I1187" t="str">
            <v/>
          </cell>
          <cell r="M1187" t="str">
            <v/>
          </cell>
          <cell r="N1187" t="str">
            <v/>
          </cell>
          <cell r="O1187">
            <v>83500000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1500000</v>
          </cell>
          <cell r="U1187">
            <v>2000000</v>
          </cell>
          <cell r="V1187">
            <v>2500000</v>
          </cell>
          <cell r="W1187">
            <v>2500000</v>
          </cell>
          <cell r="X1187">
            <v>35000000</v>
          </cell>
          <cell r="Y1187">
            <v>40000000</v>
          </cell>
          <cell r="Z1187">
            <v>0</v>
          </cell>
          <cell r="AA1187">
            <v>0</v>
          </cell>
        </row>
        <row r="1188">
          <cell r="A1188">
            <v>9012</v>
          </cell>
          <cell r="B1188" t="str">
            <v>E4 TPL Rotebro-TPL Bredden, lågbullrande beläggning Rotsundabacken</v>
          </cell>
          <cell r="C1188" t="str">
            <v>DRIF</v>
          </cell>
          <cell r="D1188" t="str">
            <v>Nystart</v>
          </cell>
          <cell r="E1188" t="str">
            <v>SSTp - Planering (ENH)</v>
          </cell>
          <cell r="H1188" t="str">
            <v>UHnbvö - Öst/Sthlm (SEK)</v>
          </cell>
          <cell r="I1188" t="str">
            <v>UHnbvö - Öst/Sthlm (SEK)</v>
          </cell>
          <cell r="M1188" t="str">
            <v/>
          </cell>
          <cell r="N1188" t="str">
            <v/>
          </cell>
          <cell r="O1188">
            <v>1000000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1000000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</row>
        <row r="1189">
          <cell r="A1189">
            <v>9026</v>
          </cell>
          <cell r="B1189" t="str">
            <v>SVÄt Pott DRIF</v>
          </cell>
          <cell r="C1189" t="str">
            <v>DRIF</v>
          </cell>
          <cell r="D1189" t="str">
            <v>Pågående</v>
          </cell>
          <cell r="E1189" t="str">
            <v>SVÄt - Trafikmiljö (ENH)</v>
          </cell>
          <cell r="H1189" t="str">
            <v>SVÄt - Trafikmiljö (ENH)</v>
          </cell>
          <cell r="I1189" t="str">
            <v>SVÄt - Trafikmiljö (ENH)</v>
          </cell>
          <cell r="M1189" t="str">
            <v/>
          </cell>
          <cell r="N1189" t="str">
            <v/>
          </cell>
          <cell r="O1189">
            <v>15450000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5000000</v>
          </cell>
          <cell r="U1189">
            <v>5150000</v>
          </cell>
          <cell r="V1189">
            <v>5300000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</row>
        <row r="1190">
          <cell r="A1190">
            <v>9045</v>
          </cell>
          <cell r="B1190" t="str">
            <v>Hallsberg-Degerön, Dubbelspårsfunktion för Godsstråket gm Hallsberg B43</v>
          </cell>
          <cell r="C1190" t="str">
            <v>B43</v>
          </cell>
          <cell r="D1190" t="str">
            <v>Nystart</v>
          </cell>
          <cell r="E1190" t="str">
            <v>SÖp - Planering (ENH)</v>
          </cell>
          <cell r="H1190" t="str">
            <v>IVösöö - Örebro / Östergötland (ENH)</v>
          </cell>
          <cell r="I1190" t="str">
            <v/>
          </cell>
          <cell r="M1190" t="str">
            <v>B419</v>
          </cell>
          <cell r="N1190" t="str">
            <v>09</v>
          </cell>
          <cell r="O1190">
            <v>20000000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20000000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</row>
        <row r="1191">
          <cell r="A1191">
            <v>9046</v>
          </cell>
          <cell r="B1191" t="str">
            <v>Väg 55 Valla - Flen DRIF</v>
          </cell>
          <cell r="C1191" t="str">
            <v>DRIF</v>
          </cell>
          <cell r="D1191" t="str">
            <v>Äskande</v>
          </cell>
          <cell r="E1191" t="str">
            <v>SÖp - Planering (ENH)</v>
          </cell>
          <cell r="H1191" t="str">
            <v>IVösöm - Mälardalen  (ENH)</v>
          </cell>
          <cell r="I1191" t="str">
            <v/>
          </cell>
          <cell r="M1191" t="str">
            <v/>
          </cell>
          <cell r="N1191" t="str">
            <v/>
          </cell>
          <cell r="O1191">
            <v>2100000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2100000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</row>
        <row r="1192">
          <cell r="A1192">
            <v>9046</v>
          </cell>
          <cell r="B1192" t="str">
            <v>Väg 55 Valla - Flen DRIF</v>
          </cell>
          <cell r="C1192" t="str">
            <v>DRIF</v>
          </cell>
          <cell r="D1192" t="str">
            <v>Pågående</v>
          </cell>
          <cell r="E1192" t="str">
            <v>SÖp - Planering (ENH)</v>
          </cell>
          <cell r="H1192" t="str">
            <v>IVösöm - Mälardalen  (ENH)</v>
          </cell>
          <cell r="I1192" t="str">
            <v/>
          </cell>
          <cell r="M1192" t="str">
            <v/>
          </cell>
          <cell r="N1192" t="str">
            <v/>
          </cell>
          <cell r="O1192">
            <v>17700000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17700000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</row>
        <row r="1193">
          <cell r="A1193">
            <v>9050</v>
          </cell>
          <cell r="B1193" t="str">
            <v>DEF-Slipersbyten UHpl</v>
          </cell>
          <cell r="C1193" t="str">
            <v>B43</v>
          </cell>
          <cell r="D1193" t="str">
            <v>Planlagd</v>
          </cell>
          <cell r="E1193" t="str">
            <v>Underhåll planering Reg Nationell</v>
          </cell>
          <cell r="H1193" t="str">
            <v>UHpls - Planeringssamord (ENH)</v>
          </cell>
          <cell r="I1193" t="str">
            <v/>
          </cell>
          <cell r="M1193" t="str">
            <v/>
          </cell>
          <cell r="N1193" t="str">
            <v/>
          </cell>
          <cell r="O1193">
            <v>60000000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30000000</v>
          </cell>
          <cell r="V1193">
            <v>30000000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</row>
        <row r="1194">
          <cell r="A1194">
            <v>9050</v>
          </cell>
          <cell r="B1194" t="str">
            <v>DEF-Slipersbyten UHpl</v>
          </cell>
          <cell r="C1194" t="str">
            <v>B43</v>
          </cell>
          <cell r="D1194" t="str">
            <v>Pågående</v>
          </cell>
          <cell r="E1194" t="str">
            <v>Underhåll planering Reg Nationell</v>
          </cell>
          <cell r="H1194" t="str">
            <v>UHnbve - Enhetskoordinering (SEK)</v>
          </cell>
          <cell r="I1194" t="str">
            <v/>
          </cell>
          <cell r="M1194" t="str">
            <v/>
          </cell>
          <cell r="N1194" t="str">
            <v/>
          </cell>
          <cell r="O1194">
            <v>354000000</v>
          </cell>
          <cell r="P1194">
            <v>0</v>
          </cell>
          <cell r="Q1194">
            <v>0</v>
          </cell>
          <cell r="R1194">
            <v>0</v>
          </cell>
          <cell r="S1194">
            <v>57000000</v>
          </cell>
          <cell r="T1194">
            <v>117000000</v>
          </cell>
          <cell r="U1194">
            <v>90000000</v>
          </cell>
          <cell r="V1194">
            <v>90000000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</row>
        <row r="1195">
          <cell r="A1195">
            <v>9053</v>
          </cell>
          <cell r="B1195" t="str">
            <v>AKJ/FU Stockholm/Öst 2014-2016</v>
          </cell>
          <cell r="C1195" t="str">
            <v>B43</v>
          </cell>
          <cell r="D1195" t="str">
            <v>Nystart</v>
          </cell>
          <cell r="E1195" t="str">
            <v>Underhåll planering Reg Öst</v>
          </cell>
          <cell r="H1195" t="str">
            <v>UHauf - Utformning  (SEK)</v>
          </cell>
          <cell r="I1195" t="str">
            <v/>
          </cell>
          <cell r="M1195" t="str">
            <v/>
          </cell>
          <cell r="N1195" t="str">
            <v/>
          </cell>
          <cell r="O1195">
            <v>14000000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2000000</v>
          </cell>
          <cell r="V1195">
            <v>2000000</v>
          </cell>
          <cell r="W1195">
            <v>2000000</v>
          </cell>
          <cell r="X1195">
            <v>2000000</v>
          </cell>
          <cell r="Y1195">
            <v>2000000</v>
          </cell>
          <cell r="Z1195">
            <v>2000000</v>
          </cell>
          <cell r="AA1195">
            <v>2000000</v>
          </cell>
        </row>
        <row r="1196">
          <cell r="A1196">
            <v>9059</v>
          </cell>
          <cell r="B1196" t="str">
            <v>Ny plattform vägtrafikledning, reinvestering</v>
          </cell>
          <cell r="C1196" t="str">
            <v>DRIF</v>
          </cell>
          <cell r="D1196" t="str">
            <v>Planlagd</v>
          </cell>
          <cell r="E1196" t="str">
            <v>Underhåll planering Reg Nationell</v>
          </cell>
          <cell r="H1196" t="str">
            <v>TLlmf - Förvaltning  (SEK)</v>
          </cell>
          <cell r="I1196" t="str">
            <v/>
          </cell>
          <cell r="M1196" t="str">
            <v/>
          </cell>
          <cell r="N1196" t="str">
            <v/>
          </cell>
          <cell r="O1196">
            <v>90000000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10000000</v>
          </cell>
          <cell r="W1196">
            <v>30000000</v>
          </cell>
          <cell r="X1196">
            <v>30000000</v>
          </cell>
          <cell r="Y1196">
            <v>20000000</v>
          </cell>
          <cell r="Z1196">
            <v>0</v>
          </cell>
          <cell r="AA1196">
            <v>0</v>
          </cell>
        </row>
        <row r="1197">
          <cell r="A1197">
            <v>9059</v>
          </cell>
          <cell r="B1197" t="str">
            <v>Ny plattform vägtrafikledning, reinvestering</v>
          </cell>
          <cell r="C1197" t="str">
            <v>DRIF</v>
          </cell>
          <cell r="D1197" t="str">
            <v>Nystart</v>
          </cell>
          <cell r="E1197" t="str">
            <v>Underhåll planering Reg Nationell</v>
          </cell>
          <cell r="H1197" t="str">
            <v>TLlmf - Förvaltning  (SEK)</v>
          </cell>
          <cell r="I1197" t="str">
            <v/>
          </cell>
          <cell r="M1197" t="str">
            <v/>
          </cell>
          <cell r="N1197" t="str">
            <v/>
          </cell>
          <cell r="O1197">
            <v>12000000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5000000</v>
          </cell>
          <cell r="U1197">
            <v>7000000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</row>
        <row r="1198">
          <cell r="A1198">
            <v>9066</v>
          </cell>
          <cell r="B1198" t="str">
            <v>Göteborg C, Ombyggnad av 3 plattformar</v>
          </cell>
          <cell r="C1198" t="str">
            <v>B43</v>
          </cell>
          <cell r="D1198" t="str">
            <v>Planlagd</v>
          </cell>
          <cell r="E1198" t="str">
            <v>Underhåll planering Reg Väst</v>
          </cell>
          <cell r="H1198" t="str">
            <v>UHplsr - Plan.samord.reinv. (ENH)</v>
          </cell>
          <cell r="I1198" t="str">
            <v/>
          </cell>
          <cell r="M1198" t="str">
            <v/>
          </cell>
          <cell r="N1198" t="str">
            <v/>
          </cell>
          <cell r="O1198">
            <v>23500000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500000</v>
          </cell>
          <cell r="U1198">
            <v>10000000</v>
          </cell>
          <cell r="V1198">
            <v>7000000</v>
          </cell>
          <cell r="W1198">
            <v>6000000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</row>
        <row r="1199">
          <cell r="A1199">
            <v>9068</v>
          </cell>
          <cell r="B1199" t="str">
            <v>Kungsbacka, sättningar mellanplattform</v>
          </cell>
          <cell r="C1199" t="str">
            <v>B43</v>
          </cell>
          <cell r="D1199" t="str">
            <v>Planlagd</v>
          </cell>
          <cell r="E1199" t="str">
            <v>Underhåll planering Reg Väst</v>
          </cell>
          <cell r="H1199" t="str">
            <v>UHplsr - Plan.samord.reinv. (ENH)</v>
          </cell>
          <cell r="I1199" t="str">
            <v/>
          </cell>
          <cell r="M1199" t="str">
            <v/>
          </cell>
          <cell r="N1199" t="str">
            <v/>
          </cell>
          <cell r="O1199">
            <v>1000000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1000000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</row>
        <row r="1200">
          <cell r="A1200">
            <v>9068</v>
          </cell>
          <cell r="B1200" t="str">
            <v>Kungsbacka, sättningar mellanplattform</v>
          </cell>
          <cell r="C1200" t="str">
            <v>B43</v>
          </cell>
          <cell r="D1200" t="str">
            <v>Nystart</v>
          </cell>
          <cell r="E1200" t="str">
            <v>Underhåll planering Reg Väst</v>
          </cell>
          <cell r="H1200" t="str">
            <v>UHauf - Utformning  (SEK)</v>
          </cell>
          <cell r="I1200" t="str">
            <v/>
          </cell>
          <cell r="M1200" t="str">
            <v/>
          </cell>
          <cell r="N1200" t="str">
            <v/>
          </cell>
          <cell r="O1200">
            <v>150000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150000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</row>
        <row r="1201">
          <cell r="A1201">
            <v>9097</v>
          </cell>
          <cell r="B1201" t="str">
            <v>SÖ Omskyltning, samband med hastighetsöversyn</v>
          </cell>
          <cell r="C1201" t="str">
            <v>DRIF</v>
          </cell>
          <cell r="D1201" t="str">
            <v>Nystart</v>
          </cell>
          <cell r="E1201" t="str">
            <v>SÖp - Planering (ENH)</v>
          </cell>
          <cell r="H1201" t="str">
            <v>SÖp - Planering (ENH)</v>
          </cell>
          <cell r="I1201" t="str">
            <v/>
          </cell>
          <cell r="M1201" t="str">
            <v/>
          </cell>
          <cell r="N1201" t="str">
            <v/>
          </cell>
          <cell r="O1201">
            <v>8000000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2000000</v>
          </cell>
          <cell r="U1201">
            <v>2000000</v>
          </cell>
          <cell r="V1201">
            <v>2000000</v>
          </cell>
          <cell r="W1201">
            <v>2000000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</row>
        <row r="1202">
          <cell r="A1202">
            <v>9101</v>
          </cell>
          <cell r="B1202" t="str">
            <v>S - Justeringspost B43 åtgärdstyp 01</v>
          </cell>
          <cell r="C1202" t="str">
            <v>B43</v>
          </cell>
          <cell r="D1202" t="str">
            <v>Äskande</v>
          </cell>
          <cell r="E1202" t="str">
            <v>Sbp - Budget/Prognos  (AVD)</v>
          </cell>
          <cell r="H1202" t="str">
            <v>Sbp - Budget/Prognos  (AVD)</v>
          </cell>
          <cell r="I1202" t="str">
            <v/>
          </cell>
          <cell r="M1202" t="str">
            <v/>
          </cell>
          <cell r="N1202" t="str">
            <v/>
          </cell>
          <cell r="O1202">
            <v>-10900000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-1400000</v>
          </cell>
          <cell r="U1202">
            <v>-8000000</v>
          </cell>
          <cell r="V1202">
            <v>-1500000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</row>
        <row r="1203">
          <cell r="A1203">
            <v>9118</v>
          </cell>
          <cell r="B1203" t="str">
            <v>Säkra bangårdar</v>
          </cell>
          <cell r="C1203" t="str">
            <v>B43</v>
          </cell>
          <cell r="D1203" t="str">
            <v>Pågående</v>
          </cell>
          <cell r="E1203" t="str">
            <v>Splk - Kortsiktig planering (ENH)</v>
          </cell>
          <cell r="H1203" t="str">
            <v>UHass - Säkerhetsstöd (SEK)</v>
          </cell>
          <cell r="I1203" t="str">
            <v/>
          </cell>
          <cell r="M1203" t="str">
            <v/>
          </cell>
          <cell r="N1203" t="str">
            <v/>
          </cell>
          <cell r="O1203">
            <v>30031223</v>
          </cell>
          <cell r="P1203">
            <v>0</v>
          </cell>
          <cell r="Q1203">
            <v>0</v>
          </cell>
          <cell r="R1203">
            <v>0</v>
          </cell>
          <cell r="S1203">
            <v>19520223</v>
          </cell>
          <cell r="T1203">
            <v>10511000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</row>
        <row r="1204">
          <cell r="A1204">
            <v>9153</v>
          </cell>
          <cell r="B1204" t="str">
            <v>Rv 27 Väckelsång-Säljeryd, beläggning</v>
          </cell>
          <cell r="C1204" t="str">
            <v>DRIF</v>
          </cell>
          <cell r="D1204" t="str">
            <v>Pågående</v>
          </cell>
          <cell r="E1204" t="str">
            <v>SSYpk - Kortsiktig planering (SEK)</v>
          </cell>
          <cell r="H1204" t="str">
            <v>IVsy1 - Projektenhet 1 (ENH)</v>
          </cell>
          <cell r="I1204" t="str">
            <v/>
          </cell>
          <cell r="M1204" t="str">
            <v/>
          </cell>
          <cell r="N1204" t="str">
            <v/>
          </cell>
          <cell r="O1204">
            <v>9500000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9500000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</row>
        <row r="1205">
          <cell r="A1205">
            <v>9164</v>
          </cell>
          <cell r="B1205" t="str">
            <v>Rv 25 N-länsg - Glamshult, beläggning</v>
          </cell>
          <cell r="C1205" t="str">
            <v>DRIF</v>
          </cell>
          <cell r="D1205" t="str">
            <v>Nystart</v>
          </cell>
          <cell r="E1205" t="str">
            <v>SSYpk - Kortsiktig planering (SEK)</v>
          </cell>
          <cell r="H1205" t="str">
            <v>IVsy1 - Projektenhet 1 (ENH)</v>
          </cell>
          <cell r="I1205" t="str">
            <v>IVsy1 - Projektenhet 1 (ENH)</v>
          </cell>
          <cell r="M1205" t="str">
            <v/>
          </cell>
          <cell r="N1205" t="str">
            <v/>
          </cell>
          <cell r="O1205">
            <v>5000000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5000000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</row>
        <row r="1206">
          <cell r="A1206">
            <v>9165</v>
          </cell>
          <cell r="B1206" t="str">
            <v>Rv 21 Vanneberga - Önnestad, beläggning</v>
          </cell>
          <cell r="C1206" t="str">
            <v>DRIF</v>
          </cell>
          <cell r="D1206" t="str">
            <v>Pågående</v>
          </cell>
          <cell r="E1206" t="str">
            <v>SSYpk - Kortsiktig planering (SEK)</v>
          </cell>
          <cell r="H1206" t="str">
            <v>IVsy2 - Projektenhet 2 (ENH)</v>
          </cell>
          <cell r="I1206" t="str">
            <v>IVsy2 - Projektenhet 2 (ENH)</v>
          </cell>
          <cell r="M1206" t="str">
            <v/>
          </cell>
          <cell r="N1206" t="str">
            <v/>
          </cell>
          <cell r="O1206">
            <v>5000000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5000000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</row>
        <row r="1207">
          <cell r="A1207">
            <v>9175</v>
          </cell>
          <cell r="B1207" t="str">
            <v>Getingmidjan B43 (Stockholm C – Stockholms södra, reinvestering bl.a. Strömbroarna)</v>
          </cell>
          <cell r="C1207" t="str">
            <v>B43</v>
          </cell>
          <cell r="D1207" t="str">
            <v>Nystart</v>
          </cell>
          <cell r="E1207" t="str">
            <v>SSTp - Planering (ENH)</v>
          </cell>
          <cell r="H1207" t="str">
            <v>IVössn - Stockholm Nord (ENH)</v>
          </cell>
          <cell r="I1207" t="str">
            <v/>
          </cell>
          <cell r="M1207" t="str">
            <v/>
          </cell>
          <cell r="N1207" t="str">
            <v/>
          </cell>
          <cell r="O1207">
            <v>2201283000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51500000</v>
          </cell>
          <cell r="U1207">
            <v>84872000</v>
          </cell>
          <cell r="V1207">
            <v>218545000</v>
          </cell>
          <cell r="W1207">
            <v>112548000</v>
          </cell>
          <cell r="X1207">
            <v>355745000</v>
          </cell>
          <cell r="Y1207">
            <v>317920000</v>
          </cell>
          <cell r="Z1207">
            <v>553443000</v>
          </cell>
          <cell r="AA1207">
            <v>506710000</v>
          </cell>
        </row>
        <row r="1208">
          <cell r="A1208">
            <v>9176</v>
          </cell>
          <cell r="B1208" t="str">
            <v>Väg 222 Skurubron DRIF</v>
          </cell>
          <cell r="C1208" t="str">
            <v>DRIF</v>
          </cell>
          <cell r="D1208" t="str">
            <v>Nystart</v>
          </cell>
          <cell r="E1208" t="str">
            <v>SSTp - Planering (ENH)</v>
          </cell>
          <cell r="H1208" t="str">
            <v>IVösss - Stockholm Syd (ENH)</v>
          </cell>
          <cell r="I1208" t="str">
            <v>IVösss - Stockholm Syd (ENH)</v>
          </cell>
          <cell r="M1208" t="str">
            <v/>
          </cell>
          <cell r="N1208" t="str">
            <v/>
          </cell>
          <cell r="O1208">
            <v>478900000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112600000</v>
          </cell>
          <cell r="X1208">
            <v>127500000</v>
          </cell>
          <cell r="Y1208">
            <v>238800000</v>
          </cell>
          <cell r="Z1208">
            <v>0</v>
          </cell>
          <cell r="AA1208">
            <v>0</v>
          </cell>
        </row>
        <row r="1209">
          <cell r="A1209">
            <v>9177</v>
          </cell>
          <cell r="B1209" t="str">
            <v>KTK Rälsbyte</v>
          </cell>
          <cell r="C1209" t="str">
            <v>B43</v>
          </cell>
          <cell r="D1209" t="str">
            <v>Planlagd</v>
          </cell>
          <cell r="E1209" t="str">
            <v>Underhåll planering Reg Väst</v>
          </cell>
          <cell r="H1209" t="str">
            <v>UHov - Väst (ENH)</v>
          </cell>
          <cell r="I1209" t="str">
            <v/>
          </cell>
          <cell r="M1209" t="str">
            <v/>
          </cell>
          <cell r="N1209" t="str">
            <v/>
          </cell>
          <cell r="O1209">
            <v>10000000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10000000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</row>
        <row r="1210">
          <cell r="A1210">
            <v>9177</v>
          </cell>
          <cell r="B1210" t="str">
            <v>KTK Rälsbyte</v>
          </cell>
          <cell r="C1210" t="str">
            <v>B43</v>
          </cell>
          <cell r="D1210" t="str">
            <v>Nystart</v>
          </cell>
          <cell r="E1210" t="str">
            <v>Underhåll planering Reg Väst</v>
          </cell>
          <cell r="H1210" t="str">
            <v>UHov - Väst (ENH)</v>
          </cell>
          <cell r="I1210" t="str">
            <v/>
          </cell>
          <cell r="M1210" t="str">
            <v/>
          </cell>
          <cell r="N1210" t="str">
            <v/>
          </cell>
          <cell r="O1210">
            <v>10000000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10000000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</row>
        <row r="1211">
          <cell r="A1211">
            <v>9178</v>
          </cell>
          <cell r="B1211" t="str">
            <v>VKB Rälsbyte bdl 656</v>
          </cell>
          <cell r="C1211" t="str">
            <v>B43</v>
          </cell>
          <cell r="D1211" t="str">
            <v>Planlagd</v>
          </cell>
          <cell r="E1211" t="str">
            <v>Underhåll planering Reg Väst</v>
          </cell>
          <cell r="H1211" t="str">
            <v>UHov - Väst (ENH)</v>
          </cell>
          <cell r="I1211" t="str">
            <v/>
          </cell>
          <cell r="M1211" t="str">
            <v/>
          </cell>
          <cell r="N1211" t="str">
            <v/>
          </cell>
          <cell r="O1211">
            <v>12000000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6000000</v>
          </cell>
          <cell r="V1211">
            <v>6000000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</row>
        <row r="1212">
          <cell r="A1212">
            <v>9178</v>
          </cell>
          <cell r="B1212" t="str">
            <v>VKB Rälsbyte bdl 656</v>
          </cell>
          <cell r="C1212" t="str">
            <v>B43</v>
          </cell>
          <cell r="D1212" t="str">
            <v>Nystart</v>
          </cell>
          <cell r="E1212" t="str">
            <v>Underhåll planering Reg Väst</v>
          </cell>
          <cell r="H1212" t="str">
            <v>UHov - Väst (ENH)</v>
          </cell>
          <cell r="I1212" t="str">
            <v/>
          </cell>
          <cell r="M1212" t="str">
            <v/>
          </cell>
          <cell r="N1212" t="str">
            <v/>
          </cell>
          <cell r="O1212">
            <v>6000000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6000000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</row>
        <row r="1213">
          <cell r="A1213">
            <v>9180</v>
          </cell>
          <cell r="B1213" t="str">
            <v>Karlstad byte slipers Östra Bron</v>
          </cell>
          <cell r="C1213" t="str">
            <v>B43</v>
          </cell>
          <cell r="D1213" t="str">
            <v>Nystart</v>
          </cell>
          <cell r="E1213" t="str">
            <v>Underhåll planering Reg Väst</v>
          </cell>
          <cell r="H1213" t="str">
            <v>UHov - Väst (ENH)</v>
          </cell>
          <cell r="I1213" t="str">
            <v/>
          </cell>
          <cell r="M1213" t="str">
            <v/>
          </cell>
          <cell r="N1213" t="str">
            <v/>
          </cell>
          <cell r="O1213">
            <v>6900000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6900000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</row>
        <row r="1214">
          <cell r="A1214">
            <v>9181</v>
          </cell>
          <cell r="B1214" t="str">
            <v>9181 VGÖ Rälsbyte Kinnekullebanan</v>
          </cell>
          <cell r="C1214" t="str">
            <v>B43</v>
          </cell>
          <cell r="D1214" t="str">
            <v>Planlagd</v>
          </cell>
          <cell r="E1214" t="str">
            <v>Underhåll planering Reg Väst</v>
          </cell>
          <cell r="H1214" t="str">
            <v>UHov - Väst (ENH)</v>
          </cell>
          <cell r="I1214" t="str">
            <v>UHovs- Skaraborg/Halland (SEK)</v>
          </cell>
          <cell r="M1214" t="str">
            <v/>
          </cell>
          <cell r="N1214" t="str">
            <v/>
          </cell>
          <cell r="O1214">
            <v>6000000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3000000</v>
          </cell>
          <cell r="V1214">
            <v>3000000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</row>
        <row r="1215">
          <cell r="A1215">
            <v>9181</v>
          </cell>
          <cell r="B1215" t="str">
            <v>9181 VGÖ Rälsbyte Kinnekullebanan</v>
          </cell>
          <cell r="C1215" t="str">
            <v>B43</v>
          </cell>
          <cell r="D1215" t="str">
            <v>Nystart</v>
          </cell>
          <cell r="E1215" t="str">
            <v>Underhåll planering Reg Väst</v>
          </cell>
          <cell r="H1215" t="str">
            <v>UHov - Väst (ENH)</v>
          </cell>
          <cell r="I1215" t="str">
            <v>UHovs- Skaraborg/Halland (SEK)</v>
          </cell>
          <cell r="M1215" t="str">
            <v/>
          </cell>
          <cell r="N1215" t="str">
            <v/>
          </cell>
          <cell r="O1215">
            <v>3000000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3000000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</row>
        <row r="1216">
          <cell r="A1216">
            <v>9182</v>
          </cell>
          <cell r="B1216" t="str">
            <v>9182 VGG Rostiga Kontaktledningsstolpar Sävedalen</v>
          </cell>
          <cell r="C1216" t="str">
            <v>B43</v>
          </cell>
          <cell r="D1216" t="str">
            <v>Planlagd</v>
          </cell>
          <cell r="E1216" t="str">
            <v>Underhåll planering Reg Väst</v>
          </cell>
          <cell r="H1216" t="str">
            <v>UHov - Väst (ENH)</v>
          </cell>
          <cell r="I1216" t="str">
            <v/>
          </cell>
          <cell r="M1216" t="str">
            <v/>
          </cell>
          <cell r="N1216" t="str">
            <v/>
          </cell>
          <cell r="O1216">
            <v>800000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800000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</row>
        <row r="1217">
          <cell r="A1217">
            <v>9183</v>
          </cell>
          <cell r="B1217" t="str">
            <v>Rv 23, Förbi Älmhult, beläggning</v>
          </cell>
          <cell r="C1217" t="str">
            <v>DRIF</v>
          </cell>
          <cell r="D1217" t="str">
            <v>Nystart</v>
          </cell>
          <cell r="E1217" t="str">
            <v>SSYpk - Kortsiktig planering (SEK)</v>
          </cell>
          <cell r="H1217" t="str">
            <v>IVsy1 - Projektenhet 1 (ENH)</v>
          </cell>
          <cell r="I1217" t="str">
            <v/>
          </cell>
          <cell r="M1217" t="str">
            <v/>
          </cell>
          <cell r="N1217" t="str">
            <v/>
          </cell>
          <cell r="O1217">
            <v>4000000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4000000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</row>
        <row r="1218">
          <cell r="A1218">
            <v>9184</v>
          </cell>
          <cell r="B1218" t="str">
            <v>Rv 23, Ljungstorp-Mölleyd, beläggning</v>
          </cell>
          <cell r="C1218" t="str">
            <v>DRIF</v>
          </cell>
          <cell r="D1218" t="str">
            <v>Pågående</v>
          </cell>
          <cell r="E1218" t="str">
            <v>SSYpk - Kortsiktig planering (SEK)</v>
          </cell>
          <cell r="H1218" t="str">
            <v>IVsy1 - Projektenhet 1 (ENH)</v>
          </cell>
          <cell r="I1218" t="str">
            <v/>
          </cell>
          <cell r="M1218" t="str">
            <v/>
          </cell>
          <cell r="N1218" t="str">
            <v/>
          </cell>
          <cell r="O1218">
            <v>4000000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4000000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</row>
        <row r="1219">
          <cell r="A1219">
            <v>9185</v>
          </cell>
          <cell r="B1219" t="str">
            <v>9185 VGÖ Ballastkomplettering Kinnekullebanan</v>
          </cell>
          <cell r="C1219" t="str">
            <v>B43</v>
          </cell>
          <cell r="D1219" t="str">
            <v>Planlagd</v>
          </cell>
          <cell r="E1219" t="str">
            <v>Underhåll planering Reg Väst</v>
          </cell>
          <cell r="H1219" t="str">
            <v>UHov - Väst (ENH)</v>
          </cell>
          <cell r="I1219" t="str">
            <v>UHovs- Skaraborg/Halland (SEK)</v>
          </cell>
          <cell r="M1219" t="str">
            <v/>
          </cell>
          <cell r="N1219" t="str">
            <v/>
          </cell>
          <cell r="O1219">
            <v>2000000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1000000</v>
          </cell>
          <cell r="V1219">
            <v>1000000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</row>
        <row r="1220">
          <cell r="A1220">
            <v>9186</v>
          </cell>
          <cell r="B1220" t="str">
            <v>Rv 32 Traneryd-Tranås, beläggning</v>
          </cell>
          <cell r="C1220" t="str">
            <v>DRIF</v>
          </cell>
          <cell r="D1220" t="str">
            <v>Nystart</v>
          </cell>
          <cell r="E1220" t="str">
            <v>SSYpk - Kortsiktig planering (SEK)</v>
          </cell>
          <cell r="H1220" t="str">
            <v>IVsy1 - Projektenhet 1 (ENH)</v>
          </cell>
          <cell r="I1220" t="str">
            <v/>
          </cell>
          <cell r="M1220" t="str">
            <v/>
          </cell>
          <cell r="N1220" t="str">
            <v/>
          </cell>
          <cell r="O1220">
            <v>3000000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3000000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</row>
        <row r="1221">
          <cell r="A1221">
            <v>9187</v>
          </cell>
          <cell r="B1221" t="str">
            <v>Rv 25 Boasjön-Annerstad, beläggning</v>
          </cell>
          <cell r="C1221" t="str">
            <v>DRIF</v>
          </cell>
          <cell r="D1221" t="str">
            <v>Nystart</v>
          </cell>
          <cell r="E1221" t="str">
            <v>SSYpk - Kortsiktig planering (SEK)</v>
          </cell>
          <cell r="H1221" t="str">
            <v>IVsy1 - Projektenhet 1 (ENH)</v>
          </cell>
          <cell r="I1221" t="str">
            <v/>
          </cell>
          <cell r="M1221" t="str">
            <v/>
          </cell>
          <cell r="N1221" t="str">
            <v/>
          </cell>
          <cell r="O1221">
            <v>9000000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9000000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</row>
        <row r="1222">
          <cell r="A1222">
            <v>9188</v>
          </cell>
          <cell r="B1222" t="str">
            <v>9188 VGÖ Dränering Kinnekullebanan</v>
          </cell>
          <cell r="C1222" t="str">
            <v>B43</v>
          </cell>
          <cell r="D1222" t="str">
            <v>Planlagd</v>
          </cell>
          <cell r="E1222" t="str">
            <v>Underhåll planering Reg Väst</v>
          </cell>
          <cell r="H1222" t="str">
            <v>UHov - Väst (ENH)</v>
          </cell>
          <cell r="I1222" t="str">
            <v>UHovs- Skaraborg/Halland (SEK)</v>
          </cell>
          <cell r="M1222" t="str">
            <v/>
          </cell>
          <cell r="N1222" t="str">
            <v/>
          </cell>
          <cell r="O1222">
            <v>2000000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1000000</v>
          </cell>
          <cell r="V1222">
            <v>1000000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</row>
        <row r="1223">
          <cell r="A1223">
            <v>9189</v>
          </cell>
          <cell r="B1223" t="str">
            <v>VGÖ Skövde slipersbyte spår 3</v>
          </cell>
          <cell r="C1223" t="str">
            <v>B43</v>
          </cell>
          <cell r="D1223" t="str">
            <v>Planlagd</v>
          </cell>
          <cell r="E1223" t="str">
            <v>Underhåll planering Reg Väst</v>
          </cell>
          <cell r="H1223" t="str">
            <v>UHov - Väst (ENH)</v>
          </cell>
          <cell r="I1223" t="str">
            <v/>
          </cell>
          <cell r="M1223" t="str">
            <v/>
          </cell>
          <cell r="N1223" t="str">
            <v/>
          </cell>
          <cell r="O1223">
            <v>3600000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3600000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</row>
        <row r="1224">
          <cell r="A1224">
            <v>9190</v>
          </cell>
          <cell r="B1224" t="str">
            <v>VDB Mellerud Spårbyte spår 3</v>
          </cell>
          <cell r="C1224" t="str">
            <v>B43</v>
          </cell>
          <cell r="D1224" t="str">
            <v>Planlagd</v>
          </cell>
          <cell r="E1224" t="str">
            <v>Underhåll planering Reg Väst</v>
          </cell>
          <cell r="H1224" t="str">
            <v>UHov - Väst (ENH)</v>
          </cell>
          <cell r="I1224" t="str">
            <v/>
          </cell>
          <cell r="M1224" t="str">
            <v/>
          </cell>
          <cell r="N1224" t="str">
            <v/>
          </cell>
          <cell r="O1224">
            <v>4600000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4600000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</row>
        <row r="1225">
          <cell r="A1225">
            <v>9191</v>
          </cell>
          <cell r="B1225" t="str">
            <v>9191 VDB Bjurhem Spårbyte spår 2</v>
          </cell>
          <cell r="C1225" t="str">
            <v>B43</v>
          </cell>
          <cell r="D1225" t="str">
            <v>Planlagd</v>
          </cell>
          <cell r="E1225" t="str">
            <v>Underhåll planering Reg Väst</v>
          </cell>
          <cell r="H1225" t="str">
            <v>UHov - Väst (ENH)</v>
          </cell>
          <cell r="I1225" t="str">
            <v/>
          </cell>
          <cell r="M1225" t="str">
            <v/>
          </cell>
          <cell r="N1225" t="str">
            <v/>
          </cell>
          <cell r="O1225">
            <v>6100000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6100000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</row>
        <row r="1226">
          <cell r="A1226">
            <v>9192</v>
          </cell>
          <cell r="B1226" t="str">
            <v>9192 VGG Renovering 3 st Tågvärmetransformatorer</v>
          </cell>
          <cell r="C1226" t="str">
            <v>B43</v>
          </cell>
          <cell r="D1226" t="str">
            <v>Planlagd</v>
          </cell>
          <cell r="E1226" t="str">
            <v>Underhåll planering Reg Väst</v>
          </cell>
          <cell r="H1226" t="str">
            <v>UHov - Väst (ENH)</v>
          </cell>
          <cell r="I1226" t="str">
            <v/>
          </cell>
          <cell r="M1226" t="str">
            <v/>
          </cell>
          <cell r="N1226" t="str">
            <v/>
          </cell>
          <cell r="O1226">
            <v>1200000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1200000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</row>
        <row r="1227">
          <cell r="A1227">
            <v>9193</v>
          </cell>
          <cell r="B1227" t="str">
            <v>VDB Erikstad spårbyte spår 1</v>
          </cell>
          <cell r="C1227" t="str">
            <v>B43</v>
          </cell>
          <cell r="D1227" t="str">
            <v>Planlagd</v>
          </cell>
          <cell r="E1227" t="str">
            <v>Underhåll planering Reg Väst</v>
          </cell>
          <cell r="H1227" t="str">
            <v>UHov - Väst (ENH)</v>
          </cell>
          <cell r="I1227" t="str">
            <v/>
          </cell>
          <cell r="M1227" t="str">
            <v/>
          </cell>
          <cell r="N1227" t="str">
            <v/>
          </cell>
          <cell r="O1227">
            <v>3700000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3700000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</row>
        <row r="1228">
          <cell r="A1228">
            <v>9194</v>
          </cell>
          <cell r="B1228" t="str">
            <v>9194 VGG Floda utdragsspår</v>
          </cell>
          <cell r="C1228" t="str">
            <v>B43</v>
          </cell>
          <cell r="D1228" t="str">
            <v>Planlagd</v>
          </cell>
          <cell r="E1228" t="str">
            <v>Underhåll planering Reg Väst</v>
          </cell>
          <cell r="H1228" t="str">
            <v>UHov - Väst (ENH)</v>
          </cell>
          <cell r="I1228" t="str">
            <v/>
          </cell>
          <cell r="M1228" t="str">
            <v/>
          </cell>
          <cell r="N1228" t="str">
            <v/>
          </cell>
          <cell r="O1228">
            <v>500000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500000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</row>
        <row r="1229">
          <cell r="A1229">
            <v>9195</v>
          </cell>
          <cell r="B1229" t="str">
            <v>VGV Rälsbyte bdl 652</v>
          </cell>
          <cell r="C1229" t="str">
            <v>B43</v>
          </cell>
          <cell r="D1229" t="str">
            <v>Planlagd</v>
          </cell>
          <cell r="E1229" t="str">
            <v>Underhåll planering Reg Väst</v>
          </cell>
          <cell r="H1229" t="str">
            <v>IVväp4 - Projektenhet 4 (ENH)</v>
          </cell>
          <cell r="I1229" t="str">
            <v/>
          </cell>
          <cell r="M1229" t="str">
            <v/>
          </cell>
          <cell r="N1229" t="str">
            <v/>
          </cell>
          <cell r="O1229">
            <v>40000000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20000000</v>
          </cell>
          <cell r="W1229">
            <v>20000000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</row>
        <row r="1230">
          <cell r="A1230">
            <v>9196</v>
          </cell>
          <cell r="B1230" t="str">
            <v>9196 VDB Hällefors spårbyte spår 6</v>
          </cell>
          <cell r="C1230" t="str">
            <v>B43</v>
          </cell>
          <cell r="D1230" t="str">
            <v>Nystart</v>
          </cell>
          <cell r="E1230" t="str">
            <v>Underhåll planering Reg Väst</v>
          </cell>
          <cell r="H1230" t="str">
            <v>UHov - Väst (ENH)</v>
          </cell>
          <cell r="I1230" t="str">
            <v/>
          </cell>
          <cell r="M1230" t="str">
            <v/>
          </cell>
          <cell r="N1230" t="str">
            <v/>
          </cell>
          <cell r="O1230">
            <v>2000000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2000000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</row>
        <row r="1231">
          <cell r="A1231">
            <v>9197</v>
          </cell>
          <cell r="B1231" t="str">
            <v>VDB Bäckefors spårbyte spår 2</v>
          </cell>
          <cell r="C1231" t="str">
            <v>B43</v>
          </cell>
          <cell r="D1231" t="str">
            <v>Planlagd</v>
          </cell>
          <cell r="E1231" t="str">
            <v>Underhåll planering Reg Väst</v>
          </cell>
          <cell r="H1231" t="str">
            <v>UHov - Väst (ENH)</v>
          </cell>
          <cell r="I1231" t="str">
            <v/>
          </cell>
          <cell r="M1231" t="str">
            <v/>
          </cell>
          <cell r="N1231" t="str">
            <v/>
          </cell>
          <cell r="O1231">
            <v>3200000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3200000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</row>
        <row r="1232">
          <cell r="A1232">
            <v>9198</v>
          </cell>
          <cell r="B1232" t="str">
            <v>VGG Ytterby utdragsspår</v>
          </cell>
          <cell r="C1232" t="str">
            <v>B43</v>
          </cell>
          <cell r="D1232" t="str">
            <v>Planlagd</v>
          </cell>
          <cell r="E1232" t="str">
            <v>Underhåll planering Reg Väst</v>
          </cell>
          <cell r="H1232" t="str">
            <v>UHov - Väst (ENH)</v>
          </cell>
          <cell r="I1232" t="str">
            <v/>
          </cell>
          <cell r="M1232" t="str">
            <v/>
          </cell>
          <cell r="N1232" t="str">
            <v/>
          </cell>
          <cell r="O1232">
            <v>500000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500000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</row>
        <row r="1233">
          <cell r="A1233">
            <v>9199</v>
          </cell>
          <cell r="B1233" t="str">
            <v>Billingsfors urgrävning och utbyte beläggning plankorsning</v>
          </cell>
          <cell r="C1233" t="str">
            <v>B43</v>
          </cell>
          <cell r="D1233" t="str">
            <v>Planlagd</v>
          </cell>
          <cell r="E1233" t="str">
            <v>Underhåll planering Reg Väst</v>
          </cell>
          <cell r="H1233" t="str">
            <v>UHov - Väst (ENH)</v>
          </cell>
          <cell r="I1233" t="str">
            <v/>
          </cell>
          <cell r="M1233" t="str">
            <v/>
          </cell>
          <cell r="N1233" t="str">
            <v/>
          </cell>
          <cell r="O1233">
            <v>2200000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2200000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</row>
        <row r="1234">
          <cell r="A1234">
            <v>9200</v>
          </cell>
          <cell r="B1234" t="str">
            <v>VGV Spårbyt inklusive förstärkning underbyggnadbdl 652</v>
          </cell>
          <cell r="C1234" t="str">
            <v>B43</v>
          </cell>
          <cell r="D1234" t="str">
            <v>Planlagd</v>
          </cell>
          <cell r="E1234" t="str">
            <v>Underhåll planering Reg Väst</v>
          </cell>
          <cell r="H1234" t="str">
            <v>UHov - Väst (ENH)</v>
          </cell>
          <cell r="I1234" t="str">
            <v/>
          </cell>
          <cell r="M1234" t="str">
            <v/>
          </cell>
          <cell r="N1234" t="str">
            <v/>
          </cell>
          <cell r="O1234">
            <v>2000000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2000000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</row>
        <row r="1235">
          <cell r="A1235">
            <v>9200</v>
          </cell>
          <cell r="B1235" t="str">
            <v>VGV Spårbyt inklusive förstärkning underbyggnadbdl 652</v>
          </cell>
          <cell r="C1235" t="str">
            <v>B43</v>
          </cell>
          <cell r="D1235" t="str">
            <v>Planlagd</v>
          </cell>
          <cell r="E1235" t="str">
            <v>Underhåll planering Reg Väst</v>
          </cell>
          <cell r="H1235" t="str">
            <v>UHov - Väst (ENH)</v>
          </cell>
          <cell r="I1235" t="str">
            <v/>
          </cell>
          <cell r="M1235" t="str">
            <v/>
          </cell>
          <cell r="N1235" t="str">
            <v/>
          </cell>
          <cell r="O1235">
            <v>20000000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20000000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</row>
        <row r="1236">
          <cell r="A1236">
            <v>9287</v>
          </cell>
          <cell r="B1236" t="str">
            <v>Säkra bangårdar 2</v>
          </cell>
          <cell r="C1236" t="str">
            <v>B43</v>
          </cell>
          <cell r="D1236" t="str">
            <v>Nystart</v>
          </cell>
          <cell r="E1236" t="str">
            <v>Splk - Kortsiktig planering (ENH)</v>
          </cell>
          <cell r="H1236" t="str">
            <v>UHass - Säkerhetsstöd (SEK)</v>
          </cell>
          <cell r="I1236" t="str">
            <v/>
          </cell>
          <cell r="M1236" t="str">
            <v/>
          </cell>
          <cell r="N1236" t="str">
            <v/>
          </cell>
          <cell r="O1236">
            <v>36900000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12800000</v>
          </cell>
          <cell r="U1236">
            <v>13200000</v>
          </cell>
          <cell r="V1236">
            <v>10900000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</row>
        <row r="1237">
          <cell r="A1237">
            <v>9700</v>
          </cell>
          <cell r="B1237" t="str">
            <v>Väg 874 Bro 8-805-1 Kölebo</v>
          </cell>
          <cell r="C1237" t="str">
            <v>DRIF</v>
          </cell>
          <cell r="D1237" t="str">
            <v>Nystart</v>
          </cell>
          <cell r="E1237" t="str">
            <v>Underhåll planering Reg Syd</v>
          </cell>
          <cell r="H1237" t="str">
            <v>IVsy - Syd (AVD)</v>
          </cell>
          <cell r="I1237" t="str">
            <v/>
          </cell>
          <cell r="M1237" t="str">
            <v/>
          </cell>
          <cell r="N1237" t="str">
            <v/>
          </cell>
          <cell r="O1237">
            <v>1500000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300000</v>
          </cell>
          <cell r="U1237">
            <v>1200000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</row>
        <row r="1238">
          <cell r="A1238">
            <v>9701</v>
          </cell>
          <cell r="B1238" t="str">
            <v>Väg 1060 Bro 12-1127-1 Sniberupsån Oderup</v>
          </cell>
          <cell r="C1238" t="str">
            <v>DRIF</v>
          </cell>
          <cell r="D1238" t="str">
            <v>Nystart</v>
          </cell>
          <cell r="E1238" t="str">
            <v>Underhåll planering Reg Syd</v>
          </cell>
          <cell r="H1238" t="str">
            <v>IVsy - Syd (AVD)</v>
          </cell>
          <cell r="I1238" t="str">
            <v/>
          </cell>
          <cell r="M1238" t="str">
            <v/>
          </cell>
          <cell r="N1238" t="str">
            <v/>
          </cell>
          <cell r="O1238">
            <v>2000000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2000000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</row>
        <row r="1239">
          <cell r="A1239">
            <v>9702</v>
          </cell>
          <cell r="B1239" t="str">
            <v>E 6.1 Bro 12-859-1 Tpl Spillepengen</v>
          </cell>
          <cell r="C1239" t="str">
            <v>DRIF</v>
          </cell>
          <cell r="D1239" t="str">
            <v>Nystart</v>
          </cell>
          <cell r="E1239" t="str">
            <v>Underhåll planering Reg Syd</v>
          </cell>
          <cell r="H1239" t="str">
            <v>IVsy - Syd (AVD)</v>
          </cell>
          <cell r="I1239" t="str">
            <v/>
          </cell>
          <cell r="M1239" t="str">
            <v/>
          </cell>
          <cell r="N1239" t="str">
            <v/>
          </cell>
          <cell r="O1239">
            <v>823000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823000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</row>
        <row r="1240">
          <cell r="A1240">
            <v>9703</v>
          </cell>
          <cell r="B1240" t="str">
            <v>E 6.1 Bro 12-858-1 Tpl Spillepengen</v>
          </cell>
          <cell r="C1240" t="str">
            <v>DRIF</v>
          </cell>
          <cell r="D1240" t="str">
            <v>Nystart</v>
          </cell>
          <cell r="E1240" t="str">
            <v>Underhåll planering Reg Syd</v>
          </cell>
          <cell r="H1240" t="str">
            <v>IVsy - Syd (AVD)</v>
          </cell>
          <cell r="I1240" t="str">
            <v/>
          </cell>
          <cell r="M1240" t="str">
            <v/>
          </cell>
          <cell r="N1240" t="str">
            <v/>
          </cell>
          <cell r="O1240">
            <v>800000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800000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</row>
        <row r="1241">
          <cell r="A1241">
            <v>9704</v>
          </cell>
          <cell r="B1241" t="str">
            <v>Väg 1242 Bro 12-157-1 Fälleberga</v>
          </cell>
          <cell r="C1241" t="str">
            <v>DRIF</v>
          </cell>
          <cell r="D1241" t="str">
            <v>Nystart</v>
          </cell>
          <cell r="E1241" t="str">
            <v>Underhåll planering Reg Syd</v>
          </cell>
          <cell r="H1241" t="str">
            <v>IVsy - Syd (AVD)</v>
          </cell>
          <cell r="I1241" t="str">
            <v/>
          </cell>
          <cell r="M1241" t="str">
            <v/>
          </cell>
          <cell r="N1241" t="str">
            <v/>
          </cell>
          <cell r="O1241">
            <v>4900000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100000</v>
          </cell>
          <cell r="U1241">
            <v>4800000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</row>
        <row r="1242">
          <cell r="A1242">
            <v>9705</v>
          </cell>
          <cell r="B1242" t="str">
            <v>Väg 1788 Bro 11-53-1 Rörsjöholmsån, Munka Ljungby</v>
          </cell>
          <cell r="C1242" t="str">
            <v>DRIF</v>
          </cell>
          <cell r="D1242" t="str">
            <v>Nystart</v>
          </cell>
          <cell r="E1242" t="str">
            <v>Underhåll planering Reg Syd</v>
          </cell>
          <cell r="H1242" t="str">
            <v>IVsy - Syd (AVD)</v>
          </cell>
          <cell r="I1242" t="str">
            <v/>
          </cell>
          <cell r="M1242" t="str">
            <v/>
          </cell>
          <cell r="N1242" t="str">
            <v/>
          </cell>
          <cell r="O1242">
            <v>2796000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2796000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</row>
        <row r="1243">
          <cell r="A1243">
            <v>9706</v>
          </cell>
          <cell r="B1243" t="str">
            <v>E6 Bro 12-499-1 Tpl Lundåkra</v>
          </cell>
          <cell r="C1243" t="str">
            <v>DRIF</v>
          </cell>
          <cell r="D1243" t="str">
            <v>Nystart</v>
          </cell>
          <cell r="E1243" t="str">
            <v>Underhåll planering Reg Syd</v>
          </cell>
          <cell r="H1243" t="str">
            <v>IVsy - Syd (AVD)</v>
          </cell>
          <cell r="I1243" t="str">
            <v/>
          </cell>
          <cell r="M1243" t="str">
            <v/>
          </cell>
          <cell r="N1243" t="str">
            <v/>
          </cell>
          <cell r="O1243">
            <v>6600000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6600000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</row>
        <row r="1244">
          <cell r="A1244">
            <v>9707</v>
          </cell>
          <cell r="B1244" t="str">
            <v>Väg 1049 Bro 12-43-1 över Vollsjöån,Vollsjö</v>
          </cell>
          <cell r="C1244" t="str">
            <v>DRIF</v>
          </cell>
          <cell r="D1244" t="str">
            <v>Nystart</v>
          </cell>
          <cell r="E1244" t="str">
            <v>Underhåll planering Reg Syd</v>
          </cell>
          <cell r="H1244" t="str">
            <v>IVsy - Syd (AVD)</v>
          </cell>
          <cell r="I1244" t="str">
            <v/>
          </cell>
          <cell r="M1244" t="str">
            <v/>
          </cell>
          <cell r="N1244" t="str">
            <v/>
          </cell>
          <cell r="O1244">
            <v>5400000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100000</v>
          </cell>
          <cell r="U1244">
            <v>5300000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</row>
        <row r="1245">
          <cell r="A1245">
            <v>9712</v>
          </cell>
          <cell r="B1245" t="str">
            <v>Väg 2953 Bro 16-304-1 över Kräftån, O Boterstena</v>
          </cell>
          <cell r="C1245" t="str">
            <v>DRIF</v>
          </cell>
          <cell r="D1245" t="str">
            <v>Nystart</v>
          </cell>
          <cell r="E1245" t="str">
            <v>Underhåll planering Reg Väst</v>
          </cell>
          <cell r="H1245" t="str">
            <v>IVvä - Väst (AVD)</v>
          </cell>
          <cell r="I1245" t="str">
            <v/>
          </cell>
          <cell r="M1245" t="str">
            <v/>
          </cell>
          <cell r="N1245" t="str">
            <v/>
          </cell>
          <cell r="O1245">
            <v>6000000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6000000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</row>
        <row r="1246">
          <cell r="A1246">
            <v>9713</v>
          </cell>
          <cell r="B1246" t="str">
            <v>Väg 545 Bro 17-1385-1 Kila k:a</v>
          </cell>
          <cell r="C1246" t="str">
            <v>DRIF</v>
          </cell>
          <cell r="D1246" t="str">
            <v>Nystart</v>
          </cell>
          <cell r="E1246" t="str">
            <v>Underhåll planering Reg Väst</v>
          </cell>
          <cell r="H1246" t="str">
            <v>IVvä - Väst (AVD)</v>
          </cell>
          <cell r="I1246" t="str">
            <v/>
          </cell>
          <cell r="M1246" t="str">
            <v/>
          </cell>
          <cell r="N1246" t="str">
            <v/>
          </cell>
          <cell r="O1246">
            <v>5700000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200000</v>
          </cell>
          <cell r="U1246">
            <v>5500000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</row>
        <row r="1247">
          <cell r="A1247">
            <v>9714</v>
          </cell>
          <cell r="B1247" t="str">
            <v>Väg 323 bro 23-1185-1 över Prästån vid Håsjö g:a k:a</v>
          </cell>
          <cell r="C1247" t="str">
            <v>DRIF</v>
          </cell>
          <cell r="D1247" t="str">
            <v>Planlagd</v>
          </cell>
          <cell r="E1247" t="str">
            <v>Underhåll planering Reg Mitt</v>
          </cell>
          <cell r="H1247" t="str">
            <v>IVm - Mitt (AVD)</v>
          </cell>
          <cell r="I1247" t="str">
            <v/>
          </cell>
          <cell r="M1247" t="str">
            <v/>
          </cell>
          <cell r="N1247" t="str">
            <v/>
          </cell>
          <cell r="O1247">
            <v>100000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100000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</row>
        <row r="1248">
          <cell r="A1248">
            <v>9715</v>
          </cell>
          <cell r="B1248" t="str">
            <v>Väg 546 bro 23-415-1 över Märlan vid Grönviken</v>
          </cell>
          <cell r="C1248" t="str">
            <v>DRIF</v>
          </cell>
          <cell r="D1248" t="str">
            <v>Planlagd</v>
          </cell>
          <cell r="E1248" t="str">
            <v>Underhåll planering Reg Mitt</v>
          </cell>
          <cell r="H1248" t="str">
            <v>IVm - Mitt (AVD)</v>
          </cell>
          <cell r="I1248" t="str">
            <v/>
          </cell>
          <cell r="M1248" t="str">
            <v/>
          </cell>
          <cell r="N1248" t="str">
            <v/>
          </cell>
          <cell r="O1248">
            <v>100000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100000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</row>
        <row r="1249">
          <cell r="A1249">
            <v>9716</v>
          </cell>
          <cell r="B1249" t="str">
            <v>Väg 97 bro 25-1276-1 Lillån 1,0 km S Sävast</v>
          </cell>
          <cell r="C1249" t="str">
            <v>DRIF</v>
          </cell>
          <cell r="D1249" t="str">
            <v>Nystart</v>
          </cell>
          <cell r="E1249" t="str">
            <v>Underhåll planering Reg Nord</v>
          </cell>
          <cell r="H1249" t="str">
            <v>IVn - Nord (AVD)</v>
          </cell>
          <cell r="I1249" t="str">
            <v/>
          </cell>
          <cell r="M1249" t="str">
            <v/>
          </cell>
          <cell r="N1249" t="str">
            <v/>
          </cell>
          <cell r="O1249">
            <v>200000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200000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</row>
        <row r="1250">
          <cell r="A1250">
            <v>9717</v>
          </cell>
          <cell r="B1250" t="str">
            <v>Väg 799 bro 5-120-1 Snövelstorp</v>
          </cell>
          <cell r="C1250" t="str">
            <v>DRIF</v>
          </cell>
          <cell r="D1250" t="str">
            <v>Nystart</v>
          </cell>
          <cell r="E1250" t="str">
            <v>Underhåll planering Reg Öst</v>
          </cell>
          <cell r="H1250" t="str">
            <v>IVös - Öst/Stockholm (AVD)</v>
          </cell>
          <cell r="I1250" t="str">
            <v/>
          </cell>
          <cell r="M1250" t="str">
            <v/>
          </cell>
          <cell r="N1250" t="str">
            <v/>
          </cell>
          <cell r="O1250">
            <v>14100000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4100000</v>
          </cell>
          <cell r="U1250">
            <v>10000000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</row>
        <row r="1251">
          <cell r="A1251" t="str">
            <v>B10444</v>
          </cell>
          <cell r="B1251" t="str">
            <v>Strångsjö-Simonstorp, Spårbyte</v>
          </cell>
          <cell r="C1251" t="str">
            <v>B43</v>
          </cell>
          <cell r="D1251" t="str">
            <v>Planlagd</v>
          </cell>
          <cell r="E1251" t="str">
            <v>Underhåll planering Reg Öst</v>
          </cell>
          <cell r="H1251" t="str">
            <v>UHauf - Utformning  (SEK)</v>
          </cell>
          <cell r="I1251" t="str">
            <v/>
          </cell>
          <cell r="M1251" t="str">
            <v>B422</v>
          </cell>
          <cell r="N1251" t="str">
            <v>02</v>
          </cell>
          <cell r="O1251">
            <v>100000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100000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</row>
        <row r="1252">
          <cell r="A1252" t="str">
            <v>B10444</v>
          </cell>
          <cell r="B1252" t="str">
            <v>Strångsjö-Simonstorp, Spårbyte</v>
          </cell>
          <cell r="C1252" t="str">
            <v>B43</v>
          </cell>
          <cell r="D1252" t="str">
            <v>Planlagd</v>
          </cell>
          <cell r="E1252" t="str">
            <v>Underhåll planering Reg Öst</v>
          </cell>
          <cell r="H1252" t="str">
            <v>IVös - Öst/Stockholm (AVD)</v>
          </cell>
          <cell r="I1252" t="str">
            <v/>
          </cell>
          <cell r="M1252" t="str">
            <v>B422</v>
          </cell>
          <cell r="N1252" t="str">
            <v>02</v>
          </cell>
          <cell r="O1252">
            <v>48750000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150000</v>
          </cell>
          <cell r="W1252">
            <v>4900000</v>
          </cell>
          <cell r="X1252">
            <v>42700000</v>
          </cell>
          <cell r="Y1252">
            <v>1000000</v>
          </cell>
          <cell r="Z1252">
            <v>0</v>
          </cell>
          <cell r="AA1252">
            <v>0</v>
          </cell>
        </row>
        <row r="1253">
          <cell r="A1253" t="str">
            <v>B10446</v>
          </cell>
          <cell r="B1253" t="str">
            <v>Nyköpingsån, Bro/stål/49/1910/byte</v>
          </cell>
          <cell r="C1253" t="str">
            <v>B43</v>
          </cell>
          <cell r="D1253" t="str">
            <v>Pågående</v>
          </cell>
          <cell r="E1253" t="str">
            <v>Underhåll planering Reg Öst</v>
          </cell>
          <cell r="H1253" t="str">
            <v>IVösöm - Mälardalen  (ENH)</v>
          </cell>
          <cell r="I1253" t="str">
            <v>IVösöm - Mälardalen  (ENH)</v>
          </cell>
          <cell r="M1253" t="str">
            <v>B505</v>
          </cell>
          <cell r="N1253" t="str">
            <v>02</v>
          </cell>
          <cell r="O1253">
            <v>210000</v>
          </cell>
          <cell r="P1253">
            <v>0</v>
          </cell>
          <cell r="Q1253">
            <v>0</v>
          </cell>
          <cell r="R1253">
            <v>0</v>
          </cell>
          <cell r="S1253">
            <v>210000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</row>
        <row r="1254">
          <cell r="A1254" t="str">
            <v>B10554</v>
          </cell>
          <cell r="B1254" t="str">
            <v>Rosersberg-Myrbacken, Upprustning av kanalisation</v>
          </cell>
          <cell r="C1254" t="str">
            <v>B43</v>
          </cell>
          <cell r="D1254" t="str">
            <v>Pågående</v>
          </cell>
          <cell r="E1254" t="str">
            <v>Underhåll planering Reg Stockholm</v>
          </cell>
          <cell r="H1254" t="str">
            <v>IVössn - Stockholm Nord (ENH)</v>
          </cell>
          <cell r="I1254" t="str">
            <v>IVössn - Stockholm Nord (ENH)</v>
          </cell>
          <cell r="M1254" t="str">
            <v>B433</v>
          </cell>
          <cell r="N1254" t="str">
            <v>05</v>
          </cell>
          <cell r="O1254">
            <v>950691</v>
          </cell>
          <cell r="P1254">
            <v>0</v>
          </cell>
          <cell r="Q1254">
            <v>0</v>
          </cell>
          <cell r="R1254">
            <v>0</v>
          </cell>
          <cell r="S1254">
            <v>950691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</row>
        <row r="1255">
          <cell r="A1255" t="str">
            <v>B10863</v>
          </cell>
          <cell r="B1255" t="str">
            <v>Södertälje lyftbro, Brobyte stål/7,5/1919</v>
          </cell>
          <cell r="C1255" t="str">
            <v>B43</v>
          </cell>
          <cell r="D1255" t="str">
            <v>Pågående</v>
          </cell>
          <cell r="E1255" t="str">
            <v>Underhåll planering Reg Stockholm</v>
          </cell>
          <cell r="H1255" t="str">
            <v>UHnbyö - Öst/ Sthlm (SEK)</v>
          </cell>
          <cell r="I1255" t="str">
            <v>UHnbyö - Öst/ Sthlm (SEK)</v>
          </cell>
          <cell r="M1255" t="str">
            <v>B410</v>
          </cell>
          <cell r="N1255" t="str">
            <v>01</v>
          </cell>
          <cell r="O1255">
            <v>2496800</v>
          </cell>
          <cell r="P1255">
            <v>0</v>
          </cell>
          <cell r="Q1255">
            <v>0</v>
          </cell>
          <cell r="R1255">
            <v>0</v>
          </cell>
          <cell r="S1255">
            <v>836800</v>
          </cell>
          <cell r="T1255">
            <v>830000</v>
          </cell>
          <cell r="U1255">
            <v>830000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</row>
        <row r="1256">
          <cell r="A1256" t="str">
            <v>B11164</v>
          </cell>
          <cell r="B1256" t="str">
            <v>Älvsjö-Ulriksdal, Upprustning av tunnlar</v>
          </cell>
          <cell r="C1256" t="str">
            <v>B43</v>
          </cell>
          <cell r="D1256" t="str">
            <v>Pågående</v>
          </cell>
          <cell r="E1256" t="str">
            <v>Underhåll planering Reg Stockholm</v>
          </cell>
          <cell r="H1256" t="str">
            <v>IVössn - Stockholm Nord (ENH)</v>
          </cell>
          <cell r="I1256" t="str">
            <v>IVössn - Stockholm Nord (ENH)</v>
          </cell>
          <cell r="M1256" t="str">
            <v>B401</v>
          </cell>
          <cell r="N1256" t="str">
            <v>22</v>
          </cell>
          <cell r="O1256">
            <v>314942</v>
          </cell>
          <cell r="P1256">
            <v>0</v>
          </cell>
          <cell r="Q1256">
            <v>0</v>
          </cell>
          <cell r="R1256">
            <v>0</v>
          </cell>
          <cell r="S1256">
            <v>314942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</row>
        <row r="1257">
          <cell r="A1257" t="str">
            <v>B11210</v>
          </cell>
          <cell r="B1257" t="str">
            <v>Gamla Årstabron, Renovering (etapp 1 och 2)</v>
          </cell>
          <cell r="C1257" t="str">
            <v>B43</v>
          </cell>
          <cell r="D1257" t="str">
            <v>Pågående</v>
          </cell>
          <cell r="E1257" t="str">
            <v>Underhåll planering Reg Stockholm</v>
          </cell>
          <cell r="H1257" t="str">
            <v>IVösss - Stockholm Syd (ENH)</v>
          </cell>
          <cell r="I1257" t="str">
            <v>IVösss - Stockholm Syd (ENH)</v>
          </cell>
          <cell r="M1257" t="str">
            <v>B401</v>
          </cell>
          <cell r="N1257" t="str">
            <v>22</v>
          </cell>
          <cell r="O1257">
            <v>19388509</v>
          </cell>
          <cell r="P1257">
            <v>0</v>
          </cell>
          <cell r="Q1257">
            <v>0</v>
          </cell>
          <cell r="R1257">
            <v>0</v>
          </cell>
          <cell r="S1257">
            <v>13888509</v>
          </cell>
          <cell r="T1257">
            <v>5500000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</row>
        <row r="1258">
          <cell r="A1258" t="str">
            <v>B20002</v>
          </cell>
          <cell r="B1258" t="str">
            <v>Stockholm C, Upprustning av signalställverk (2006f</v>
          </cell>
          <cell r="C1258" t="str">
            <v>B43</v>
          </cell>
          <cell r="D1258" t="str">
            <v>Pågående</v>
          </cell>
          <cell r="E1258" t="str">
            <v>Underhåll planering Reg Stockholm</v>
          </cell>
          <cell r="H1258" t="str">
            <v>IVösss - Stockholm Syd (ENH)</v>
          </cell>
          <cell r="I1258" t="str">
            <v>IVössn - Stockholm Nord (ENH)</v>
          </cell>
          <cell r="M1258" t="str">
            <v>B401</v>
          </cell>
          <cell r="N1258" t="str">
            <v>22</v>
          </cell>
          <cell r="O1258">
            <v>11367580</v>
          </cell>
          <cell r="P1258">
            <v>0</v>
          </cell>
          <cell r="Q1258">
            <v>0</v>
          </cell>
          <cell r="R1258">
            <v>0</v>
          </cell>
          <cell r="S1258">
            <v>517580</v>
          </cell>
          <cell r="T1258">
            <v>6650000</v>
          </cell>
          <cell r="U1258">
            <v>1600000</v>
          </cell>
          <cell r="V1258">
            <v>2600000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</row>
        <row r="1259">
          <cell r="A1259" t="str">
            <v>B20002</v>
          </cell>
          <cell r="B1259" t="str">
            <v>Stockholm C, Upprustning av signalställverk (2006f</v>
          </cell>
          <cell r="C1259" t="str">
            <v>B43</v>
          </cell>
          <cell r="D1259" t="str">
            <v>Pågående</v>
          </cell>
          <cell r="E1259" t="str">
            <v>Underhåll planering Reg Stockholm</v>
          </cell>
          <cell r="H1259" t="str">
            <v>IVösss - Stockholm Syd (ENH)</v>
          </cell>
          <cell r="I1259" t="str">
            <v>IVössn - Stockholm Nord (ENH)</v>
          </cell>
          <cell r="M1259" t="str">
            <v>B401</v>
          </cell>
          <cell r="N1259" t="str">
            <v>22</v>
          </cell>
          <cell r="O1259">
            <v>19369000</v>
          </cell>
          <cell r="P1259">
            <v>0</v>
          </cell>
          <cell r="Q1259">
            <v>0</v>
          </cell>
          <cell r="R1259">
            <v>0</v>
          </cell>
          <cell r="S1259">
            <v>8869000</v>
          </cell>
          <cell r="T1259">
            <v>4350000</v>
          </cell>
          <cell r="U1259">
            <v>5850000</v>
          </cell>
          <cell r="V1259">
            <v>300000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</row>
        <row r="1260">
          <cell r="A1260" t="str">
            <v>B20079</v>
          </cell>
          <cell r="B1260" t="str">
            <v>(Katrineholm)-Åby, Upprustning av tunnlar</v>
          </cell>
          <cell r="C1260" t="str">
            <v>B43</v>
          </cell>
          <cell r="D1260" t="str">
            <v>Pågående</v>
          </cell>
          <cell r="E1260" t="str">
            <v>Underhåll planering Reg Öst</v>
          </cell>
          <cell r="H1260" t="str">
            <v>IVösöm - Mälardalen  (ENH)</v>
          </cell>
          <cell r="I1260" t="str">
            <v>IVösöm - Mälardalen  (ENH)</v>
          </cell>
          <cell r="M1260" t="str">
            <v>B422</v>
          </cell>
          <cell r="N1260" t="str">
            <v>02</v>
          </cell>
          <cell r="O1260">
            <v>813404</v>
          </cell>
          <cell r="P1260">
            <v>0</v>
          </cell>
          <cell r="Q1260">
            <v>0</v>
          </cell>
          <cell r="R1260">
            <v>0</v>
          </cell>
          <cell r="S1260">
            <v>813404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</row>
        <row r="1261">
          <cell r="A1261" t="str">
            <v>B20106</v>
          </cell>
          <cell r="B1261" t="str">
            <v>Kvicksundsbron, Upprustning av kraftanläggning</v>
          </cell>
          <cell r="C1261" t="str">
            <v>B43</v>
          </cell>
          <cell r="D1261" t="str">
            <v>Planlagd</v>
          </cell>
          <cell r="E1261" t="str">
            <v>Underhåll planering Reg Stockholm</v>
          </cell>
          <cell r="H1261" t="str">
            <v>UHplsr - Plan.samord.reinv. (ENH)</v>
          </cell>
          <cell r="I1261" t="str">
            <v/>
          </cell>
          <cell r="M1261" t="str">
            <v>B493</v>
          </cell>
          <cell r="N1261" t="str">
            <v>18</v>
          </cell>
          <cell r="O1261">
            <v>8600000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8600000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</row>
        <row r="1262">
          <cell r="A1262" t="str">
            <v>B20152</v>
          </cell>
          <cell r="B1262" t="str">
            <v>Fiskeby-Gistad, u, Spårbyte</v>
          </cell>
          <cell r="C1262" t="str">
            <v>B43</v>
          </cell>
          <cell r="D1262" t="str">
            <v>Nystart</v>
          </cell>
          <cell r="E1262" t="str">
            <v>UHplsr - Plan.samord.reinv. (ENH)</v>
          </cell>
          <cell r="H1262" t="str">
            <v>UHauf - Utformning  (SEK)</v>
          </cell>
          <cell r="I1262" t="str">
            <v>IV - Investering  (VO)</v>
          </cell>
          <cell r="M1262" t="str">
            <v>B505</v>
          </cell>
          <cell r="N1262" t="str">
            <v>02</v>
          </cell>
          <cell r="O1262">
            <v>100000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50000</v>
          </cell>
          <cell r="W1262">
            <v>50000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</row>
        <row r="1263">
          <cell r="A1263" t="str">
            <v>B20152</v>
          </cell>
          <cell r="B1263" t="str">
            <v>Fiskeby-Gistad, u, Spårbyte</v>
          </cell>
          <cell r="C1263" t="str">
            <v>B43</v>
          </cell>
          <cell r="D1263" t="str">
            <v>Nystart</v>
          </cell>
          <cell r="E1263" t="str">
            <v>UHplsr - Plan.samord.reinv. (ENH)</v>
          </cell>
          <cell r="H1263" t="str">
            <v>IVösöö - Örebro / Östergötland (ENH)</v>
          </cell>
          <cell r="I1263" t="str">
            <v>IV - Investering  (VO)</v>
          </cell>
          <cell r="M1263" t="str">
            <v>B505</v>
          </cell>
          <cell r="N1263" t="str">
            <v>02</v>
          </cell>
          <cell r="O1263">
            <v>2000000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2000000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</row>
        <row r="1264">
          <cell r="A1264" t="str">
            <v>B20152</v>
          </cell>
          <cell r="B1264" t="str">
            <v>Fiskeby-Gistad, u, Spårbyte</v>
          </cell>
          <cell r="C1264" t="str">
            <v>B43</v>
          </cell>
          <cell r="D1264" t="str">
            <v>Nystart</v>
          </cell>
          <cell r="E1264" t="str">
            <v>UHplsr - Plan.samord.reinv. (ENH)</v>
          </cell>
          <cell r="H1264" t="str">
            <v>IVösöö - Örebro / Östergötland (ENH)</v>
          </cell>
          <cell r="I1264" t="str">
            <v>IV - Investering  (VO)</v>
          </cell>
          <cell r="M1264" t="str">
            <v>B505</v>
          </cell>
          <cell r="N1264" t="str">
            <v>02</v>
          </cell>
          <cell r="O1264">
            <v>5600000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5600000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</row>
        <row r="1265">
          <cell r="A1265" t="str">
            <v>B20152</v>
          </cell>
          <cell r="B1265" t="str">
            <v>Fiskeby-Gistad, u, Spårbyte</v>
          </cell>
          <cell r="C1265" t="str">
            <v>B43</v>
          </cell>
          <cell r="D1265" t="str">
            <v>Nystart</v>
          </cell>
          <cell r="E1265" t="str">
            <v>UHplsr - Plan.samord.reinv. (ENH)</v>
          </cell>
          <cell r="H1265" t="str">
            <v>IVösöö - Örebro / Östergötland (ENH)</v>
          </cell>
          <cell r="I1265" t="str">
            <v>IV - Investering  (VO)</v>
          </cell>
          <cell r="M1265" t="str">
            <v>B505</v>
          </cell>
          <cell r="N1265" t="str">
            <v>02</v>
          </cell>
          <cell r="O1265">
            <v>50000000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48900000</v>
          </cell>
          <cell r="Y1265">
            <v>1100000</v>
          </cell>
          <cell r="Z1265">
            <v>0</v>
          </cell>
          <cell r="AA1265">
            <v>0</v>
          </cell>
        </row>
        <row r="1266">
          <cell r="A1266" t="str">
            <v>B20158</v>
          </cell>
          <cell r="B1266" t="str">
            <v>Kolmården - Åby, Rälsbyte</v>
          </cell>
          <cell r="C1266" t="str">
            <v>B43</v>
          </cell>
          <cell r="D1266" t="str">
            <v>Nystart</v>
          </cell>
          <cell r="E1266" t="str">
            <v>UHplsr - Plan.samord.reinv. (ENH)</v>
          </cell>
          <cell r="H1266" t="str">
            <v>UHauf - Utformning  (SEK)</v>
          </cell>
          <cell r="I1266" t="str">
            <v/>
          </cell>
          <cell r="M1266" t="str">
            <v>B421</v>
          </cell>
          <cell r="N1266" t="str">
            <v>02</v>
          </cell>
          <cell r="O1266">
            <v>100000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50000</v>
          </cell>
          <cell r="W1266">
            <v>50000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</row>
        <row r="1267">
          <cell r="A1267" t="str">
            <v>B20158</v>
          </cell>
          <cell r="B1267" t="str">
            <v>Kolmården - Åby, Rälsbyte</v>
          </cell>
          <cell r="C1267" t="str">
            <v>B43</v>
          </cell>
          <cell r="D1267" t="str">
            <v>Nystart</v>
          </cell>
          <cell r="E1267" t="str">
            <v>UHplsr - Plan.samord.reinv. (ENH)</v>
          </cell>
          <cell r="H1267" t="str">
            <v>IVösöö - Örebro / Östergötland (ENH)</v>
          </cell>
          <cell r="I1267" t="str">
            <v/>
          </cell>
          <cell r="M1267" t="str">
            <v>B421</v>
          </cell>
          <cell r="N1267" t="str">
            <v>02</v>
          </cell>
          <cell r="O1267">
            <v>1300000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300000</v>
          </cell>
          <cell r="W1267">
            <v>1000000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</row>
        <row r="1268">
          <cell r="A1268" t="str">
            <v>B20158</v>
          </cell>
          <cell r="B1268" t="str">
            <v>Kolmården - Åby, Rälsbyte</v>
          </cell>
          <cell r="C1268" t="str">
            <v>B43</v>
          </cell>
          <cell r="D1268" t="str">
            <v>Nystart</v>
          </cell>
          <cell r="E1268" t="str">
            <v>UHplsr - Plan.samord.reinv. (ENH)</v>
          </cell>
          <cell r="H1268" t="str">
            <v>IVösöö - Örebro / Östergötland (ENH)</v>
          </cell>
          <cell r="I1268" t="str">
            <v/>
          </cell>
          <cell r="M1268" t="str">
            <v>B421</v>
          </cell>
          <cell r="N1268" t="str">
            <v>02</v>
          </cell>
          <cell r="O1268">
            <v>39400000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200000</v>
          </cell>
          <cell r="X1268">
            <v>3900000</v>
          </cell>
          <cell r="Y1268">
            <v>34500000</v>
          </cell>
          <cell r="Z1268">
            <v>800000</v>
          </cell>
          <cell r="AA1268">
            <v>0</v>
          </cell>
        </row>
        <row r="1269">
          <cell r="A1269" t="str">
            <v>B31P026</v>
          </cell>
          <cell r="B1269" t="str">
            <v>Sundsvalls hamn, Tunadalsspåret.</v>
          </cell>
          <cell r="C1269" t="str">
            <v>B43</v>
          </cell>
          <cell r="D1269" t="str">
            <v>Planlagd</v>
          </cell>
          <cell r="E1269" t="str">
            <v>SMp - Planering (ENH)</v>
          </cell>
          <cell r="H1269" t="str">
            <v>IVm - Mitt (AVD)</v>
          </cell>
          <cell r="I1269" t="str">
            <v>IVm - Mitt (AVD)</v>
          </cell>
          <cell r="M1269" t="str">
            <v>B099</v>
          </cell>
          <cell r="N1269" t="str">
            <v>31</v>
          </cell>
          <cell r="O1269">
            <v>132000000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132000000</v>
          </cell>
          <cell r="AA1269">
            <v>0</v>
          </cell>
        </row>
        <row r="1270">
          <cell r="A1270" t="str">
            <v>B50P026</v>
          </cell>
          <cell r="B1270" t="str">
            <v>Ofördelat alla kategorier (B43)</v>
          </cell>
          <cell r="C1270" t="str">
            <v>B43</v>
          </cell>
          <cell r="D1270" t="str">
            <v>Pågående</v>
          </cell>
          <cell r="E1270" t="str">
            <v>UHplsr - Plan.samord.reinv. (ENH)</v>
          </cell>
          <cell r="H1270" t="str">
            <v>UHplsr - Plan.samord.reinv. (ENH)</v>
          </cell>
          <cell r="I1270" t="str">
            <v>UHokm - Myndighetsärenden (SEK)</v>
          </cell>
          <cell r="M1270" t="str">
            <v>ZZ</v>
          </cell>
          <cell r="N1270" t="str">
            <v>98</v>
          </cell>
          <cell r="O1270">
            <v>-247513990</v>
          </cell>
          <cell r="P1270">
            <v>0</v>
          </cell>
          <cell r="Q1270">
            <v>0</v>
          </cell>
          <cell r="R1270">
            <v>0</v>
          </cell>
          <cell r="S1270">
            <v>-22513990</v>
          </cell>
          <cell r="T1270">
            <v>-75000000</v>
          </cell>
          <cell r="U1270">
            <v>-75000000</v>
          </cell>
          <cell r="V1270">
            <v>-75000000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0</v>
          </cell>
        </row>
        <row r="1271">
          <cell r="A1271" t="str">
            <v>B50P038</v>
          </cell>
          <cell r="B1271" t="str">
            <v>Älvsjö sektioneringsstation till SL-depå</v>
          </cell>
          <cell r="C1271" t="str">
            <v>B43</v>
          </cell>
          <cell r="D1271" t="str">
            <v>Pågående</v>
          </cell>
          <cell r="E1271" t="str">
            <v>Underhåll planering Reg Stockholm</v>
          </cell>
          <cell r="H1271" t="str">
            <v>UHaen - Nät (SEK)</v>
          </cell>
          <cell r="I1271" t="str">
            <v>UHaen - Nät (SEK)</v>
          </cell>
          <cell r="M1271" t="str">
            <v>B401</v>
          </cell>
          <cell r="N1271" t="str">
            <v>22</v>
          </cell>
          <cell r="O1271">
            <v>1200000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1200000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0</v>
          </cell>
          <cell r="AA1271">
            <v>0</v>
          </cell>
        </row>
        <row r="1272">
          <cell r="A1272" t="str">
            <v>B50P061</v>
          </cell>
          <cell r="B1272" t="str">
            <v>Revision TGTO-omriktare (12 st)</v>
          </cell>
          <cell r="C1272" t="str">
            <v>B43</v>
          </cell>
          <cell r="D1272" t="str">
            <v>Pågående</v>
          </cell>
          <cell r="E1272" t="str">
            <v>Underhåll planering Reg Nationell</v>
          </cell>
          <cell r="H1272" t="str">
            <v>UHaep - Produktion (SEK)</v>
          </cell>
          <cell r="I1272" t="str">
            <v>UHae - Elkraftsystem (ENH)</v>
          </cell>
          <cell r="M1272" t="str">
            <v>B099</v>
          </cell>
          <cell r="N1272" t="str">
            <v>98</v>
          </cell>
          <cell r="O1272">
            <v>3600000</v>
          </cell>
          <cell r="P1272">
            <v>0</v>
          </cell>
          <cell r="Q1272">
            <v>0</v>
          </cell>
          <cell r="R1272">
            <v>0</v>
          </cell>
          <cell r="S1272">
            <v>3600000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</row>
        <row r="1273">
          <cell r="A1273" t="str">
            <v>B50P123</v>
          </cell>
          <cell r="B1273" t="str">
            <v>Ombyggnad borstlösa matare i fält Q38/Q39</v>
          </cell>
          <cell r="C1273" t="str">
            <v>B43</v>
          </cell>
          <cell r="D1273" t="str">
            <v>Pågående</v>
          </cell>
          <cell r="E1273" t="str">
            <v>Underhåll planering Reg Nationell</v>
          </cell>
          <cell r="H1273" t="str">
            <v>UHaep - Produktion (SEK)</v>
          </cell>
          <cell r="I1273" t="str">
            <v>UHae - Elkraftsystem (ENH)</v>
          </cell>
          <cell r="M1273" t="str">
            <v>B099</v>
          </cell>
          <cell r="N1273" t="str">
            <v>98</v>
          </cell>
          <cell r="O1273">
            <v>20100000</v>
          </cell>
          <cell r="P1273">
            <v>0</v>
          </cell>
          <cell r="Q1273">
            <v>0</v>
          </cell>
          <cell r="R1273">
            <v>0</v>
          </cell>
          <cell r="S1273">
            <v>3100000</v>
          </cell>
          <cell r="T1273">
            <v>6500000</v>
          </cell>
          <cell r="U1273">
            <v>6500000</v>
          </cell>
          <cell r="V1273">
            <v>4000000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</row>
        <row r="1274">
          <cell r="A1274" t="str">
            <v>B50P169</v>
          </cell>
          <cell r="B1274" t="str">
            <v>Boden Dlc, uppgradering tågledningssystem ARGUS</v>
          </cell>
          <cell r="C1274" t="str">
            <v>B43</v>
          </cell>
          <cell r="D1274" t="str">
            <v>Nystart</v>
          </cell>
          <cell r="E1274" t="str">
            <v>Underhåll planering Reg Nord</v>
          </cell>
          <cell r="H1274" t="str">
            <v>IVnbd - BD (ENH)</v>
          </cell>
          <cell r="I1274" t="str">
            <v>IVn - Nord (AVD)</v>
          </cell>
          <cell r="M1274" t="str">
            <v>B120</v>
          </cell>
          <cell r="N1274" t="str">
            <v>07</v>
          </cell>
          <cell r="O1274">
            <v>3000000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3000000</v>
          </cell>
          <cell r="U1274">
            <v>0</v>
          </cell>
          <cell r="V1274">
            <v>0</v>
          </cell>
          <cell r="W1274">
            <v>0</v>
          </cell>
          <cell r="X1274">
            <v>0</v>
          </cell>
          <cell r="Y1274">
            <v>0</v>
          </cell>
          <cell r="Z1274">
            <v>0</v>
          </cell>
          <cell r="AA1274">
            <v>0</v>
          </cell>
        </row>
        <row r="1275">
          <cell r="A1275" t="str">
            <v>B50P169</v>
          </cell>
          <cell r="B1275" t="str">
            <v>Boden Dlc, uppgradering tågledningssystem ARGUS</v>
          </cell>
          <cell r="C1275" t="str">
            <v>B43</v>
          </cell>
          <cell r="D1275" t="str">
            <v>Pågående</v>
          </cell>
          <cell r="E1275" t="str">
            <v>Underhåll planering Reg Nord</v>
          </cell>
          <cell r="H1275" t="str">
            <v>IVn - Nord (AVD)</v>
          </cell>
          <cell r="I1275" t="str">
            <v>IVn - Nord (AVD)</v>
          </cell>
          <cell r="M1275" t="str">
            <v>B120</v>
          </cell>
          <cell r="N1275" t="str">
            <v>07</v>
          </cell>
          <cell r="O1275">
            <v>4200000</v>
          </cell>
          <cell r="P1275">
            <v>0</v>
          </cell>
          <cell r="Q1275">
            <v>0</v>
          </cell>
          <cell r="R1275">
            <v>0</v>
          </cell>
          <cell r="S1275">
            <v>4200000</v>
          </cell>
          <cell r="T1275">
            <v>0</v>
          </cell>
          <cell r="U1275">
            <v>0</v>
          </cell>
          <cell r="V1275">
            <v>0</v>
          </cell>
          <cell r="W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</row>
        <row r="1276">
          <cell r="A1276" t="str">
            <v>B51P022</v>
          </cell>
          <cell r="B1276" t="str">
            <v>Långsele-Anundsjö, spårbyte</v>
          </cell>
          <cell r="C1276" t="str">
            <v>B43</v>
          </cell>
          <cell r="D1276" t="str">
            <v>Pågående</v>
          </cell>
          <cell r="E1276" t="str">
            <v>Underhåll planering Reg Mitt</v>
          </cell>
          <cell r="H1276" t="str">
            <v>IVm - Mitt (AVD)</v>
          </cell>
          <cell r="I1276" t="str">
            <v>IVm - Mitt (AVD)</v>
          </cell>
          <cell r="M1276" t="str">
            <v>B130</v>
          </cell>
          <cell r="N1276" t="str">
            <v>07</v>
          </cell>
          <cell r="O1276">
            <v>435824000</v>
          </cell>
          <cell r="P1276">
            <v>0</v>
          </cell>
          <cell r="Q1276">
            <v>0</v>
          </cell>
          <cell r="R1276">
            <v>0</v>
          </cell>
          <cell r="S1276">
            <v>206872000</v>
          </cell>
          <cell r="T1276">
            <v>226952000</v>
          </cell>
          <cell r="U1276">
            <v>2000000</v>
          </cell>
          <cell r="V1276">
            <v>0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</row>
        <row r="1277">
          <cell r="A1277" t="str">
            <v>B51P022</v>
          </cell>
          <cell r="B1277" t="str">
            <v>Långsele-Anundsjö, spårbyte</v>
          </cell>
          <cell r="C1277" t="str">
            <v>B43</v>
          </cell>
          <cell r="D1277" t="str">
            <v>Pågående</v>
          </cell>
          <cell r="E1277" t="str">
            <v>Underhåll planering Reg Mitt</v>
          </cell>
          <cell r="H1277" t="str">
            <v>IVmpb - Projektenhet Borlänge (ENH)</v>
          </cell>
          <cell r="I1277" t="str">
            <v>IVm - Mitt (AVD)</v>
          </cell>
          <cell r="M1277" t="str">
            <v>B130</v>
          </cell>
          <cell r="N1277" t="str">
            <v>07</v>
          </cell>
          <cell r="O1277">
            <v>689722</v>
          </cell>
          <cell r="P1277">
            <v>0</v>
          </cell>
          <cell r="Q1277">
            <v>0</v>
          </cell>
          <cell r="R1277">
            <v>0</v>
          </cell>
          <cell r="S1277">
            <v>689722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</row>
        <row r="1278">
          <cell r="A1278" t="str">
            <v>B51P139</v>
          </cell>
          <cell r="B1278" t="str">
            <v>Bastuträsk-Boden bdl 124, åtgärder Bergsskärningar</v>
          </cell>
          <cell r="C1278" t="str">
            <v>B43</v>
          </cell>
          <cell r="D1278" t="str">
            <v>Pågående</v>
          </cell>
          <cell r="E1278" t="str">
            <v>Underhåll planering Reg Nord</v>
          </cell>
          <cell r="H1278" t="str">
            <v>IVn - Nord (AVD)</v>
          </cell>
          <cell r="I1278" t="str">
            <v>IVn - Nord (AVD)</v>
          </cell>
          <cell r="M1278" t="str">
            <v>B124</v>
          </cell>
          <cell r="N1278" t="str">
            <v>07</v>
          </cell>
          <cell r="O1278">
            <v>1450000</v>
          </cell>
          <cell r="P1278">
            <v>0</v>
          </cell>
          <cell r="Q1278">
            <v>0</v>
          </cell>
          <cell r="R1278">
            <v>0</v>
          </cell>
          <cell r="S1278">
            <v>1450000</v>
          </cell>
          <cell r="T1278">
            <v>0</v>
          </cell>
          <cell r="U1278">
            <v>0</v>
          </cell>
          <cell r="V1278">
            <v>0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</row>
        <row r="1279">
          <cell r="A1279" t="str">
            <v>B51P139</v>
          </cell>
          <cell r="B1279" t="str">
            <v>Bastuträsk-Boden bdl 124, åtgärder Bergsskärningar</v>
          </cell>
          <cell r="C1279" t="str">
            <v>B43</v>
          </cell>
          <cell r="D1279" t="str">
            <v>Pågående</v>
          </cell>
          <cell r="E1279" t="str">
            <v>Underhåll planering Reg Nord</v>
          </cell>
          <cell r="H1279" t="str">
            <v>IVnbd - BD (ENH)</v>
          </cell>
          <cell r="I1279" t="str">
            <v>IVn - Nord (AVD)</v>
          </cell>
          <cell r="M1279" t="str">
            <v>B124</v>
          </cell>
          <cell r="N1279" t="str">
            <v>07</v>
          </cell>
          <cell r="O1279">
            <v>-2210</v>
          </cell>
          <cell r="P1279">
            <v>0</v>
          </cell>
          <cell r="Q1279">
            <v>0</v>
          </cell>
          <cell r="R1279">
            <v>0</v>
          </cell>
          <cell r="S1279">
            <v>-2210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</row>
        <row r="1280">
          <cell r="A1280" t="str">
            <v>B51P140</v>
          </cell>
          <cell r="B1280" t="str">
            <v>Mellansel-Vännäs bdl 129, åtgärder Bergsskärningar</v>
          </cell>
          <cell r="C1280" t="str">
            <v>B43</v>
          </cell>
          <cell r="D1280" t="str">
            <v>Pågående</v>
          </cell>
          <cell r="E1280" t="str">
            <v>Underhåll planering Reg Mitt</v>
          </cell>
          <cell r="H1280" t="str">
            <v>IVm - Mitt (AVD)</v>
          </cell>
          <cell r="I1280" t="str">
            <v>IVm - Mitt (AVD)</v>
          </cell>
          <cell r="M1280" t="str">
            <v>B129</v>
          </cell>
          <cell r="N1280" t="str">
            <v>07</v>
          </cell>
          <cell r="O1280">
            <v>3035000</v>
          </cell>
          <cell r="P1280">
            <v>0</v>
          </cell>
          <cell r="Q1280">
            <v>0</v>
          </cell>
          <cell r="R1280">
            <v>0</v>
          </cell>
          <cell r="S1280">
            <v>3035000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</row>
        <row r="1281">
          <cell r="A1281" t="str">
            <v>B51P140</v>
          </cell>
          <cell r="B1281" t="str">
            <v>Mellansel-Vännäs bdl 129, åtgärder Bergsskärningar</v>
          </cell>
          <cell r="C1281" t="str">
            <v>B43</v>
          </cell>
          <cell r="D1281" t="str">
            <v>Pågående</v>
          </cell>
          <cell r="E1281" t="str">
            <v>Underhåll planering Reg Mitt</v>
          </cell>
          <cell r="H1281" t="str">
            <v>IVmph - Projektenhet Härnösand (ENH)</v>
          </cell>
          <cell r="I1281" t="str">
            <v>IVm - Mitt (AVD)</v>
          </cell>
          <cell r="M1281" t="str">
            <v>B129</v>
          </cell>
          <cell r="N1281" t="str">
            <v>07</v>
          </cell>
          <cell r="O1281">
            <v>-3640</v>
          </cell>
          <cell r="P1281">
            <v>0</v>
          </cell>
          <cell r="Q1281">
            <v>0</v>
          </cell>
          <cell r="R1281">
            <v>0</v>
          </cell>
          <cell r="S1281">
            <v>-3640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</row>
        <row r="1282">
          <cell r="A1282" t="str">
            <v>B51P140</v>
          </cell>
          <cell r="B1282" t="str">
            <v>Mellansel-Vännäs bdl 129, åtgärder Bergsskärningar</v>
          </cell>
          <cell r="C1282" t="str">
            <v>B43</v>
          </cell>
          <cell r="D1282" t="str">
            <v>Pågående</v>
          </cell>
          <cell r="E1282" t="str">
            <v>Underhåll planering Reg Mitt</v>
          </cell>
          <cell r="H1282" t="str">
            <v>IVmph - Projektenhet Härnösand (ENH)</v>
          </cell>
          <cell r="I1282" t="str">
            <v>IVm - Mitt (AVD)</v>
          </cell>
          <cell r="M1282" t="str">
            <v>B129</v>
          </cell>
          <cell r="N1282" t="str">
            <v>07</v>
          </cell>
          <cell r="O1282">
            <v>-5890</v>
          </cell>
          <cell r="P1282">
            <v>0</v>
          </cell>
          <cell r="Q1282">
            <v>0</v>
          </cell>
          <cell r="R1282">
            <v>0</v>
          </cell>
          <cell r="S1282">
            <v>-5890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</row>
        <row r="1283">
          <cell r="A1283" t="str">
            <v>B51P142</v>
          </cell>
          <cell r="B1283" t="str">
            <v>Forsmo-Hoting bdl 153, åtgärder Bergsskärningar</v>
          </cell>
          <cell r="C1283" t="str">
            <v>B43</v>
          </cell>
          <cell r="D1283" t="str">
            <v>Pågående</v>
          </cell>
          <cell r="E1283" t="str">
            <v>Underhåll planering Reg Mitt</v>
          </cell>
          <cell r="H1283" t="str">
            <v>IVm - Mitt (AVD)</v>
          </cell>
          <cell r="I1283" t="str">
            <v>IVm - Mitt (AVD)</v>
          </cell>
          <cell r="M1283" t="str">
            <v>B153</v>
          </cell>
          <cell r="N1283" t="str">
            <v>46</v>
          </cell>
          <cell r="O1283">
            <v>341000</v>
          </cell>
          <cell r="P1283">
            <v>0</v>
          </cell>
          <cell r="Q1283">
            <v>0</v>
          </cell>
          <cell r="R1283">
            <v>0</v>
          </cell>
          <cell r="S1283">
            <v>341000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</row>
        <row r="1284">
          <cell r="A1284" t="str">
            <v>B51P142</v>
          </cell>
          <cell r="B1284" t="str">
            <v>Forsmo-Hoting bdl 153, åtgärder Bergsskärningar</v>
          </cell>
          <cell r="C1284" t="str">
            <v>B43</v>
          </cell>
          <cell r="D1284" t="str">
            <v>Pågående</v>
          </cell>
          <cell r="E1284" t="str">
            <v>Underhåll planering Reg Mitt</v>
          </cell>
          <cell r="H1284" t="str">
            <v>IVmph - Projektenhet Härnösand (ENH)</v>
          </cell>
          <cell r="I1284" t="str">
            <v>IVm - Mitt (AVD)</v>
          </cell>
          <cell r="M1284" t="str">
            <v>B153</v>
          </cell>
          <cell r="N1284" t="str">
            <v>46</v>
          </cell>
          <cell r="O1284">
            <v>-11180</v>
          </cell>
          <cell r="P1284">
            <v>0</v>
          </cell>
          <cell r="Q1284">
            <v>0</v>
          </cell>
          <cell r="R1284">
            <v>0</v>
          </cell>
          <cell r="S1284">
            <v>-11180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</row>
        <row r="1285">
          <cell r="A1285" t="str">
            <v>B51P146</v>
          </cell>
          <cell r="B1285" t="str">
            <v>Åby älv bdl 124, brobyte</v>
          </cell>
          <cell r="C1285" t="str">
            <v>B43</v>
          </cell>
          <cell r="D1285" t="str">
            <v>Pågående</v>
          </cell>
          <cell r="E1285" t="str">
            <v>Underhåll planering Reg Nord</v>
          </cell>
          <cell r="H1285" t="str">
            <v>IVn - Nord (AVD)</v>
          </cell>
          <cell r="I1285" t="str">
            <v>IVn - Nord (AVD)</v>
          </cell>
          <cell r="M1285" t="str">
            <v>B124</v>
          </cell>
          <cell r="N1285" t="str">
            <v>07</v>
          </cell>
          <cell r="O1285">
            <v>1220000</v>
          </cell>
          <cell r="P1285">
            <v>0</v>
          </cell>
          <cell r="Q1285">
            <v>0</v>
          </cell>
          <cell r="R1285">
            <v>0</v>
          </cell>
          <cell r="S1285">
            <v>1220000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</row>
        <row r="1286">
          <cell r="A1286" t="str">
            <v>B51P150</v>
          </cell>
          <cell r="B1286" t="str">
            <v>Gävle utfarter, spårbyte</v>
          </cell>
          <cell r="C1286" t="str">
            <v>B43</v>
          </cell>
          <cell r="D1286" t="str">
            <v>Nystart</v>
          </cell>
          <cell r="E1286" t="str">
            <v>Underhåll planering Reg Mitt</v>
          </cell>
          <cell r="H1286" t="str">
            <v>UHauf - Utformning  (SEK)</v>
          </cell>
          <cell r="I1286" t="str">
            <v>IVm - Mitt (AVD)</v>
          </cell>
          <cell r="M1286" t="str">
            <v>B303</v>
          </cell>
          <cell r="N1286" t="str">
            <v>05</v>
          </cell>
          <cell r="O1286">
            <v>100000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100000</v>
          </cell>
          <cell r="U1286">
            <v>0</v>
          </cell>
          <cell r="V1286">
            <v>0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</row>
        <row r="1287">
          <cell r="A1287" t="str">
            <v>B51P150</v>
          </cell>
          <cell r="B1287" t="str">
            <v>Gävle utfarter, spårbyte</v>
          </cell>
          <cell r="C1287" t="str">
            <v>B43</v>
          </cell>
          <cell r="D1287" t="str">
            <v>Nystart</v>
          </cell>
          <cell r="E1287" t="str">
            <v>Underhåll planering Reg Mitt</v>
          </cell>
          <cell r="H1287" t="str">
            <v>IVm - Mitt (AVD)</v>
          </cell>
          <cell r="I1287" t="str">
            <v>IVm - Mitt (AVD)</v>
          </cell>
          <cell r="M1287" t="str">
            <v>B303</v>
          </cell>
          <cell r="N1287" t="str">
            <v>05</v>
          </cell>
          <cell r="O1287">
            <v>44800000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4500000</v>
          </cell>
          <cell r="W1287">
            <v>39400000</v>
          </cell>
          <cell r="X1287">
            <v>900000</v>
          </cell>
          <cell r="Y1287">
            <v>0</v>
          </cell>
          <cell r="Z1287">
            <v>0</v>
          </cell>
          <cell r="AA1287">
            <v>0</v>
          </cell>
        </row>
        <row r="1288">
          <cell r="A1288" t="str">
            <v>B51P151</v>
          </cell>
          <cell r="B1288" t="str">
            <v>Boden S - Bastuträsk</v>
          </cell>
          <cell r="C1288" t="str">
            <v>B43</v>
          </cell>
          <cell r="D1288" t="str">
            <v>Pågående</v>
          </cell>
          <cell r="E1288" t="str">
            <v>Underhåll planering Reg Nord</v>
          </cell>
          <cell r="H1288" t="str">
            <v>UHauf - Utformning  (SEK)</v>
          </cell>
          <cell r="I1288" t="str">
            <v>IVn - Nord (AVD)</v>
          </cell>
          <cell r="M1288" t="str">
            <v>B124</v>
          </cell>
          <cell r="N1288" t="str">
            <v>07</v>
          </cell>
          <cell r="O1288">
            <v>50000</v>
          </cell>
          <cell r="P1288">
            <v>0</v>
          </cell>
          <cell r="Q1288">
            <v>0</v>
          </cell>
          <cell r="R1288">
            <v>0</v>
          </cell>
          <cell r="S1288">
            <v>50000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</row>
        <row r="1289">
          <cell r="A1289" t="str">
            <v>B51P151</v>
          </cell>
          <cell r="B1289" t="str">
            <v>Boden S - Bastuträsk</v>
          </cell>
          <cell r="C1289" t="str">
            <v>B43</v>
          </cell>
          <cell r="D1289" t="str">
            <v>Pågående</v>
          </cell>
          <cell r="E1289" t="str">
            <v>Underhåll planering Reg Nord</v>
          </cell>
          <cell r="H1289" t="str">
            <v>IVnac -  AC (ENH)</v>
          </cell>
          <cell r="I1289" t="str">
            <v>IVn - Nord (AVD)</v>
          </cell>
          <cell r="M1289" t="str">
            <v>B124</v>
          </cell>
          <cell r="N1289" t="str">
            <v>07</v>
          </cell>
          <cell r="O1289">
            <v>1087910000</v>
          </cell>
          <cell r="P1289">
            <v>0</v>
          </cell>
          <cell r="Q1289">
            <v>0</v>
          </cell>
          <cell r="R1289">
            <v>0</v>
          </cell>
          <cell r="S1289">
            <v>500000</v>
          </cell>
          <cell r="T1289">
            <v>10000000</v>
          </cell>
          <cell r="U1289">
            <v>271610000</v>
          </cell>
          <cell r="V1289">
            <v>263800000</v>
          </cell>
          <cell r="W1289">
            <v>263800000</v>
          </cell>
          <cell r="X1289">
            <v>263800000</v>
          </cell>
          <cell r="Y1289">
            <v>14400000</v>
          </cell>
          <cell r="Z1289">
            <v>0</v>
          </cell>
          <cell r="AA1289">
            <v>0</v>
          </cell>
        </row>
        <row r="1290">
          <cell r="A1290" t="str">
            <v>B51P152</v>
          </cell>
          <cell r="B1290" t="str">
            <v>Juån-Östavall, rälsbyte</v>
          </cell>
          <cell r="C1290" t="str">
            <v>B43</v>
          </cell>
          <cell r="D1290" t="str">
            <v>Pågående</v>
          </cell>
          <cell r="E1290" t="str">
            <v>Underhåll planering Reg Mitt</v>
          </cell>
          <cell r="H1290" t="str">
            <v>IVm - Mitt (AVD)</v>
          </cell>
          <cell r="I1290" t="str">
            <v>IVm - Mitt (AVD)</v>
          </cell>
          <cell r="M1290" t="str">
            <v>B215</v>
          </cell>
          <cell r="N1290" t="str">
            <v>08</v>
          </cell>
          <cell r="O1290">
            <v>16100000</v>
          </cell>
          <cell r="P1290">
            <v>0</v>
          </cell>
          <cell r="Q1290">
            <v>0</v>
          </cell>
          <cell r="R1290">
            <v>0</v>
          </cell>
          <cell r="S1290">
            <v>200000</v>
          </cell>
          <cell r="T1290">
            <v>15900000</v>
          </cell>
          <cell r="U1290">
            <v>0</v>
          </cell>
          <cell r="V1290">
            <v>0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</row>
        <row r="1291">
          <cell r="A1291" t="str">
            <v>B51P155</v>
          </cell>
          <cell r="B1291" t="str">
            <v>Älvsbyn, spårväxelbyte vxl 11b</v>
          </cell>
          <cell r="C1291" t="str">
            <v>B43</v>
          </cell>
          <cell r="D1291" t="str">
            <v>Pågående</v>
          </cell>
          <cell r="E1291" t="str">
            <v>Underhåll planering Reg Nord</v>
          </cell>
          <cell r="H1291" t="str">
            <v>UHauf - Utformning  (SEK)</v>
          </cell>
          <cell r="I1291" t="str">
            <v>IVpru - Projekt och utveckling  (ENH)</v>
          </cell>
          <cell r="M1291" t="str">
            <v>B124</v>
          </cell>
          <cell r="N1291" t="str">
            <v>07</v>
          </cell>
          <cell r="O1291">
            <v>50000</v>
          </cell>
          <cell r="P1291">
            <v>0</v>
          </cell>
          <cell r="Q1291">
            <v>0</v>
          </cell>
          <cell r="R1291">
            <v>0</v>
          </cell>
          <cell r="S1291">
            <v>50000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</row>
        <row r="1292">
          <cell r="A1292" t="str">
            <v>B51P155</v>
          </cell>
          <cell r="B1292" t="str">
            <v>Älvsbyn, spårväxelbyte vxl 11b</v>
          </cell>
          <cell r="C1292" t="str">
            <v>B43</v>
          </cell>
          <cell r="D1292" t="str">
            <v>Pågående</v>
          </cell>
          <cell r="E1292" t="str">
            <v>Underhåll planering Reg Nord</v>
          </cell>
          <cell r="H1292" t="str">
            <v>IVpru - Projekt och utveckling  (ENH)</v>
          </cell>
          <cell r="I1292" t="str">
            <v>IVpru - Projekt och utveckling  (ENH)</v>
          </cell>
          <cell r="M1292" t="str">
            <v>B124</v>
          </cell>
          <cell r="N1292" t="str">
            <v>07</v>
          </cell>
          <cell r="O1292">
            <v>4900000</v>
          </cell>
          <cell r="P1292">
            <v>0</v>
          </cell>
          <cell r="Q1292">
            <v>0</v>
          </cell>
          <cell r="R1292">
            <v>0</v>
          </cell>
          <cell r="S1292">
            <v>400000</v>
          </cell>
          <cell r="T1292">
            <v>4500000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</row>
        <row r="1293">
          <cell r="A1293" t="str">
            <v>B51P175</v>
          </cell>
          <cell r="B1293" t="str">
            <v>Ockelbo station, utbyte DKV-växel</v>
          </cell>
          <cell r="C1293" t="str">
            <v>B43</v>
          </cell>
          <cell r="D1293" t="str">
            <v>Pågående</v>
          </cell>
          <cell r="E1293" t="str">
            <v>Underhåll planering Reg Mitt</v>
          </cell>
          <cell r="H1293" t="str">
            <v>IVmpb - Projektenhet Borlänge (ENH)</v>
          </cell>
          <cell r="I1293" t="str">
            <v>IVm - Mitt (AVD)</v>
          </cell>
          <cell r="M1293" t="str">
            <v>B218</v>
          </cell>
          <cell r="N1293" t="str">
            <v>08</v>
          </cell>
          <cell r="O1293">
            <v>-32120</v>
          </cell>
          <cell r="P1293">
            <v>0</v>
          </cell>
          <cell r="Q1293">
            <v>0</v>
          </cell>
          <cell r="R1293">
            <v>0</v>
          </cell>
          <cell r="S1293">
            <v>-32120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</row>
        <row r="1294">
          <cell r="A1294" t="str">
            <v>B51P175</v>
          </cell>
          <cell r="B1294" t="str">
            <v>Ockelbo station, utbyte DKV-växel</v>
          </cell>
          <cell r="C1294" t="str">
            <v>B43</v>
          </cell>
          <cell r="D1294" t="str">
            <v>Pågående</v>
          </cell>
          <cell r="E1294" t="str">
            <v>Underhåll planering Reg Mitt</v>
          </cell>
          <cell r="H1294" t="str">
            <v>IVmpb - Projektenhet Borlänge (ENH)</v>
          </cell>
          <cell r="I1294" t="str">
            <v>IVm - Mitt (AVD)</v>
          </cell>
          <cell r="M1294" t="str">
            <v>B218</v>
          </cell>
          <cell r="N1294" t="str">
            <v>08</v>
          </cell>
          <cell r="O1294">
            <v>2080360</v>
          </cell>
          <cell r="P1294">
            <v>0</v>
          </cell>
          <cell r="Q1294">
            <v>0</v>
          </cell>
          <cell r="R1294">
            <v>0</v>
          </cell>
          <cell r="S1294">
            <v>2080360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</row>
        <row r="1295">
          <cell r="A1295" t="str">
            <v>B51P187</v>
          </cell>
          <cell r="B1295" t="str">
            <v>Norrsundet, upprustning bangård</v>
          </cell>
          <cell r="C1295" t="str">
            <v>B43</v>
          </cell>
          <cell r="D1295" t="str">
            <v>Planlagd</v>
          </cell>
          <cell r="E1295" t="str">
            <v>SMp - Planering (ENH)</v>
          </cell>
          <cell r="H1295" t="str">
            <v>IVm - Mitt (AVD)</v>
          </cell>
          <cell r="I1295" t="str">
            <v>IVm - Mitt (AVD)</v>
          </cell>
          <cell r="M1295" t="str">
            <v>B239</v>
          </cell>
          <cell r="N1295" t="str">
            <v>48</v>
          </cell>
          <cell r="O1295">
            <v>5000000</v>
          </cell>
          <cell r="P1295">
            <v>0</v>
          </cell>
          <cell r="Q1295">
            <v>0</v>
          </cell>
          <cell r="R1295">
            <v>0</v>
          </cell>
          <cell r="S1295">
            <v>5000000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</row>
        <row r="1296">
          <cell r="A1296" t="str">
            <v>B51P192</v>
          </cell>
          <cell r="B1296" t="str">
            <v>Bensjöbacken, upprustning sidospår</v>
          </cell>
          <cell r="C1296" t="str">
            <v>B43</v>
          </cell>
          <cell r="D1296" t="str">
            <v>Planlagd</v>
          </cell>
          <cell r="E1296" t="str">
            <v>Underhåll planering Reg Mitt</v>
          </cell>
          <cell r="H1296" t="str">
            <v>UHomj - Jämtland/Västernorr. (SEK)</v>
          </cell>
          <cell r="I1296" t="str">
            <v>UHomj - Jämtland/Västernorr. (SEK)</v>
          </cell>
          <cell r="M1296" t="str">
            <v>B212</v>
          </cell>
          <cell r="N1296" t="str">
            <v>08</v>
          </cell>
          <cell r="O1296">
            <v>3200000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3200000</v>
          </cell>
          <cell r="U1296">
            <v>0</v>
          </cell>
          <cell r="V1296">
            <v>0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</row>
        <row r="1297">
          <cell r="A1297" t="str">
            <v>B51P199</v>
          </cell>
          <cell r="B1297" t="str">
            <v>Mellansel-Vännäs, Nyåker ändring driftplats till linjeplats</v>
          </cell>
          <cell r="C1297" t="str">
            <v>B43</v>
          </cell>
          <cell r="D1297" t="str">
            <v>Pågående</v>
          </cell>
          <cell r="E1297" t="str">
            <v>Underhåll planering Reg Nord</v>
          </cell>
          <cell r="H1297" t="str">
            <v>IVn - Nord (AVD)</v>
          </cell>
          <cell r="I1297" t="str">
            <v>IVn - Nord (AVD)</v>
          </cell>
          <cell r="M1297" t="str">
            <v>B129</v>
          </cell>
          <cell r="N1297" t="str">
            <v>07</v>
          </cell>
          <cell r="O1297">
            <v>300000</v>
          </cell>
          <cell r="P1297">
            <v>0</v>
          </cell>
          <cell r="Q1297">
            <v>0</v>
          </cell>
          <cell r="R1297">
            <v>0</v>
          </cell>
          <cell r="S1297">
            <v>300000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</row>
        <row r="1298">
          <cell r="A1298" t="str">
            <v>B51P199</v>
          </cell>
          <cell r="B1298" t="str">
            <v>Mellansel-Vännäs, Nyåker ändring driftplats till linjeplats</v>
          </cell>
          <cell r="C1298" t="str">
            <v>B43</v>
          </cell>
          <cell r="D1298" t="str">
            <v>Pågående</v>
          </cell>
          <cell r="E1298" t="str">
            <v>Underhåll planering Reg Nord</v>
          </cell>
          <cell r="H1298" t="str">
            <v>IVnbd - BD (ENH)</v>
          </cell>
          <cell r="I1298" t="str">
            <v>IVn - Nord (AVD)</v>
          </cell>
          <cell r="M1298" t="str">
            <v>B129</v>
          </cell>
          <cell r="N1298" t="str">
            <v>07</v>
          </cell>
          <cell r="O1298">
            <v>2780000</v>
          </cell>
          <cell r="P1298">
            <v>0</v>
          </cell>
          <cell r="Q1298">
            <v>0</v>
          </cell>
          <cell r="R1298">
            <v>0</v>
          </cell>
          <cell r="S1298">
            <v>2780000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</row>
        <row r="1299">
          <cell r="A1299" t="str">
            <v>B51P199</v>
          </cell>
          <cell r="B1299" t="str">
            <v>Mellansel-Vännäs, Nyåker ändring driftplats till linjeplats</v>
          </cell>
          <cell r="C1299" t="str">
            <v>B43</v>
          </cell>
          <cell r="D1299" t="str">
            <v>Pågående</v>
          </cell>
          <cell r="E1299" t="str">
            <v>Underhåll planering Reg Nord</v>
          </cell>
          <cell r="H1299" t="str">
            <v>IVnbd - BD (ENH)</v>
          </cell>
          <cell r="I1299" t="str">
            <v>IVn - Nord (AVD)</v>
          </cell>
          <cell r="M1299" t="str">
            <v>B129</v>
          </cell>
          <cell r="N1299" t="str">
            <v>07</v>
          </cell>
          <cell r="O1299">
            <v>-2830539</v>
          </cell>
          <cell r="P1299">
            <v>0</v>
          </cell>
          <cell r="Q1299">
            <v>0</v>
          </cell>
          <cell r="R1299">
            <v>0</v>
          </cell>
          <cell r="S1299">
            <v>-2830539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</row>
        <row r="1300">
          <cell r="A1300" t="str">
            <v>B51P205</v>
          </cell>
          <cell r="B1300" t="str">
            <v>Via, spårväxelbyten 1, 4</v>
          </cell>
          <cell r="C1300" t="str">
            <v>B43</v>
          </cell>
          <cell r="D1300" t="str">
            <v>Pågående</v>
          </cell>
          <cell r="E1300" t="str">
            <v>Underhåll planering Reg Mitt</v>
          </cell>
          <cell r="H1300" t="str">
            <v>UHauf - Utformning  (SEK)</v>
          </cell>
          <cell r="I1300" t="str">
            <v>IVmbg - Enhet Bana Gävle (ENH)</v>
          </cell>
          <cell r="M1300" t="str">
            <v>B235</v>
          </cell>
          <cell r="N1300" t="str">
            <v>05</v>
          </cell>
          <cell r="O1300">
            <v>50000</v>
          </cell>
          <cell r="P1300">
            <v>0</v>
          </cell>
          <cell r="Q1300">
            <v>0</v>
          </cell>
          <cell r="R1300">
            <v>0</v>
          </cell>
          <cell r="S1300">
            <v>50000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</row>
        <row r="1301">
          <cell r="A1301" t="str">
            <v>B51P205</v>
          </cell>
          <cell r="B1301" t="str">
            <v>Via, spårväxelbyten 1, 4</v>
          </cell>
          <cell r="C1301" t="str">
            <v>B43</v>
          </cell>
          <cell r="D1301" t="str">
            <v>Pågående</v>
          </cell>
          <cell r="E1301" t="str">
            <v>Underhåll planering Reg Mitt</v>
          </cell>
          <cell r="H1301" t="str">
            <v>IVm - Mitt (AVD)</v>
          </cell>
          <cell r="I1301" t="str">
            <v>IVmbg - Enhet Bana Gävle (ENH)</v>
          </cell>
          <cell r="M1301" t="str">
            <v>B235</v>
          </cell>
          <cell r="N1301" t="str">
            <v>05</v>
          </cell>
          <cell r="O1301">
            <v>22000000</v>
          </cell>
          <cell r="P1301">
            <v>0</v>
          </cell>
          <cell r="Q1301">
            <v>0</v>
          </cell>
          <cell r="R1301">
            <v>0</v>
          </cell>
          <cell r="S1301">
            <v>2000000</v>
          </cell>
          <cell r="T1301">
            <v>20000000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</row>
        <row r="1302">
          <cell r="A1302" t="str">
            <v>B51P206</v>
          </cell>
          <cell r="B1302" t="str">
            <v>Håmojåkk, spårväxelbyten 1, 4</v>
          </cell>
          <cell r="C1302" t="str">
            <v>B43</v>
          </cell>
          <cell r="D1302" t="str">
            <v>Pågående</v>
          </cell>
          <cell r="E1302" t="str">
            <v>Underhåll planering Reg Nord</v>
          </cell>
          <cell r="H1302" t="str">
            <v>IVn - Nord (AVD)</v>
          </cell>
          <cell r="I1302" t="str">
            <v>IVn - Nord (AVD)</v>
          </cell>
          <cell r="M1302" t="str">
            <v>B113</v>
          </cell>
          <cell r="N1302" t="str">
            <v>21</v>
          </cell>
          <cell r="O1302">
            <v>11950000</v>
          </cell>
          <cell r="P1302">
            <v>0</v>
          </cell>
          <cell r="Q1302">
            <v>0</v>
          </cell>
          <cell r="R1302">
            <v>0</v>
          </cell>
          <cell r="S1302">
            <v>11950000</v>
          </cell>
          <cell r="T1302">
            <v>0</v>
          </cell>
          <cell r="U1302">
            <v>0</v>
          </cell>
          <cell r="V1302">
            <v>0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</row>
        <row r="1303">
          <cell r="A1303" t="str">
            <v>B51P210</v>
          </cell>
          <cell r="B1303" t="str">
            <v>Luleå malmbangård, rivning balkbro</v>
          </cell>
          <cell r="C1303" t="str">
            <v>B43</v>
          </cell>
          <cell r="D1303" t="str">
            <v>Planlagd</v>
          </cell>
          <cell r="E1303" t="str">
            <v>Underhåll planering Reg Nord</v>
          </cell>
          <cell r="H1303" t="str">
            <v>IVn - Nord (AVD)</v>
          </cell>
          <cell r="I1303" t="str">
            <v>IVn - Nord (AVD)</v>
          </cell>
          <cell r="M1303" t="str">
            <v>B122</v>
          </cell>
          <cell r="N1303" t="str">
            <v>07</v>
          </cell>
          <cell r="O1303">
            <v>300000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300000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</row>
        <row r="1304">
          <cell r="A1304" t="str">
            <v>B51P210</v>
          </cell>
          <cell r="B1304" t="str">
            <v>Luleå malmbangård, rivning balkbro</v>
          </cell>
          <cell r="C1304" t="str">
            <v>B43</v>
          </cell>
          <cell r="D1304" t="str">
            <v>Nystart</v>
          </cell>
          <cell r="E1304" t="str">
            <v>Underhåll planering Reg Nord</v>
          </cell>
          <cell r="H1304" t="str">
            <v>UHauf - Utformning  (SEK)</v>
          </cell>
          <cell r="I1304" t="str">
            <v>IVn - Nord (AVD)</v>
          </cell>
          <cell r="M1304" t="str">
            <v>B122</v>
          </cell>
          <cell r="N1304" t="str">
            <v>07</v>
          </cell>
          <cell r="O1304">
            <v>100000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100000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</row>
        <row r="1305">
          <cell r="A1305" t="str">
            <v>B52P002</v>
          </cell>
          <cell r="B1305" t="str">
            <v>Söderström bro, livsförlängande åtgärder</v>
          </cell>
          <cell r="C1305" t="str">
            <v>B43</v>
          </cell>
          <cell r="D1305" t="str">
            <v>Pågående</v>
          </cell>
          <cell r="E1305" t="str">
            <v>Underhåll planering Reg Stockholm</v>
          </cell>
          <cell r="H1305" t="str">
            <v>IVössn - Stockholm Nord (ENH)</v>
          </cell>
          <cell r="I1305" t="str">
            <v>IVössn - Stockholm Nord (ENH)</v>
          </cell>
          <cell r="M1305" t="str">
            <v>B410</v>
          </cell>
          <cell r="N1305" t="str">
            <v>22</v>
          </cell>
          <cell r="O1305">
            <v>529165</v>
          </cell>
          <cell r="P1305">
            <v>0</v>
          </cell>
          <cell r="Q1305">
            <v>0</v>
          </cell>
          <cell r="R1305">
            <v>0</v>
          </cell>
          <cell r="S1305">
            <v>529165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</row>
        <row r="1306">
          <cell r="A1306" t="str">
            <v>B52P011</v>
          </cell>
          <cell r="B1306" t="str">
            <v>Gnesta-Katrineholm, åtgärder trummor</v>
          </cell>
          <cell r="C1306" t="str">
            <v>B43</v>
          </cell>
          <cell r="D1306" t="str">
            <v>Planlagd</v>
          </cell>
          <cell r="E1306" t="str">
            <v>Underhåll planering Reg Öst</v>
          </cell>
          <cell r="H1306" t="str">
            <v>IVösöö - Örebro / Östergötland (ENH)</v>
          </cell>
          <cell r="I1306" t="str">
            <v>IVösöö - Örebro / Östergötland (ENH)</v>
          </cell>
          <cell r="M1306" t="str">
            <v>B414</v>
          </cell>
          <cell r="N1306" t="str">
            <v>01</v>
          </cell>
          <cell r="O1306">
            <v>11000000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7000000</v>
          </cell>
          <cell r="U1306">
            <v>4000000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</row>
        <row r="1307">
          <cell r="A1307" t="str">
            <v>B52P011</v>
          </cell>
          <cell r="B1307" t="str">
            <v>Gnesta-Katrineholm, åtgärder trummor</v>
          </cell>
          <cell r="C1307" t="str">
            <v>B43</v>
          </cell>
          <cell r="D1307" t="str">
            <v>Äskande</v>
          </cell>
          <cell r="E1307" t="str">
            <v>Underhåll planering Reg Öst</v>
          </cell>
          <cell r="H1307" t="str">
            <v>IVösöö - Örebro / Östergötland (ENH)</v>
          </cell>
          <cell r="I1307" t="str">
            <v>IVösöö - Örebro / Östergötland (ENH)</v>
          </cell>
          <cell r="M1307" t="str">
            <v>B414</v>
          </cell>
          <cell r="N1307" t="str">
            <v>01</v>
          </cell>
          <cell r="O1307">
            <v>500000</v>
          </cell>
          <cell r="P1307">
            <v>0</v>
          </cell>
          <cell r="Q1307">
            <v>0</v>
          </cell>
          <cell r="R1307">
            <v>0</v>
          </cell>
          <cell r="S1307">
            <v>500000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</row>
        <row r="1308">
          <cell r="A1308" t="str">
            <v>B52P022</v>
          </cell>
          <cell r="B1308" t="str">
            <v>Jönåker, brobyte</v>
          </cell>
          <cell r="C1308" t="str">
            <v>B43</v>
          </cell>
          <cell r="D1308" t="str">
            <v>Pågående</v>
          </cell>
          <cell r="E1308" t="str">
            <v>Underhåll planering Reg Öst</v>
          </cell>
          <cell r="H1308" t="str">
            <v>IVösöm - Mälardalen  (ENH)</v>
          </cell>
          <cell r="I1308" t="str">
            <v>IVösöm - Mälardalen  (ENH)</v>
          </cell>
          <cell r="M1308" t="str">
            <v>B421</v>
          </cell>
          <cell r="N1308" t="str">
            <v>02</v>
          </cell>
          <cell r="O1308">
            <v>39290</v>
          </cell>
          <cell r="P1308">
            <v>0</v>
          </cell>
          <cell r="Q1308">
            <v>0</v>
          </cell>
          <cell r="R1308">
            <v>0</v>
          </cell>
          <cell r="S1308">
            <v>39290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0</v>
          </cell>
        </row>
        <row r="1309">
          <cell r="A1309" t="str">
            <v>B52P022</v>
          </cell>
          <cell r="B1309" t="str">
            <v>Jönåker, brobyte</v>
          </cell>
          <cell r="C1309" t="str">
            <v>B43</v>
          </cell>
          <cell r="D1309" t="str">
            <v>Pågående</v>
          </cell>
          <cell r="E1309" t="str">
            <v>Underhåll planering Reg Öst</v>
          </cell>
          <cell r="H1309" t="str">
            <v>IVösöm - Mälardalen  (ENH)</v>
          </cell>
          <cell r="I1309" t="str">
            <v>IVösöm - Mälardalen  (ENH)</v>
          </cell>
          <cell r="M1309" t="str">
            <v>B421</v>
          </cell>
          <cell r="N1309" t="str">
            <v>02</v>
          </cell>
          <cell r="O1309">
            <v>26004000</v>
          </cell>
          <cell r="P1309">
            <v>0</v>
          </cell>
          <cell r="Q1309">
            <v>0</v>
          </cell>
          <cell r="R1309">
            <v>0</v>
          </cell>
          <cell r="S1309">
            <v>25504000</v>
          </cell>
          <cell r="T1309">
            <v>500000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</row>
        <row r="1310">
          <cell r="A1310" t="str">
            <v>B52P031</v>
          </cell>
          <cell r="B1310" t="str">
            <v>Bdl 345, Sörstafors, Ramnäs, rep av pelare</v>
          </cell>
          <cell r="C1310" t="str">
            <v>B43</v>
          </cell>
          <cell r="D1310" t="str">
            <v>Planlagd</v>
          </cell>
          <cell r="E1310" t="str">
            <v>Underhåll planering Reg Öst</v>
          </cell>
          <cell r="H1310" t="str">
            <v>UHplsr - Plan.samord.reinv. (ENH)</v>
          </cell>
          <cell r="I1310" t="str">
            <v>IVösöm - Mälardalen  (ENH)</v>
          </cell>
          <cell r="M1310" t="str">
            <v>B345</v>
          </cell>
          <cell r="N1310" t="str">
            <v>63</v>
          </cell>
          <cell r="O1310">
            <v>3790000</v>
          </cell>
          <cell r="P1310">
            <v>0</v>
          </cell>
          <cell r="Q1310">
            <v>0</v>
          </cell>
          <cell r="R1310">
            <v>0</v>
          </cell>
          <cell r="S1310">
            <v>3790000</v>
          </cell>
          <cell r="T1310">
            <v>0</v>
          </cell>
          <cell r="U1310">
            <v>0</v>
          </cell>
          <cell r="V1310">
            <v>0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</row>
        <row r="1311">
          <cell r="A1311" t="str">
            <v>B52P035</v>
          </cell>
          <cell r="B1311" t="str">
            <v>KSM, Kraftsamling A Rekarne-Folkesta, byte av signalställverk</v>
          </cell>
          <cell r="C1311" t="str">
            <v>B43</v>
          </cell>
          <cell r="D1311" t="str">
            <v>Pågående</v>
          </cell>
          <cell r="E1311" t="str">
            <v>Underhåll planering Reg Öst</v>
          </cell>
          <cell r="H1311" t="str">
            <v>IVösöm - Mälardalen  (ENH)</v>
          </cell>
          <cell r="I1311" t="str">
            <v>IVösöm - Mälardalen  (ENH)</v>
          </cell>
          <cell r="M1311" t="str">
            <v>B450</v>
          </cell>
          <cell r="N1311" t="str">
            <v>17</v>
          </cell>
          <cell r="O1311">
            <v>197019</v>
          </cell>
          <cell r="P1311">
            <v>0</v>
          </cell>
          <cell r="Q1311">
            <v>0</v>
          </cell>
          <cell r="R1311">
            <v>0</v>
          </cell>
          <cell r="S1311">
            <v>197019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0</v>
          </cell>
          <cell r="AA1311">
            <v>0</v>
          </cell>
        </row>
        <row r="1312">
          <cell r="A1312" t="str">
            <v>B52P037</v>
          </cell>
          <cell r="B1312" t="str">
            <v>Ekolsund-Grillby-Enköping, spårbyte</v>
          </cell>
          <cell r="C1312" t="str">
            <v>B43</v>
          </cell>
          <cell r="D1312" t="str">
            <v>Pågående</v>
          </cell>
          <cell r="E1312" t="str">
            <v>Underhåll planering Reg Öst</v>
          </cell>
          <cell r="H1312" t="str">
            <v>IVösöm - Mälardalen  (ENH)</v>
          </cell>
          <cell r="I1312" t="str">
            <v>IVösöm - Mälardalen  (ENH)</v>
          </cell>
          <cell r="M1312" t="str">
            <v>B444</v>
          </cell>
          <cell r="N1312" t="str">
            <v>16</v>
          </cell>
          <cell r="O1312">
            <v>66369000</v>
          </cell>
          <cell r="P1312">
            <v>0</v>
          </cell>
          <cell r="Q1312">
            <v>0</v>
          </cell>
          <cell r="R1312">
            <v>0</v>
          </cell>
          <cell r="S1312">
            <v>64545000</v>
          </cell>
          <cell r="T1312">
            <v>1824000</v>
          </cell>
          <cell r="U1312">
            <v>0</v>
          </cell>
          <cell r="V1312">
            <v>0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</row>
        <row r="1313">
          <cell r="A1313" t="str">
            <v>B52P039</v>
          </cell>
          <cell r="B1313" t="str">
            <v>Nyköping-Jönåker-Getå, spårbyte</v>
          </cell>
          <cell r="C1313" t="str">
            <v>B43</v>
          </cell>
          <cell r="D1313" t="str">
            <v>Pågående</v>
          </cell>
          <cell r="E1313" t="str">
            <v>Underhåll planering Reg Öst</v>
          </cell>
          <cell r="H1313" t="str">
            <v>IVösöm - Mälardalen  (ENH)</v>
          </cell>
          <cell r="I1313" t="str">
            <v>IVösöm - Mälardalen  (ENH)</v>
          </cell>
          <cell r="M1313" t="str">
            <v>B421</v>
          </cell>
          <cell r="N1313" t="str">
            <v>02</v>
          </cell>
          <cell r="O1313">
            <v>300000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300000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</row>
        <row r="1314">
          <cell r="A1314" t="str">
            <v>B52P039</v>
          </cell>
          <cell r="B1314" t="str">
            <v>Nyköping-Jönåker-Getå, spårbyte</v>
          </cell>
          <cell r="C1314" t="str">
            <v>B43</v>
          </cell>
          <cell r="D1314" t="str">
            <v>Pågående</v>
          </cell>
          <cell r="E1314" t="str">
            <v>Underhåll planering Reg Öst</v>
          </cell>
          <cell r="H1314" t="str">
            <v>IVösöm - Mälardalen  (ENH)</v>
          </cell>
          <cell r="I1314" t="str">
            <v>IVösöm - Mälardalen  (ENH)</v>
          </cell>
          <cell r="M1314" t="str">
            <v>B421</v>
          </cell>
          <cell r="N1314" t="str">
            <v>02</v>
          </cell>
          <cell r="O1314">
            <v>100256000</v>
          </cell>
          <cell r="P1314">
            <v>0</v>
          </cell>
          <cell r="Q1314">
            <v>0</v>
          </cell>
          <cell r="R1314">
            <v>0</v>
          </cell>
          <cell r="S1314">
            <v>100256000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</row>
        <row r="1315">
          <cell r="A1315" t="str">
            <v>B52P049</v>
          </cell>
          <cell r="B1315" t="str">
            <v>Åtgärder av akuta trummor enligt UBA</v>
          </cell>
          <cell r="C1315" t="str">
            <v>B43</v>
          </cell>
          <cell r="D1315" t="str">
            <v>Pågående</v>
          </cell>
          <cell r="E1315" t="str">
            <v>Underhåll planering Reg Öst</v>
          </cell>
          <cell r="H1315" t="str">
            <v>IVösöö - Örebro / Östergötland (ENH)</v>
          </cell>
          <cell r="I1315" t="str">
            <v>IVösöö - Örebro / Östergötland (ENH)</v>
          </cell>
          <cell r="M1315" t="str">
            <v>B099</v>
          </cell>
          <cell r="N1315" t="str">
            <v>98</v>
          </cell>
          <cell r="O1315">
            <v>2059000</v>
          </cell>
          <cell r="P1315">
            <v>0</v>
          </cell>
          <cell r="Q1315">
            <v>0</v>
          </cell>
          <cell r="R1315">
            <v>0</v>
          </cell>
          <cell r="S1315">
            <v>2059000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</row>
        <row r="1316">
          <cell r="A1316" t="str">
            <v>B52P059</v>
          </cell>
          <cell r="B1316" t="str">
            <v>Kungsängen-Bro-Toresta, spårbyte.</v>
          </cell>
          <cell r="C1316" t="str">
            <v>B43</v>
          </cell>
          <cell r="D1316" t="str">
            <v>Pågående</v>
          </cell>
          <cell r="E1316" t="str">
            <v>Underhåll planering Reg Stockholm</v>
          </cell>
          <cell r="H1316" t="str">
            <v>IVössn - Stockholm Nord (ENH)</v>
          </cell>
          <cell r="I1316" t="str">
            <v>IVössn - Stockholm Nord (ENH)</v>
          </cell>
          <cell r="M1316" t="str">
            <v>B444</v>
          </cell>
          <cell r="N1316" t="str">
            <v>16</v>
          </cell>
          <cell r="O1316">
            <v>129982</v>
          </cell>
          <cell r="P1316">
            <v>0</v>
          </cell>
          <cell r="Q1316">
            <v>0</v>
          </cell>
          <cell r="R1316">
            <v>0</v>
          </cell>
          <cell r="S1316">
            <v>129982</v>
          </cell>
          <cell r="T1316">
            <v>0</v>
          </cell>
          <cell r="U1316">
            <v>0</v>
          </cell>
          <cell r="V1316">
            <v>0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</row>
        <row r="1317">
          <cell r="A1317" t="str">
            <v>B52P059</v>
          </cell>
          <cell r="B1317" t="str">
            <v>Kungsängen-Bro-Toresta, spårbyte.</v>
          </cell>
          <cell r="C1317" t="str">
            <v>B43</v>
          </cell>
          <cell r="D1317" t="str">
            <v>Pågående</v>
          </cell>
          <cell r="E1317" t="str">
            <v>Underhåll planering Reg Stockholm</v>
          </cell>
          <cell r="H1317" t="str">
            <v>IVössn - Stockholm Nord (ENH)</v>
          </cell>
          <cell r="I1317" t="str">
            <v>IVössn - Stockholm Nord (ENH)</v>
          </cell>
          <cell r="M1317" t="str">
            <v>B444</v>
          </cell>
          <cell r="N1317" t="str">
            <v>16</v>
          </cell>
          <cell r="O1317">
            <v>-92320</v>
          </cell>
          <cell r="P1317">
            <v>0</v>
          </cell>
          <cell r="Q1317">
            <v>0</v>
          </cell>
          <cell r="R1317">
            <v>0</v>
          </cell>
          <cell r="S1317">
            <v>-92320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</row>
        <row r="1318">
          <cell r="A1318" t="str">
            <v>B52P060</v>
          </cell>
          <cell r="B1318" t="str">
            <v>Älvsjö, spårbyte N3S, U3S</v>
          </cell>
          <cell r="C1318" t="str">
            <v>B43</v>
          </cell>
          <cell r="D1318" t="str">
            <v>Pågående</v>
          </cell>
          <cell r="E1318" t="str">
            <v>Underhåll planering Reg Stockholm</v>
          </cell>
          <cell r="H1318" t="str">
            <v>IVösss - Stockholm Syd (ENH)</v>
          </cell>
          <cell r="I1318" t="str">
            <v>IVösss - Stockholm Syd (ENH)</v>
          </cell>
          <cell r="M1318" t="str">
            <v>B401</v>
          </cell>
          <cell r="N1318" t="str">
            <v>22</v>
          </cell>
          <cell r="O1318">
            <v>300000</v>
          </cell>
          <cell r="P1318">
            <v>0</v>
          </cell>
          <cell r="Q1318">
            <v>0</v>
          </cell>
          <cell r="R1318">
            <v>0</v>
          </cell>
          <cell r="S1318">
            <v>300000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</row>
        <row r="1319">
          <cell r="A1319" t="str">
            <v>B52P062</v>
          </cell>
          <cell r="B1319" t="str">
            <v>Märsta, spårväxelbyte vxl 103-106</v>
          </cell>
          <cell r="C1319" t="str">
            <v>B43</v>
          </cell>
          <cell r="D1319" t="str">
            <v>Pågående</v>
          </cell>
          <cell r="E1319" t="str">
            <v>Underhåll planering Reg Stockholm</v>
          </cell>
          <cell r="H1319" t="str">
            <v>IVösöö - Örebro / Östergötland (ENH)</v>
          </cell>
          <cell r="I1319" t="str">
            <v>IVösöö - Örebro / Östergötland (ENH)</v>
          </cell>
          <cell r="M1319" t="str">
            <v>B433</v>
          </cell>
          <cell r="N1319" t="str">
            <v>01</v>
          </cell>
          <cell r="O1319">
            <v>1500000</v>
          </cell>
          <cell r="P1319">
            <v>0</v>
          </cell>
          <cell r="Q1319">
            <v>0</v>
          </cell>
          <cell r="R1319">
            <v>0</v>
          </cell>
          <cell r="S1319">
            <v>1500000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</row>
        <row r="1320">
          <cell r="A1320" t="str">
            <v>B52P063</v>
          </cell>
          <cell r="B1320" t="str">
            <v>Sundbyberg, spårväxelbyte vxl 903a, 903b, 907a, 907b</v>
          </cell>
          <cell r="C1320" t="str">
            <v>B43</v>
          </cell>
          <cell r="D1320" t="str">
            <v>Planlagd</v>
          </cell>
          <cell r="E1320" t="str">
            <v>Underhåll planering Reg Stockholm</v>
          </cell>
          <cell r="H1320" t="str">
            <v>IVpru - Projekt och utveckling  (ENH)</v>
          </cell>
          <cell r="I1320" t="str">
            <v>IVpr - Nationella projekt (AVD)</v>
          </cell>
          <cell r="M1320" t="str">
            <v>B404</v>
          </cell>
          <cell r="N1320" t="str">
            <v>22</v>
          </cell>
          <cell r="O1320">
            <v>15200000</v>
          </cell>
          <cell r="P1320">
            <v>0</v>
          </cell>
          <cell r="Q1320">
            <v>0</v>
          </cell>
          <cell r="R1320">
            <v>0</v>
          </cell>
          <cell r="S1320">
            <v>700000</v>
          </cell>
          <cell r="T1320">
            <v>14500000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</row>
        <row r="1321">
          <cell r="A1321" t="str">
            <v>B52P065</v>
          </cell>
          <cell r="B1321" t="str">
            <v>Rosersberg, spårväxelbyte vxl 103, 104</v>
          </cell>
          <cell r="C1321" t="str">
            <v>B43</v>
          </cell>
          <cell r="D1321" t="str">
            <v>Pågående</v>
          </cell>
          <cell r="E1321" t="str">
            <v>Underhåll planering Reg Stockholm</v>
          </cell>
          <cell r="H1321" t="str">
            <v>IVössn - Stockholm Nord (ENH)</v>
          </cell>
          <cell r="I1321" t="str">
            <v>IVössn - Stockholm Nord (ENH)</v>
          </cell>
          <cell r="M1321" t="str">
            <v>B433</v>
          </cell>
          <cell r="N1321" t="str">
            <v>05</v>
          </cell>
          <cell r="O1321">
            <v>6839000</v>
          </cell>
          <cell r="P1321">
            <v>0</v>
          </cell>
          <cell r="Q1321">
            <v>0</v>
          </cell>
          <cell r="R1321">
            <v>0</v>
          </cell>
          <cell r="S1321">
            <v>6139000</v>
          </cell>
          <cell r="T1321">
            <v>700000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</row>
        <row r="1322">
          <cell r="A1322" t="str">
            <v>B52P088</v>
          </cell>
          <cell r="B1322" t="str">
            <v>Järna-Åby, utbyte skåp och kurar</v>
          </cell>
          <cell r="C1322" t="str">
            <v>B43</v>
          </cell>
          <cell r="D1322" t="str">
            <v>Äskande</v>
          </cell>
          <cell r="E1322" t="str">
            <v>Underhåll planering Reg Öst</v>
          </cell>
          <cell r="H1322" t="str">
            <v>IVös - Öst/Stockholm (AVD)</v>
          </cell>
          <cell r="I1322" t="str">
            <v/>
          </cell>
          <cell r="M1322" t="str">
            <v>B421</v>
          </cell>
          <cell r="N1322" t="str">
            <v>02</v>
          </cell>
          <cell r="O1322">
            <v>5000000</v>
          </cell>
          <cell r="P1322">
            <v>0</v>
          </cell>
          <cell r="Q1322">
            <v>0</v>
          </cell>
          <cell r="R1322">
            <v>0</v>
          </cell>
          <cell r="S1322">
            <v>5000000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</row>
        <row r="1323">
          <cell r="A1323" t="str">
            <v>B52P097</v>
          </cell>
          <cell r="B1323" t="str">
            <v>LAMd, upprustning bergskärningar</v>
          </cell>
          <cell r="C1323" t="str">
            <v>B43</v>
          </cell>
          <cell r="D1323" t="str">
            <v>Planlagd</v>
          </cell>
          <cell r="E1323" t="str">
            <v>Underhåll planering Reg Öst</v>
          </cell>
          <cell r="H1323" t="str">
            <v>IVösöm - Mälardalen  (ENH)</v>
          </cell>
          <cell r="I1323" t="str">
            <v>IVösöm - Mälardalen  (ENH)</v>
          </cell>
          <cell r="M1323" t="str">
            <v>B099</v>
          </cell>
          <cell r="N1323" t="str">
            <v>98</v>
          </cell>
          <cell r="O1323">
            <v>5000000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5000000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</row>
        <row r="1324">
          <cell r="A1324" t="str">
            <v>B52P097</v>
          </cell>
          <cell r="B1324" t="str">
            <v>LAMd, upprustning bergskärningar</v>
          </cell>
          <cell r="C1324" t="str">
            <v>B43</v>
          </cell>
          <cell r="D1324" t="str">
            <v>Pågående</v>
          </cell>
          <cell r="E1324" t="str">
            <v>Underhåll planering Reg Öst</v>
          </cell>
          <cell r="H1324" t="str">
            <v>IVösöm - Mälardalen  (ENH)</v>
          </cell>
          <cell r="I1324" t="str">
            <v>IVösöm - Mälardalen  (ENH)</v>
          </cell>
          <cell r="M1324" t="str">
            <v>B099</v>
          </cell>
          <cell r="N1324" t="str">
            <v>98</v>
          </cell>
          <cell r="O1324">
            <v>25709</v>
          </cell>
          <cell r="P1324">
            <v>0</v>
          </cell>
          <cell r="Q1324">
            <v>0</v>
          </cell>
          <cell r="R1324">
            <v>0</v>
          </cell>
          <cell r="S1324">
            <v>25709</v>
          </cell>
          <cell r="T1324">
            <v>0</v>
          </cell>
          <cell r="U1324">
            <v>0</v>
          </cell>
          <cell r="V1324">
            <v>0</v>
          </cell>
          <cell r="W1324">
            <v>0</v>
          </cell>
          <cell r="X1324">
            <v>0</v>
          </cell>
          <cell r="Y1324">
            <v>0</v>
          </cell>
          <cell r="Z1324">
            <v>0</v>
          </cell>
          <cell r="AA1324">
            <v>0</v>
          </cell>
        </row>
        <row r="1325">
          <cell r="A1325" t="str">
            <v>B52P099</v>
          </cell>
          <cell r="B1325" t="str">
            <v>Bdl 421, 492, utbyte skyddsportaler</v>
          </cell>
          <cell r="C1325" t="str">
            <v>B43</v>
          </cell>
          <cell r="D1325" t="str">
            <v>Planlagd</v>
          </cell>
          <cell r="E1325" t="str">
            <v>Underhåll planering Reg Öst</v>
          </cell>
          <cell r="H1325" t="str">
            <v>UHplsr - Plan.samord.reinv. (ENH)</v>
          </cell>
          <cell r="I1325" t="str">
            <v/>
          </cell>
          <cell r="M1325" t="str">
            <v>B421</v>
          </cell>
          <cell r="N1325" t="str">
            <v>02</v>
          </cell>
          <cell r="O1325">
            <v>6500000</v>
          </cell>
          <cell r="P1325">
            <v>0</v>
          </cell>
          <cell r="Q1325">
            <v>0</v>
          </cell>
          <cell r="R1325">
            <v>0</v>
          </cell>
          <cell r="S1325">
            <v>4000000</v>
          </cell>
          <cell r="T1325">
            <v>2500000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</row>
        <row r="1326">
          <cell r="A1326" t="str">
            <v>B52P106</v>
          </cell>
          <cell r="B1326" t="str">
            <v>(Tillberga)-Ransta, spårbyte</v>
          </cell>
          <cell r="C1326" t="str">
            <v>B43</v>
          </cell>
          <cell r="D1326" t="str">
            <v>Pågående</v>
          </cell>
          <cell r="E1326" t="str">
            <v>Underhåll planering Reg Öst</v>
          </cell>
          <cell r="H1326" t="str">
            <v>UHauf - Utformning  (SEK)</v>
          </cell>
          <cell r="I1326" t="str">
            <v>IVösöm - Mälardalen  (ENH)</v>
          </cell>
          <cell r="M1326" t="str">
            <v>B443</v>
          </cell>
          <cell r="N1326" t="str">
            <v>18</v>
          </cell>
          <cell r="O1326">
            <v>100000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100000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</row>
        <row r="1327">
          <cell r="A1327" t="str">
            <v>B52P106</v>
          </cell>
          <cell r="B1327" t="str">
            <v>(Tillberga)-Ransta, spårbyte</v>
          </cell>
          <cell r="C1327" t="str">
            <v>B43</v>
          </cell>
          <cell r="D1327" t="str">
            <v>Pågående</v>
          </cell>
          <cell r="E1327" t="str">
            <v>Underhåll planering Reg Öst</v>
          </cell>
          <cell r="H1327" t="str">
            <v>IVösöm - Mälardalen  (ENH)</v>
          </cell>
          <cell r="I1327" t="str">
            <v>IVösöm - Mälardalen  (ENH)</v>
          </cell>
          <cell r="M1327" t="str">
            <v>B443</v>
          </cell>
          <cell r="N1327" t="str">
            <v>18</v>
          </cell>
          <cell r="O1327">
            <v>10000000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10000000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</row>
        <row r="1328">
          <cell r="A1328" t="str">
            <v>B52P106</v>
          </cell>
          <cell r="B1328" t="str">
            <v>(Tillberga)-Ransta, spårbyte</v>
          </cell>
          <cell r="C1328" t="str">
            <v>B43</v>
          </cell>
          <cell r="D1328" t="str">
            <v>Pågående</v>
          </cell>
          <cell r="E1328" t="str">
            <v>Underhåll planering Reg Öst</v>
          </cell>
          <cell r="H1328" t="str">
            <v>IVösöm - Mälardalen  (ENH)</v>
          </cell>
          <cell r="I1328" t="str">
            <v>IVösöm - Mälardalen  (ENH)</v>
          </cell>
          <cell r="M1328" t="str">
            <v>B443</v>
          </cell>
          <cell r="N1328" t="str">
            <v>18</v>
          </cell>
          <cell r="O1328">
            <v>93000000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91000000</v>
          </cell>
          <cell r="V1328">
            <v>2000000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</row>
        <row r="1329">
          <cell r="A1329" t="str">
            <v>B52P108</v>
          </cell>
          <cell r="B1329" t="str">
            <v>Uppsala Norra, spår o slipersbyte spår 3</v>
          </cell>
          <cell r="C1329" t="str">
            <v>B43</v>
          </cell>
          <cell r="D1329" t="str">
            <v>Pågående</v>
          </cell>
          <cell r="E1329" t="str">
            <v>Underhåll planering Reg Öst</v>
          </cell>
          <cell r="H1329" t="str">
            <v>IVösöm - Mälardalen  (ENH)</v>
          </cell>
          <cell r="I1329" t="str">
            <v>IVösöm - Mälardalen  (ENH)</v>
          </cell>
          <cell r="M1329" t="str">
            <v>B429</v>
          </cell>
          <cell r="N1329" t="str">
            <v>05</v>
          </cell>
          <cell r="O1329">
            <v>150000</v>
          </cell>
          <cell r="P1329">
            <v>0</v>
          </cell>
          <cell r="Q1329">
            <v>0</v>
          </cell>
          <cell r="R1329">
            <v>0</v>
          </cell>
          <cell r="S1329">
            <v>150000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</row>
        <row r="1330">
          <cell r="A1330" t="str">
            <v>B52P114</v>
          </cell>
          <cell r="B1330" t="str">
            <v>Trosaån, Broreparation &amp; ommålning</v>
          </cell>
          <cell r="C1330" t="str">
            <v>B43</v>
          </cell>
          <cell r="D1330" t="str">
            <v>Planlagd</v>
          </cell>
          <cell r="E1330" t="str">
            <v>Underhåll planering Reg Öst</v>
          </cell>
          <cell r="H1330" t="str">
            <v>UHplsr - Plan.samord.reinv. (ENH)</v>
          </cell>
          <cell r="I1330" t="str">
            <v>IVösöm - Mälardalen  (ENH)</v>
          </cell>
          <cell r="M1330" t="str">
            <v>B421</v>
          </cell>
          <cell r="N1330" t="str">
            <v>02</v>
          </cell>
          <cell r="O1330">
            <v>1500000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1500000</v>
          </cell>
          <cell r="U1330">
            <v>0</v>
          </cell>
          <cell r="V1330">
            <v>0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</row>
        <row r="1331">
          <cell r="A1331" t="str">
            <v>B52P115</v>
          </cell>
          <cell r="B1331" t="str">
            <v>Svärtaån, Broreparation &amp; ommålning</v>
          </cell>
          <cell r="C1331" t="str">
            <v>B43</v>
          </cell>
          <cell r="D1331" t="str">
            <v>Planlagd</v>
          </cell>
          <cell r="E1331" t="str">
            <v>Underhåll planering Reg Öst</v>
          </cell>
          <cell r="H1331" t="str">
            <v>UHplsr - Plan.samord.reinv. (ENH)</v>
          </cell>
          <cell r="I1331" t="str">
            <v>IVösöm - Mälardalen  (ENH)</v>
          </cell>
          <cell r="M1331" t="str">
            <v>B421</v>
          </cell>
          <cell r="N1331" t="str">
            <v>02</v>
          </cell>
          <cell r="O1331">
            <v>1100000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1100000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</row>
        <row r="1332">
          <cell r="A1332" t="str">
            <v>B52P117</v>
          </cell>
          <cell r="B1332" t="str">
            <v>Sundbyberg, upprustning av spår &amp; vändskiva</v>
          </cell>
          <cell r="C1332" t="str">
            <v>B43</v>
          </cell>
          <cell r="D1332" t="str">
            <v>Pågående</v>
          </cell>
          <cell r="E1332" t="str">
            <v>Underhåll planering Reg Stockholm</v>
          </cell>
          <cell r="H1332" t="str">
            <v>IVössn - Stockholm Nord (ENH)</v>
          </cell>
          <cell r="I1332" t="str">
            <v>IVössn - Stockholm Nord (ENH)</v>
          </cell>
          <cell r="M1332" t="str">
            <v>B404</v>
          </cell>
          <cell r="N1332" t="str">
            <v>22</v>
          </cell>
          <cell r="O1332">
            <v>26692</v>
          </cell>
          <cell r="P1332">
            <v>0</v>
          </cell>
          <cell r="Q1332">
            <v>0</v>
          </cell>
          <cell r="R1332">
            <v>0</v>
          </cell>
          <cell r="S1332">
            <v>26692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</row>
        <row r="1333">
          <cell r="A1333" t="str">
            <v>B52P118</v>
          </cell>
          <cell r="B1333" t="str">
            <v>Hölö, spårväxelbyten 101, 131</v>
          </cell>
          <cell r="C1333" t="str">
            <v>B43</v>
          </cell>
          <cell r="D1333" t="str">
            <v>Nystart</v>
          </cell>
          <cell r="E1333" t="str">
            <v>Underhåll planering Reg Stockholm</v>
          </cell>
          <cell r="H1333" t="str">
            <v>IVpru - Projekt och utveckling  (ENH)</v>
          </cell>
          <cell r="I1333" t="str">
            <v>IVpr - Nationella projekt (AVD)</v>
          </cell>
          <cell r="M1333" t="str">
            <v>B421</v>
          </cell>
          <cell r="N1333" t="str">
            <v>02</v>
          </cell>
          <cell r="O1333">
            <v>5600000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5600000</v>
          </cell>
          <cell r="Y1333">
            <v>0</v>
          </cell>
          <cell r="Z1333">
            <v>0</v>
          </cell>
          <cell r="AA1333">
            <v>0</v>
          </cell>
        </row>
        <row r="1334">
          <cell r="A1334" t="str">
            <v>B52P119</v>
          </cell>
          <cell r="B1334" t="str">
            <v>Tystberga, spårväxelbyte 131</v>
          </cell>
          <cell r="C1334" t="str">
            <v>B43</v>
          </cell>
          <cell r="D1334" t="str">
            <v>Nystart</v>
          </cell>
          <cell r="E1334" t="str">
            <v>Underhåll planering Reg Öst</v>
          </cell>
          <cell r="H1334" t="str">
            <v>IVpru - Projekt och utveckling  (ENH)</v>
          </cell>
          <cell r="I1334" t="str">
            <v>IVösöm - Mälardalen  (ENH)</v>
          </cell>
          <cell r="M1334" t="str">
            <v>B421</v>
          </cell>
          <cell r="N1334" t="str">
            <v>02</v>
          </cell>
          <cell r="O1334">
            <v>3000000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3000000</v>
          </cell>
          <cell r="Y1334">
            <v>0</v>
          </cell>
          <cell r="Z1334">
            <v>0</v>
          </cell>
          <cell r="AA1334">
            <v>0</v>
          </cell>
        </row>
        <row r="1335">
          <cell r="A1335" t="str">
            <v>B53P042</v>
          </cell>
          <cell r="B1335" t="str">
            <v>Borås signalställverk, utbyte</v>
          </cell>
          <cell r="C1335" t="str">
            <v>B43</v>
          </cell>
          <cell r="D1335" t="str">
            <v>Pågående</v>
          </cell>
          <cell r="E1335" t="str">
            <v>Underhåll planering Reg Väst</v>
          </cell>
          <cell r="H1335" t="str">
            <v>IVväp4 - Projektenhet 4 (ENH)</v>
          </cell>
          <cell r="I1335" t="str">
            <v>IVvä - Väst (AVD)</v>
          </cell>
          <cell r="M1335" t="str">
            <v>B655</v>
          </cell>
          <cell r="N1335" t="str">
            <v>04</v>
          </cell>
          <cell r="O1335">
            <v>156925</v>
          </cell>
          <cell r="P1335">
            <v>0</v>
          </cell>
          <cell r="Q1335">
            <v>0</v>
          </cell>
          <cell r="R1335">
            <v>0</v>
          </cell>
          <cell r="S1335">
            <v>156925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</row>
        <row r="1336">
          <cell r="A1336" t="str">
            <v>B53P046</v>
          </cell>
          <cell r="B1336" t="str">
            <v>Lerum, spårväxelbyte vxl 22a, 22b</v>
          </cell>
          <cell r="C1336" t="str">
            <v>B43</v>
          </cell>
          <cell r="D1336" t="str">
            <v>Planlagd</v>
          </cell>
          <cell r="E1336" t="str">
            <v>Underhåll planering Reg Väst</v>
          </cell>
          <cell r="H1336" t="str">
            <v>IVvä - Väst (AVD)</v>
          </cell>
          <cell r="I1336" t="str">
            <v>IVväp4 - Projektenhet 4 (ENH)</v>
          </cell>
          <cell r="M1336" t="str">
            <v>B612</v>
          </cell>
          <cell r="N1336" t="str">
            <v>01</v>
          </cell>
          <cell r="O1336">
            <v>6000000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6000000</v>
          </cell>
          <cell r="Y1336">
            <v>0</v>
          </cell>
          <cell r="Z1336">
            <v>0</v>
          </cell>
          <cell r="AA1336">
            <v>0</v>
          </cell>
        </row>
        <row r="1337">
          <cell r="A1337" t="str">
            <v>B53P046</v>
          </cell>
          <cell r="B1337" t="str">
            <v>Lerum, spårväxelbyte vxl 22a, 22b</v>
          </cell>
          <cell r="C1337" t="str">
            <v>B43</v>
          </cell>
          <cell r="D1337" t="str">
            <v>Nystart</v>
          </cell>
          <cell r="E1337" t="str">
            <v>Underhåll planering Reg Väst</v>
          </cell>
          <cell r="H1337" t="str">
            <v>UHauf - Utformning  (SEK)</v>
          </cell>
          <cell r="I1337" t="str">
            <v>IVväp4 - Projektenhet 4 (ENH)</v>
          </cell>
          <cell r="M1337" t="str">
            <v>B612</v>
          </cell>
          <cell r="N1337" t="str">
            <v>01</v>
          </cell>
          <cell r="O1337">
            <v>100000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100000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</row>
        <row r="1338">
          <cell r="A1338" t="str">
            <v>B53P048</v>
          </cell>
          <cell r="B1338" t="str">
            <v>Alinsås, spårväxelbyte vxl 105, 106</v>
          </cell>
          <cell r="C1338" t="str">
            <v>B43</v>
          </cell>
          <cell r="D1338" t="str">
            <v>Pågående</v>
          </cell>
          <cell r="E1338" t="str">
            <v>Underhåll planering Reg Väst</v>
          </cell>
          <cell r="H1338" t="str">
            <v>IVväp1 - Projektenhet 1 (ENH)</v>
          </cell>
          <cell r="I1338" t="str">
            <v>IVvä - Väst (AVD)</v>
          </cell>
          <cell r="M1338" t="str">
            <v>B612</v>
          </cell>
          <cell r="N1338" t="str">
            <v>01</v>
          </cell>
          <cell r="O1338">
            <v>7420000</v>
          </cell>
          <cell r="P1338">
            <v>0</v>
          </cell>
          <cell r="Q1338">
            <v>0</v>
          </cell>
          <cell r="R1338">
            <v>0</v>
          </cell>
          <cell r="S1338">
            <v>7420000</v>
          </cell>
          <cell r="T1338">
            <v>0</v>
          </cell>
          <cell r="U1338">
            <v>0</v>
          </cell>
          <cell r="V1338">
            <v>0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</row>
        <row r="1339">
          <cell r="A1339" t="str">
            <v>B53P082</v>
          </cell>
          <cell r="B1339" t="str">
            <v>B53P082 Vårgårda-(Alingsås), Spårupprustning</v>
          </cell>
          <cell r="C1339" t="str">
            <v>B43</v>
          </cell>
          <cell r="D1339" t="str">
            <v>Pågående</v>
          </cell>
          <cell r="E1339" t="str">
            <v>Underhåll planering Reg Väst</v>
          </cell>
          <cell r="H1339" t="str">
            <v>IVväp4 - Projektenhet 4 (ENH)</v>
          </cell>
          <cell r="I1339" t="str">
            <v>IVvä - Väst (AVD)</v>
          </cell>
          <cell r="M1339" t="str">
            <v>B611</v>
          </cell>
          <cell r="N1339" t="str">
            <v>01</v>
          </cell>
          <cell r="O1339">
            <v>209169</v>
          </cell>
          <cell r="P1339">
            <v>0</v>
          </cell>
          <cell r="Q1339">
            <v>0</v>
          </cell>
          <cell r="R1339">
            <v>0</v>
          </cell>
          <cell r="S1339">
            <v>209169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</row>
        <row r="1340">
          <cell r="A1340" t="str">
            <v>B53P082</v>
          </cell>
          <cell r="B1340" t="str">
            <v>B53P082 Vårgårda-(Alingsås), Spårupprustning</v>
          </cell>
          <cell r="C1340" t="str">
            <v>B43</v>
          </cell>
          <cell r="D1340" t="str">
            <v>Pågående</v>
          </cell>
          <cell r="E1340" t="str">
            <v>Underhåll planering Reg Väst</v>
          </cell>
          <cell r="H1340" t="str">
            <v>IVväp4 - Projektenhet 4 (ENH)</v>
          </cell>
          <cell r="I1340" t="str">
            <v>IVvä - Väst (AVD)</v>
          </cell>
          <cell r="M1340" t="str">
            <v>B611</v>
          </cell>
          <cell r="N1340" t="str">
            <v>01</v>
          </cell>
          <cell r="O1340">
            <v>20623260</v>
          </cell>
          <cell r="P1340">
            <v>0</v>
          </cell>
          <cell r="Q1340">
            <v>0</v>
          </cell>
          <cell r="R1340">
            <v>0</v>
          </cell>
          <cell r="S1340">
            <v>20623260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</row>
        <row r="1341">
          <cell r="A1341" t="str">
            <v>B53P105</v>
          </cell>
          <cell r="B1341" t="str">
            <v>Ks Väst, Gårdsjö bangård, spårbyte</v>
          </cell>
          <cell r="C1341" t="str">
            <v>B43</v>
          </cell>
          <cell r="D1341" t="str">
            <v>Pågående</v>
          </cell>
          <cell r="E1341" t="str">
            <v>Underhåll planering Reg Väst</v>
          </cell>
          <cell r="H1341" t="str">
            <v>IVväp4 - Projektenhet 4 (ENH)</v>
          </cell>
          <cell r="I1341" t="str">
            <v>IVvä - Väst (AVD)</v>
          </cell>
          <cell r="M1341" t="str">
            <v>B512</v>
          </cell>
          <cell r="N1341" t="str">
            <v>01</v>
          </cell>
          <cell r="O1341">
            <v>65587</v>
          </cell>
          <cell r="P1341">
            <v>0</v>
          </cell>
          <cell r="Q1341">
            <v>0</v>
          </cell>
          <cell r="R1341">
            <v>0</v>
          </cell>
          <cell r="S1341">
            <v>65587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</row>
        <row r="1342">
          <cell r="A1342" t="str">
            <v>B53P105</v>
          </cell>
          <cell r="B1342" t="str">
            <v>Ks Väst, Gårdsjö bangård, spårbyte</v>
          </cell>
          <cell r="C1342" t="str">
            <v>B43</v>
          </cell>
          <cell r="D1342" t="str">
            <v>Pågående</v>
          </cell>
          <cell r="E1342" t="str">
            <v>Underhåll planering Reg Väst</v>
          </cell>
          <cell r="H1342" t="str">
            <v>IVväp4 - Projektenhet 4 (ENH)</v>
          </cell>
          <cell r="I1342" t="str">
            <v>IVvä - Väst (AVD)</v>
          </cell>
          <cell r="M1342" t="str">
            <v>B512</v>
          </cell>
          <cell r="N1342" t="str">
            <v>01</v>
          </cell>
          <cell r="O1342">
            <v>1487786</v>
          </cell>
          <cell r="P1342">
            <v>0</v>
          </cell>
          <cell r="Q1342">
            <v>0</v>
          </cell>
          <cell r="R1342">
            <v>0</v>
          </cell>
          <cell r="S1342">
            <v>1487786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</row>
        <row r="1343">
          <cell r="A1343" t="str">
            <v>B53P107</v>
          </cell>
          <cell r="B1343" t="str">
            <v>Sunne, införande av spårledningar</v>
          </cell>
          <cell r="C1343" t="str">
            <v>B43</v>
          </cell>
          <cell r="D1343" t="str">
            <v>Pågående</v>
          </cell>
          <cell r="E1343" t="str">
            <v>Underhåll planering Reg Väst</v>
          </cell>
          <cell r="H1343" t="str">
            <v>IVväp4 - Projektenhet 4 (ENH)</v>
          </cell>
          <cell r="I1343" t="str">
            <v>IVvä - Väst (AVD)</v>
          </cell>
          <cell r="M1343" t="str">
            <v>B661</v>
          </cell>
          <cell r="N1343" t="str">
            <v>70</v>
          </cell>
          <cell r="O1343">
            <v>100000</v>
          </cell>
          <cell r="P1343">
            <v>0</v>
          </cell>
          <cell r="Q1343">
            <v>0</v>
          </cell>
          <cell r="R1343">
            <v>0</v>
          </cell>
          <cell r="S1343">
            <v>100000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0</v>
          </cell>
        </row>
        <row r="1344">
          <cell r="A1344" t="str">
            <v>B53P107</v>
          </cell>
          <cell r="B1344" t="str">
            <v>Sunne, införande av spårledningar</v>
          </cell>
          <cell r="C1344" t="str">
            <v>B43</v>
          </cell>
          <cell r="D1344" t="str">
            <v>Pågående</v>
          </cell>
          <cell r="E1344" t="str">
            <v>Underhåll planering Reg Väst</v>
          </cell>
          <cell r="H1344" t="str">
            <v>IVväp4 - Projektenhet 4 (ENH)</v>
          </cell>
          <cell r="I1344" t="str">
            <v>IVvä - Väst (AVD)</v>
          </cell>
          <cell r="M1344" t="str">
            <v>B661</v>
          </cell>
          <cell r="N1344" t="str">
            <v>70</v>
          </cell>
          <cell r="O1344">
            <v>6360</v>
          </cell>
          <cell r="P1344">
            <v>0</v>
          </cell>
          <cell r="Q1344">
            <v>0</v>
          </cell>
          <cell r="R1344">
            <v>0</v>
          </cell>
          <cell r="S1344">
            <v>6360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</row>
        <row r="1345">
          <cell r="A1345" t="str">
            <v>B53P107</v>
          </cell>
          <cell r="B1345" t="str">
            <v>Sunne, införande av spårledningar</v>
          </cell>
          <cell r="C1345" t="str">
            <v>B43</v>
          </cell>
          <cell r="D1345" t="str">
            <v>Pågående</v>
          </cell>
          <cell r="E1345" t="str">
            <v>Underhåll planering Reg Väst</v>
          </cell>
          <cell r="H1345" t="str">
            <v>IVväp4 - Projektenhet 4 (ENH)</v>
          </cell>
          <cell r="I1345" t="str">
            <v>IVvä - Väst (AVD)</v>
          </cell>
          <cell r="M1345" t="str">
            <v>B661</v>
          </cell>
          <cell r="N1345" t="str">
            <v>70</v>
          </cell>
          <cell r="O1345">
            <v>2688</v>
          </cell>
          <cell r="P1345">
            <v>0</v>
          </cell>
          <cell r="Q1345">
            <v>0</v>
          </cell>
          <cell r="R1345">
            <v>0</v>
          </cell>
          <cell r="S1345">
            <v>2688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</row>
        <row r="1346">
          <cell r="A1346" t="str">
            <v>B53P112</v>
          </cell>
          <cell r="B1346" t="str">
            <v>Skövde-Falköping, spårbyte</v>
          </cell>
          <cell r="C1346" t="str">
            <v>B43</v>
          </cell>
          <cell r="D1346" t="str">
            <v>Pågående</v>
          </cell>
          <cell r="E1346" t="str">
            <v>Underhåll planering Reg Väst</v>
          </cell>
          <cell r="H1346" t="str">
            <v>IVväp2 - Projektenhet 2 (ENH)</v>
          </cell>
          <cell r="I1346" t="str">
            <v>IVvä - Väst (AVD)</v>
          </cell>
          <cell r="M1346" t="str">
            <v>B512</v>
          </cell>
          <cell r="N1346" t="str">
            <v>01</v>
          </cell>
          <cell r="O1346">
            <v>5902000</v>
          </cell>
          <cell r="P1346">
            <v>0</v>
          </cell>
          <cell r="Q1346">
            <v>0</v>
          </cell>
          <cell r="R1346">
            <v>0</v>
          </cell>
          <cell r="S1346">
            <v>2472000</v>
          </cell>
          <cell r="T1346">
            <v>3430000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</row>
        <row r="1347">
          <cell r="A1347" t="str">
            <v>B53P127</v>
          </cell>
          <cell r="B1347" t="str">
            <v>Skövde-Töreboda, spårbyte</v>
          </cell>
          <cell r="C1347" t="str">
            <v>B43</v>
          </cell>
          <cell r="D1347" t="str">
            <v>Pågående</v>
          </cell>
          <cell r="E1347" t="str">
            <v>Underhåll planering Reg Väst</v>
          </cell>
          <cell r="H1347" t="str">
            <v>IVväp4 - Projektenhet 4 (ENH)</v>
          </cell>
          <cell r="I1347" t="str">
            <v>IVvä - Väst (AVD)</v>
          </cell>
          <cell r="M1347" t="str">
            <v>B512</v>
          </cell>
          <cell r="N1347" t="str">
            <v>01</v>
          </cell>
          <cell r="O1347">
            <v>277087</v>
          </cell>
          <cell r="P1347">
            <v>0</v>
          </cell>
          <cell r="Q1347">
            <v>0</v>
          </cell>
          <cell r="R1347">
            <v>0</v>
          </cell>
          <cell r="S1347">
            <v>277087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</row>
        <row r="1348">
          <cell r="A1348" t="str">
            <v>B53P127</v>
          </cell>
          <cell r="B1348" t="str">
            <v>Skövde-Töreboda, spårbyte</v>
          </cell>
          <cell r="C1348" t="str">
            <v>B43</v>
          </cell>
          <cell r="D1348" t="str">
            <v>Pågående</v>
          </cell>
          <cell r="E1348" t="str">
            <v>Underhåll planering Reg Väst</v>
          </cell>
          <cell r="H1348" t="str">
            <v>IVväp2 - Projektenhet 2 (ENH)</v>
          </cell>
          <cell r="I1348" t="str">
            <v>IVvä - Väst (AVD)</v>
          </cell>
          <cell r="M1348" t="str">
            <v>B512</v>
          </cell>
          <cell r="N1348" t="str">
            <v>01</v>
          </cell>
          <cell r="O1348">
            <v>46755000</v>
          </cell>
          <cell r="P1348">
            <v>0</v>
          </cell>
          <cell r="Q1348">
            <v>0</v>
          </cell>
          <cell r="R1348">
            <v>0</v>
          </cell>
          <cell r="S1348">
            <v>42233000</v>
          </cell>
          <cell r="T1348">
            <v>4522000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</row>
        <row r="1349">
          <cell r="A1349" t="str">
            <v>B53P128</v>
          </cell>
          <cell r="B1349" t="str">
            <v>Katrineholm-Baggetorp, spårbyte, nsp</v>
          </cell>
          <cell r="C1349" t="str">
            <v>B43</v>
          </cell>
          <cell r="D1349" t="str">
            <v>Pågående</v>
          </cell>
          <cell r="E1349" t="str">
            <v>Underhåll planering Reg Öst</v>
          </cell>
          <cell r="H1349" t="str">
            <v>IVösöm - Mälardalen  (ENH)</v>
          </cell>
          <cell r="I1349" t="str">
            <v>IVösöm - Mälardalen  (ENH)</v>
          </cell>
          <cell r="M1349" t="str">
            <v>B416</v>
          </cell>
          <cell r="N1349" t="str">
            <v>01</v>
          </cell>
          <cell r="O1349">
            <v>38210000</v>
          </cell>
          <cell r="P1349">
            <v>0</v>
          </cell>
          <cell r="Q1349">
            <v>0</v>
          </cell>
          <cell r="R1349">
            <v>0</v>
          </cell>
          <cell r="S1349">
            <v>38000000</v>
          </cell>
          <cell r="T1349">
            <v>210000</v>
          </cell>
          <cell r="U1349">
            <v>0</v>
          </cell>
          <cell r="V1349">
            <v>0</v>
          </cell>
          <cell r="W1349">
            <v>0</v>
          </cell>
          <cell r="X1349">
            <v>0</v>
          </cell>
          <cell r="Y1349">
            <v>0</v>
          </cell>
          <cell r="Z1349">
            <v>0</v>
          </cell>
          <cell r="AA1349">
            <v>0</v>
          </cell>
        </row>
        <row r="1350">
          <cell r="A1350" t="str">
            <v>B53P129</v>
          </cell>
          <cell r="B1350" t="str">
            <v>Storvik-Borlänge, spårbyte</v>
          </cell>
          <cell r="C1350" t="str">
            <v>B43</v>
          </cell>
          <cell r="D1350" t="str">
            <v>Pågående</v>
          </cell>
          <cell r="E1350" t="str">
            <v>Underhåll planering Reg Mitt</v>
          </cell>
          <cell r="H1350" t="str">
            <v>IVm - Mitt (AVD)</v>
          </cell>
          <cell r="I1350" t="str">
            <v>IVm - Mitt (AVD)</v>
          </cell>
          <cell r="M1350" t="str">
            <v>B315</v>
          </cell>
          <cell r="N1350" t="str">
            <v>10</v>
          </cell>
          <cell r="O1350">
            <v>462350000</v>
          </cell>
          <cell r="P1350">
            <v>0</v>
          </cell>
          <cell r="Q1350">
            <v>0</v>
          </cell>
          <cell r="R1350">
            <v>0</v>
          </cell>
          <cell r="S1350">
            <v>152896000</v>
          </cell>
          <cell r="T1350">
            <v>169282000</v>
          </cell>
          <cell r="U1350">
            <v>133532000</v>
          </cell>
          <cell r="V1350">
            <v>6640000</v>
          </cell>
          <cell r="W1350">
            <v>0</v>
          </cell>
          <cell r="X1350">
            <v>0</v>
          </cell>
          <cell r="Y1350">
            <v>0</v>
          </cell>
          <cell r="Z1350">
            <v>0</v>
          </cell>
          <cell r="AA1350">
            <v>0</v>
          </cell>
        </row>
        <row r="1351">
          <cell r="A1351" t="str">
            <v>B53P129</v>
          </cell>
          <cell r="B1351" t="str">
            <v>Storvik-Borlänge, spårbyte</v>
          </cell>
          <cell r="C1351" t="str">
            <v>B43</v>
          </cell>
          <cell r="D1351" t="str">
            <v>Pågående</v>
          </cell>
          <cell r="E1351" t="str">
            <v>Underhåll planering Reg Mitt</v>
          </cell>
          <cell r="H1351" t="str">
            <v>IVmpb - Projektenhet Borlänge (ENH)</v>
          </cell>
          <cell r="I1351" t="str">
            <v>IVm - Mitt (AVD)</v>
          </cell>
          <cell r="M1351" t="str">
            <v>B315</v>
          </cell>
          <cell r="N1351" t="str">
            <v>10</v>
          </cell>
          <cell r="O1351">
            <v>59876</v>
          </cell>
          <cell r="P1351">
            <v>0</v>
          </cell>
          <cell r="Q1351">
            <v>0</v>
          </cell>
          <cell r="R1351">
            <v>0</v>
          </cell>
          <cell r="S1351">
            <v>59876</v>
          </cell>
          <cell r="T1351">
            <v>0</v>
          </cell>
          <cell r="U1351">
            <v>0</v>
          </cell>
          <cell r="V1351">
            <v>0</v>
          </cell>
          <cell r="W1351">
            <v>0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</row>
        <row r="1352">
          <cell r="A1352" t="str">
            <v>B53P129</v>
          </cell>
          <cell r="B1352" t="str">
            <v>Storvik-Borlänge, spårbyte</v>
          </cell>
          <cell r="C1352" t="str">
            <v>B43</v>
          </cell>
          <cell r="D1352" t="str">
            <v>Pågående</v>
          </cell>
          <cell r="E1352" t="str">
            <v>Underhåll planering Reg Mitt</v>
          </cell>
          <cell r="H1352" t="str">
            <v>IVmpb - Projektenhet Borlänge (ENH)</v>
          </cell>
          <cell r="I1352" t="str">
            <v>IVm - Mitt (AVD)</v>
          </cell>
          <cell r="M1352" t="str">
            <v>B315</v>
          </cell>
          <cell r="N1352" t="str">
            <v>10</v>
          </cell>
          <cell r="O1352">
            <v>-4063340</v>
          </cell>
          <cell r="P1352">
            <v>0</v>
          </cell>
          <cell r="Q1352">
            <v>0</v>
          </cell>
          <cell r="R1352">
            <v>0</v>
          </cell>
          <cell r="S1352">
            <v>-4063340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</row>
        <row r="1353">
          <cell r="A1353" t="str">
            <v>B53P130</v>
          </cell>
          <cell r="B1353" t="str">
            <v>Floby-Herrljunga, spårbyte</v>
          </cell>
          <cell r="C1353" t="str">
            <v>B43</v>
          </cell>
          <cell r="D1353" t="str">
            <v>Pågående</v>
          </cell>
          <cell r="E1353" t="str">
            <v>Underhåll planering Reg Väst</v>
          </cell>
          <cell r="H1353" t="str">
            <v>IVväp2 - Projektenhet 2 (ENH)</v>
          </cell>
          <cell r="I1353" t="str">
            <v>IVvä - Väst (AVD)</v>
          </cell>
          <cell r="M1353" t="str">
            <v>B611</v>
          </cell>
          <cell r="N1353" t="str">
            <v>01</v>
          </cell>
          <cell r="O1353">
            <v>110190000</v>
          </cell>
          <cell r="P1353">
            <v>0</v>
          </cell>
          <cell r="Q1353">
            <v>0</v>
          </cell>
          <cell r="R1353">
            <v>0</v>
          </cell>
          <cell r="S1353">
            <v>106254000</v>
          </cell>
          <cell r="T1353">
            <v>3936000</v>
          </cell>
          <cell r="U1353">
            <v>0</v>
          </cell>
          <cell r="V1353">
            <v>0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</row>
        <row r="1354">
          <cell r="A1354" t="str">
            <v>B53P131</v>
          </cell>
          <cell r="B1354" t="str">
            <v>Örebro-Frövi, spårbyte</v>
          </cell>
          <cell r="C1354" t="str">
            <v>B43</v>
          </cell>
          <cell r="D1354" t="str">
            <v>Nystart</v>
          </cell>
          <cell r="E1354" t="str">
            <v>Underhåll planering Reg Öst</v>
          </cell>
          <cell r="H1354" t="str">
            <v>UHauf - Utformning  (SEK)</v>
          </cell>
          <cell r="I1354" t="str">
            <v>IVös - Öst/Stockholm (AVD)</v>
          </cell>
          <cell r="M1354" t="str">
            <v>B524</v>
          </cell>
          <cell r="N1354" t="str">
            <v>01</v>
          </cell>
          <cell r="O1354">
            <v>150000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50000</v>
          </cell>
          <cell r="W1354">
            <v>50000</v>
          </cell>
          <cell r="X1354">
            <v>0</v>
          </cell>
          <cell r="Y1354">
            <v>0</v>
          </cell>
          <cell r="Z1354">
            <v>0</v>
          </cell>
          <cell r="AA1354">
            <v>50000</v>
          </cell>
        </row>
        <row r="1355">
          <cell r="A1355" t="str">
            <v>B53P131</v>
          </cell>
          <cell r="B1355" t="str">
            <v>Örebro-Frövi, spårbyte</v>
          </cell>
          <cell r="C1355" t="str">
            <v>B43</v>
          </cell>
          <cell r="D1355" t="str">
            <v>Nystart</v>
          </cell>
          <cell r="E1355" t="str">
            <v>Underhåll planering Reg Öst</v>
          </cell>
          <cell r="H1355" t="str">
            <v>IVösöö - Örebro / Östergötland (ENH)</v>
          </cell>
          <cell r="I1355" t="str">
            <v>IVös - Öst/Stockholm (AVD)</v>
          </cell>
          <cell r="M1355" t="str">
            <v>B524</v>
          </cell>
          <cell r="N1355" t="str">
            <v>01</v>
          </cell>
          <cell r="O1355">
            <v>3000000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1000000</v>
          </cell>
          <cell r="W1355">
            <v>2000000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</row>
        <row r="1356">
          <cell r="A1356" t="str">
            <v>B53P131</v>
          </cell>
          <cell r="B1356" t="str">
            <v>Örebro-Frövi, spårbyte</v>
          </cell>
          <cell r="C1356" t="str">
            <v>B43</v>
          </cell>
          <cell r="D1356" t="str">
            <v>Nystart</v>
          </cell>
          <cell r="E1356" t="str">
            <v>Underhåll planering Reg Öst</v>
          </cell>
          <cell r="H1356" t="str">
            <v>IVösöö - Örebro / Östergötland (ENH)</v>
          </cell>
          <cell r="I1356" t="str">
            <v>IVös - Öst/Stockholm (AVD)</v>
          </cell>
          <cell r="M1356" t="str">
            <v>B524</v>
          </cell>
          <cell r="N1356" t="str">
            <v>01</v>
          </cell>
          <cell r="O1356">
            <v>136750000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500000</v>
          </cell>
          <cell r="X1356">
            <v>13700000</v>
          </cell>
          <cell r="Y1356">
            <v>119800000</v>
          </cell>
          <cell r="Z1356">
            <v>2700000</v>
          </cell>
          <cell r="AA1356">
            <v>50000</v>
          </cell>
        </row>
        <row r="1357">
          <cell r="A1357" t="str">
            <v>B53P132</v>
          </cell>
          <cell r="B1357" t="str">
            <v>B53P132 Laxå-Kil, spårbyte</v>
          </cell>
          <cell r="C1357" t="str">
            <v>B43</v>
          </cell>
          <cell r="D1357" t="str">
            <v>Planlagd</v>
          </cell>
          <cell r="E1357" t="str">
            <v>Underhåll planering Reg Väst</v>
          </cell>
          <cell r="H1357" t="str">
            <v>IVvä - Väst (AVD)</v>
          </cell>
          <cell r="I1357" t="str">
            <v>IVvä - Väst (AVD)</v>
          </cell>
          <cell r="M1357" t="str">
            <v>B382</v>
          </cell>
          <cell r="N1357" t="str">
            <v>12</v>
          </cell>
          <cell r="O1357">
            <v>509200000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2600000</v>
          </cell>
          <cell r="W1357">
            <v>68400000</v>
          </cell>
          <cell r="X1357">
            <v>74900000</v>
          </cell>
          <cell r="Y1357">
            <v>174800000</v>
          </cell>
          <cell r="Z1357">
            <v>174800000</v>
          </cell>
          <cell r="AA1357">
            <v>13700000</v>
          </cell>
        </row>
        <row r="1358">
          <cell r="A1358" t="str">
            <v>B53P132</v>
          </cell>
          <cell r="B1358" t="str">
            <v>B53P132 Laxå-Kil, spårbyte</v>
          </cell>
          <cell r="C1358" t="str">
            <v>B43</v>
          </cell>
          <cell r="D1358" t="str">
            <v>Nystart</v>
          </cell>
          <cell r="E1358" t="str">
            <v>Underhåll planering Reg Väst</v>
          </cell>
          <cell r="H1358" t="str">
            <v>UHauf - Utformning  (SEK)</v>
          </cell>
          <cell r="I1358" t="str">
            <v>IVvä - Väst (AVD)</v>
          </cell>
          <cell r="M1358" t="str">
            <v>B382</v>
          </cell>
          <cell r="N1358" t="str">
            <v>12</v>
          </cell>
          <cell r="O1358">
            <v>100000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100000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</row>
        <row r="1359">
          <cell r="A1359" t="str">
            <v>B53P132</v>
          </cell>
          <cell r="B1359" t="str">
            <v>B53P132 Laxå-Kil, spårbyte</v>
          </cell>
          <cell r="C1359" t="str">
            <v>B43</v>
          </cell>
          <cell r="D1359" t="str">
            <v>Nystart</v>
          </cell>
          <cell r="E1359" t="str">
            <v>Underhåll planering Reg Väst</v>
          </cell>
          <cell r="H1359" t="str">
            <v>IVtvä - Väst (ENH)</v>
          </cell>
          <cell r="I1359" t="str">
            <v>IVvä - Väst (AVD)</v>
          </cell>
          <cell r="M1359" t="str">
            <v>B382</v>
          </cell>
          <cell r="N1359" t="str">
            <v>12</v>
          </cell>
          <cell r="O1359">
            <v>200000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200000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</row>
        <row r="1360">
          <cell r="A1360" t="str">
            <v>B53P136</v>
          </cell>
          <cell r="B1360" t="str">
            <v>Skövde spårväxelbyte vxl 111, 112, 146, 148</v>
          </cell>
          <cell r="C1360" t="str">
            <v>B43</v>
          </cell>
          <cell r="D1360" t="str">
            <v>Pågående</v>
          </cell>
          <cell r="E1360" t="str">
            <v>Underhåll planering Reg Väst</v>
          </cell>
          <cell r="H1360" t="str">
            <v>IVväp4 - Projektenhet 4 (ENH)</v>
          </cell>
          <cell r="I1360" t="str">
            <v>IVvä - Väst (AVD)</v>
          </cell>
          <cell r="M1360" t="str">
            <v>B512</v>
          </cell>
          <cell r="N1360" t="str">
            <v>01</v>
          </cell>
          <cell r="O1360">
            <v>338438</v>
          </cell>
          <cell r="P1360">
            <v>0</v>
          </cell>
          <cell r="Q1360">
            <v>0</v>
          </cell>
          <cell r="R1360">
            <v>0</v>
          </cell>
          <cell r="S1360">
            <v>338438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</row>
        <row r="1361">
          <cell r="A1361" t="str">
            <v>B53P136</v>
          </cell>
          <cell r="B1361" t="str">
            <v>Skövde spårväxelbyte vxl 111, 112, 146, 148</v>
          </cell>
          <cell r="C1361" t="str">
            <v>B43</v>
          </cell>
          <cell r="D1361" t="str">
            <v>Pågående</v>
          </cell>
          <cell r="E1361" t="str">
            <v>Underhåll planering Reg Väst</v>
          </cell>
          <cell r="H1361" t="str">
            <v>IVväp4 - Projektenhet 4 (ENH)</v>
          </cell>
          <cell r="I1361" t="str">
            <v>IVvä - Väst (AVD)</v>
          </cell>
          <cell r="M1361" t="str">
            <v>B512</v>
          </cell>
          <cell r="N1361" t="str">
            <v>01</v>
          </cell>
          <cell r="O1361">
            <v>-256444</v>
          </cell>
          <cell r="P1361">
            <v>0</v>
          </cell>
          <cell r="Q1361">
            <v>0</v>
          </cell>
          <cell r="R1361">
            <v>0</v>
          </cell>
          <cell r="S1361">
            <v>-256444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</row>
        <row r="1362">
          <cell r="A1362" t="str">
            <v>B53P166</v>
          </cell>
          <cell r="B1362" t="str">
            <v>Kungsgården, renovering järnvägsbro</v>
          </cell>
          <cell r="C1362" t="str">
            <v>B43</v>
          </cell>
          <cell r="D1362" t="str">
            <v>Pågående</v>
          </cell>
          <cell r="E1362" t="str">
            <v>Underhåll planering Reg Mitt</v>
          </cell>
          <cell r="H1362" t="str">
            <v>IVmpg - Projektenhet Gävle (ENH)</v>
          </cell>
          <cell r="I1362" t="str">
            <v>IVm - Mitt (AVD)</v>
          </cell>
          <cell r="M1362" t="str">
            <v>B315</v>
          </cell>
          <cell r="N1362" t="str">
            <v>10</v>
          </cell>
          <cell r="O1362">
            <v>76747</v>
          </cell>
          <cell r="P1362">
            <v>0</v>
          </cell>
          <cell r="Q1362">
            <v>0</v>
          </cell>
          <cell r="R1362">
            <v>0</v>
          </cell>
          <cell r="S1362">
            <v>76747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</row>
        <row r="1363">
          <cell r="A1363" t="str">
            <v>B53P172</v>
          </cell>
          <cell r="B1363" t="str">
            <v>Karlstad C, spårbyte spår 5</v>
          </cell>
          <cell r="C1363" t="str">
            <v>B43</v>
          </cell>
          <cell r="D1363" t="str">
            <v>Nystart</v>
          </cell>
          <cell r="E1363" t="str">
            <v>Underhåll planering Reg Väst</v>
          </cell>
          <cell r="H1363" t="str">
            <v>UHovv - Värmland/Fyrbodal (SEK)</v>
          </cell>
          <cell r="I1363" t="str">
            <v>UHov - Väst (ENH)</v>
          </cell>
          <cell r="M1363" t="str">
            <v>B382</v>
          </cell>
          <cell r="N1363" t="str">
            <v>12</v>
          </cell>
          <cell r="O1363">
            <v>2950000</v>
          </cell>
          <cell r="P1363">
            <v>0</v>
          </cell>
          <cell r="Q1363">
            <v>0</v>
          </cell>
          <cell r="R1363">
            <v>0</v>
          </cell>
          <cell r="S1363">
            <v>50000</v>
          </cell>
          <cell r="T1363">
            <v>2900000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</row>
        <row r="1364">
          <cell r="A1364" t="str">
            <v>B53P175</v>
          </cell>
          <cell r="B1364" t="str">
            <v>Katrineholm-Baggetorp, spårbyte Usp</v>
          </cell>
          <cell r="C1364" t="str">
            <v>B43</v>
          </cell>
          <cell r="D1364" t="str">
            <v>Pågående</v>
          </cell>
          <cell r="E1364" t="str">
            <v>Underhåll planering Reg Öst</v>
          </cell>
          <cell r="H1364" t="str">
            <v>IVösöm - Mälardalen  (ENH)</v>
          </cell>
          <cell r="I1364" t="str">
            <v>IVösöm - Mälardalen  (ENH)</v>
          </cell>
          <cell r="M1364" t="str">
            <v>B416</v>
          </cell>
          <cell r="N1364" t="str">
            <v>01</v>
          </cell>
          <cell r="O1364">
            <v>36948000</v>
          </cell>
          <cell r="P1364">
            <v>0</v>
          </cell>
          <cell r="Q1364">
            <v>0</v>
          </cell>
          <cell r="R1364">
            <v>0</v>
          </cell>
          <cell r="S1364">
            <v>36738000</v>
          </cell>
          <cell r="T1364">
            <v>210000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</row>
        <row r="1365">
          <cell r="A1365" t="str">
            <v>B53P179</v>
          </cell>
          <cell r="B1365" t="str">
            <v>Storfors, byte vägskydd och signalställverk</v>
          </cell>
          <cell r="C1365" t="str">
            <v>B43</v>
          </cell>
          <cell r="D1365" t="str">
            <v>Planlagd</v>
          </cell>
          <cell r="E1365" t="str">
            <v>Underhåll planering Reg Väst</v>
          </cell>
          <cell r="H1365" t="str">
            <v>IVvä - Väst (AVD)</v>
          </cell>
          <cell r="I1365" t="str">
            <v>IVvä - Väst (AVD)</v>
          </cell>
          <cell r="M1365" t="str">
            <v>B364</v>
          </cell>
          <cell r="N1365" t="str">
            <v>69</v>
          </cell>
          <cell r="O1365">
            <v>6100000</v>
          </cell>
          <cell r="P1365">
            <v>0</v>
          </cell>
          <cell r="Q1365">
            <v>0</v>
          </cell>
          <cell r="R1365">
            <v>0</v>
          </cell>
          <cell r="S1365">
            <v>6100000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</row>
        <row r="1366">
          <cell r="A1366" t="str">
            <v>B53P181</v>
          </cell>
          <cell r="B1366" t="str">
            <v>Skövde Resecentrum, gångbro och trapphus</v>
          </cell>
          <cell r="C1366" t="str">
            <v>B43</v>
          </cell>
          <cell r="D1366" t="str">
            <v>Pågående</v>
          </cell>
          <cell r="E1366" t="str">
            <v>Efa - Fastighet (AVD)</v>
          </cell>
          <cell r="H1366" t="str">
            <v>Efasv - Syd o Väst (ENH)</v>
          </cell>
          <cell r="I1366" t="str">
            <v>IVvä - Väst (AVD)</v>
          </cell>
          <cell r="M1366" t="str">
            <v>B512</v>
          </cell>
          <cell r="N1366" t="str">
            <v>01</v>
          </cell>
          <cell r="O1366">
            <v>-23347400</v>
          </cell>
          <cell r="P1366">
            <v>0</v>
          </cell>
          <cell r="Q1366">
            <v>0</v>
          </cell>
          <cell r="R1366">
            <v>0</v>
          </cell>
          <cell r="S1366">
            <v>-11171000</v>
          </cell>
          <cell r="T1366">
            <v>-10886400</v>
          </cell>
          <cell r="U1366">
            <v>-1290000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</row>
        <row r="1367">
          <cell r="A1367" t="str">
            <v>B53P181</v>
          </cell>
          <cell r="B1367" t="str">
            <v>Skövde Resecentrum, gångbro och trapphus</v>
          </cell>
          <cell r="C1367" t="str">
            <v>B43</v>
          </cell>
          <cell r="D1367" t="str">
            <v>Pågående</v>
          </cell>
          <cell r="E1367" t="str">
            <v>Efa - Fastighet (AVD)</v>
          </cell>
          <cell r="H1367" t="str">
            <v>IVväp4 - Projektenhet 4 (ENH)</v>
          </cell>
          <cell r="I1367" t="str">
            <v>IVvä - Väst (AVD)</v>
          </cell>
          <cell r="M1367" t="str">
            <v>B512</v>
          </cell>
          <cell r="N1367" t="str">
            <v>01</v>
          </cell>
          <cell r="O1367">
            <v>-2026</v>
          </cell>
          <cell r="P1367">
            <v>0</v>
          </cell>
          <cell r="Q1367">
            <v>0</v>
          </cell>
          <cell r="R1367">
            <v>0</v>
          </cell>
          <cell r="S1367">
            <v>-2026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</row>
        <row r="1368">
          <cell r="A1368" t="str">
            <v>B53P181</v>
          </cell>
          <cell r="B1368" t="str">
            <v>Skövde Resecentrum, gångbro och trapphus</v>
          </cell>
          <cell r="C1368" t="str">
            <v>B43</v>
          </cell>
          <cell r="D1368" t="str">
            <v>Pågående</v>
          </cell>
          <cell r="E1368" t="str">
            <v>Efa - Fastighet (AVD)</v>
          </cell>
          <cell r="H1368" t="str">
            <v>IVväp4 - Projektenhet 4 (ENH)</v>
          </cell>
          <cell r="I1368" t="str">
            <v>IVvä - Väst (AVD)</v>
          </cell>
          <cell r="M1368" t="str">
            <v>B512</v>
          </cell>
          <cell r="N1368" t="str">
            <v>01</v>
          </cell>
          <cell r="O1368">
            <v>-10080</v>
          </cell>
          <cell r="P1368">
            <v>0</v>
          </cell>
          <cell r="Q1368">
            <v>0</v>
          </cell>
          <cell r="R1368">
            <v>0</v>
          </cell>
          <cell r="S1368">
            <v>-10080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</row>
        <row r="1369">
          <cell r="A1369" t="str">
            <v>B53P181</v>
          </cell>
          <cell r="B1369" t="str">
            <v>Skövde Resecentrum, gångbro och trapphus</v>
          </cell>
          <cell r="C1369" t="str">
            <v>B43</v>
          </cell>
          <cell r="D1369" t="str">
            <v>Pågående</v>
          </cell>
          <cell r="E1369" t="str">
            <v>Efa - Fastighet (AVD)</v>
          </cell>
          <cell r="H1369" t="str">
            <v>IVväp2 - Projektenhet 2 (ENH)</v>
          </cell>
          <cell r="I1369" t="str">
            <v>IVvä - Väst (AVD)</v>
          </cell>
          <cell r="M1369" t="str">
            <v>B512</v>
          </cell>
          <cell r="N1369" t="str">
            <v>01</v>
          </cell>
          <cell r="O1369">
            <v>38924000</v>
          </cell>
          <cell r="P1369">
            <v>0</v>
          </cell>
          <cell r="Q1369">
            <v>0</v>
          </cell>
          <cell r="R1369">
            <v>0</v>
          </cell>
          <cell r="S1369">
            <v>18630000</v>
          </cell>
          <cell r="T1369">
            <v>18144000</v>
          </cell>
          <cell r="U1369">
            <v>2150000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</row>
        <row r="1370">
          <cell r="A1370" t="str">
            <v>B53P187</v>
          </cell>
          <cell r="B1370" t="str">
            <v>Moholm spårväxelbyte 21a, 21b, 22a, 22b</v>
          </cell>
          <cell r="C1370" t="str">
            <v>B43</v>
          </cell>
          <cell r="D1370" t="str">
            <v>Pågående</v>
          </cell>
          <cell r="E1370" t="str">
            <v>Underhåll planering Reg Väst</v>
          </cell>
          <cell r="H1370" t="str">
            <v>IVväp4 - Projektenhet 4 (ENH)</v>
          </cell>
          <cell r="I1370" t="str">
            <v>IVvä - Väst (AVD)</v>
          </cell>
          <cell r="M1370" t="str">
            <v>B512</v>
          </cell>
          <cell r="N1370" t="str">
            <v>01</v>
          </cell>
          <cell r="O1370">
            <v>82000</v>
          </cell>
          <cell r="P1370">
            <v>0</v>
          </cell>
          <cell r="Q1370">
            <v>0</v>
          </cell>
          <cell r="R1370">
            <v>0</v>
          </cell>
          <cell r="S1370">
            <v>82000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</row>
        <row r="1371">
          <cell r="A1371" t="str">
            <v>B53P188</v>
          </cell>
          <cell r="B1371" t="str">
            <v>Väring spårväxelbyte 31a</v>
          </cell>
          <cell r="C1371" t="str">
            <v>B43</v>
          </cell>
          <cell r="D1371" t="str">
            <v>Pågående</v>
          </cell>
          <cell r="E1371" t="str">
            <v>Underhåll planering Reg Väst</v>
          </cell>
          <cell r="H1371" t="str">
            <v>IVväp4 - Projektenhet 4 (ENH)</v>
          </cell>
          <cell r="I1371" t="str">
            <v>IVvä - Väst (AVD)</v>
          </cell>
          <cell r="M1371" t="str">
            <v>B512</v>
          </cell>
          <cell r="N1371" t="str">
            <v>01</v>
          </cell>
          <cell r="O1371">
            <v>53000</v>
          </cell>
          <cell r="P1371">
            <v>0</v>
          </cell>
          <cell r="Q1371">
            <v>0</v>
          </cell>
          <cell r="R1371">
            <v>0</v>
          </cell>
          <cell r="S1371">
            <v>53000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</row>
        <row r="1372">
          <cell r="A1372" t="str">
            <v>B53P189</v>
          </cell>
          <cell r="B1372" t="str">
            <v>Värmlandsbro spårväxelbyte 21, 22</v>
          </cell>
          <cell r="C1372" t="str">
            <v>B43</v>
          </cell>
          <cell r="D1372" t="str">
            <v>Pågående</v>
          </cell>
          <cell r="E1372" t="str">
            <v>Underhåll planering Reg Väst</v>
          </cell>
          <cell r="H1372" t="str">
            <v>IVväp2 - Projektenhet 2 (ENH)</v>
          </cell>
          <cell r="I1372" t="str">
            <v>IVvä - Väst (AVD)</v>
          </cell>
          <cell r="M1372" t="str">
            <v>B637</v>
          </cell>
          <cell r="N1372" t="str">
            <v>11</v>
          </cell>
          <cell r="O1372">
            <v>11081000</v>
          </cell>
          <cell r="P1372">
            <v>0</v>
          </cell>
          <cell r="Q1372">
            <v>0</v>
          </cell>
          <cell r="R1372">
            <v>0</v>
          </cell>
          <cell r="S1372">
            <v>5651000</v>
          </cell>
          <cell r="T1372">
            <v>5430000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</row>
        <row r="1373">
          <cell r="A1373" t="str">
            <v>B54P043</v>
          </cell>
          <cell r="B1373" t="str">
            <v>Fiskeby-Kimstad, spårbyte</v>
          </cell>
          <cell r="C1373" t="str">
            <v>B43</v>
          </cell>
          <cell r="D1373" t="str">
            <v>Nystart</v>
          </cell>
          <cell r="E1373" t="str">
            <v>Underhåll planering Reg Öst</v>
          </cell>
          <cell r="H1373" t="str">
            <v>UHauf - Utformning  (SEK)</v>
          </cell>
          <cell r="I1373" t="str">
            <v>IVösöö - Örebro / Östergötland (ENH)</v>
          </cell>
          <cell r="M1373" t="str">
            <v>B505</v>
          </cell>
          <cell r="N1373" t="str">
            <v>02</v>
          </cell>
          <cell r="O1373">
            <v>100000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50000</v>
          </cell>
          <cell r="W1373">
            <v>50000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</row>
        <row r="1374">
          <cell r="A1374" t="str">
            <v>B54P043</v>
          </cell>
          <cell r="B1374" t="str">
            <v>Fiskeby-Kimstad, spårbyte</v>
          </cell>
          <cell r="C1374" t="str">
            <v>B43</v>
          </cell>
          <cell r="D1374" t="str">
            <v>Nystart</v>
          </cell>
          <cell r="E1374" t="str">
            <v>Underhåll planering Reg Öst</v>
          </cell>
          <cell r="H1374" t="str">
            <v>IVösöö - Örebro / Östergötland (ENH)</v>
          </cell>
          <cell r="I1374" t="str">
            <v>IVösöö - Örebro / Östergötland (ENH)</v>
          </cell>
          <cell r="M1374" t="str">
            <v>B505</v>
          </cell>
          <cell r="N1374" t="str">
            <v>02</v>
          </cell>
          <cell r="O1374">
            <v>1000000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1000000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</row>
        <row r="1375">
          <cell r="A1375" t="str">
            <v>B54P043</v>
          </cell>
          <cell r="B1375" t="str">
            <v>Fiskeby-Kimstad, spårbyte</v>
          </cell>
          <cell r="C1375" t="str">
            <v>B43</v>
          </cell>
          <cell r="D1375" t="str">
            <v>Nystart</v>
          </cell>
          <cell r="E1375" t="str">
            <v>Underhåll planering Reg Öst</v>
          </cell>
          <cell r="H1375" t="str">
            <v>IVösöö - Örebro / Östergötland (ENH)</v>
          </cell>
          <cell r="I1375" t="str">
            <v>IVösöö - Örebro / Östergötland (ENH)</v>
          </cell>
          <cell r="M1375" t="str">
            <v>B505</v>
          </cell>
          <cell r="N1375" t="str">
            <v>02</v>
          </cell>
          <cell r="O1375">
            <v>22100000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2200000</v>
          </cell>
          <cell r="X1375">
            <v>19500000</v>
          </cell>
          <cell r="Y1375">
            <v>400000</v>
          </cell>
          <cell r="Z1375">
            <v>0</v>
          </cell>
          <cell r="AA1375">
            <v>0</v>
          </cell>
        </row>
        <row r="1376">
          <cell r="A1376" t="str">
            <v>B54P044</v>
          </cell>
          <cell r="B1376" t="str">
            <v>Hässleholm-Klippan, spårbyte</v>
          </cell>
          <cell r="C1376" t="str">
            <v>B43</v>
          </cell>
          <cell r="D1376" t="str">
            <v>Pågående</v>
          </cell>
          <cell r="E1376" t="str">
            <v>Underhåll planering Reg Syd</v>
          </cell>
          <cell r="H1376" t="str">
            <v>IVsy - Syd (AVD)</v>
          </cell>
          <cell r="I1376" t="str">
            <v>IVsy - Syd (AVD)</v>
          </cell>
          <cell r="M1376" t="str">
            <v>B932</v>
          </cell>
          <cell r="N1376" t="str">
            <v>02</v>
          </cell>
          <cell r="O1376">
            <v>4018000</v>
          </cell>
          <cell r="P1376">
            <v>0</v>
          </cell>
          <cell r="Q1376">
            <v>0</v>
          </cell>
          <cell r="R1376">
            <v>0</v>
          </cell>
          <cell r="S1376">
            <v>4018000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</row>
        <row r="1377">
          <cell r="A1377" t="str">
            <v>B54P044</v>
          </cell>
          <cell r="B1377" t="str">
            <v>Hässleholm-Klippan, spårbyte</v>
          </cell>
          <cell r="C1377" t="str">
            <v>B43</v>
          </cell>
          <cell r="D1377" t="str">
            <v>Pågående</v>
          </cell>
          <cell r="E1377" t="str">
            <v>Underhåll planering Reg Syd</v>
          </cell>
          <cell r="H1377" t="str">
            <v>IVsy2 - Projektenhet 2 (ENH)</v>
          </cell>
          <cell r="I1377" t="str">
            <v>IVsy - Syd (AVD)</v>
          </cell>
          <cell r="M1377" t="str">
            <v>B932</v>
          </cell>
          <cell r="N1377" t="str">
            <v>02</v>
          </cell>
          <cell r="O1377">
            <v>5000000</v>
          </cell>
          <cell r="P1377">
            <v>0</v>
          </cell>
          <cell r="Q1377">
            <v>0</v>
          </cell>
          <cell r="R1377">
            <v>0</v>
          </cell>
          <cell r="S1377">
            <v>5000000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</row>
        <row r="1378">
          <cell r="A1378" t="str">
            <v>B54P110</v>
          </cell>
          <cell r="B1378" t="str">
            <v>Fiskeby-Kimstad, Byte kontaktledningsstolpar</v>
          </cell>
          <cell r="C1378" t="str">
            <v>B43</v>
          </cell>
          <cell r="D1378" t="str">
            <v>Planlagd</v>
          </cell>
          <cell r="E1378" t="str">
            <v>Underhåll planering Reg Stockholm</v>
          </cell>
          <cell r="H1378" t="str">
            <v>UHplsr - Plan.samord.reinv. (ENH)</v>
          </cell>
          <cell r="I1378" t="str">
            <v>UHoösc - Stockholm Cst (SEK)</v>
          </cell>
          <cell r="M1378" t="str">
            <v>B505</v>
          </cell>
          <cell r="N1378" t="str">
            <v>02</v>
          </cell>
          <cell r="O1378">
            <v>14800000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14800000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</row>
        <row r="1379">
          <cell r="A1379" t="str">
            <v>B54P122</v>
          </cell>
          <cell r="B1379" t="str">
            <v>Alvesta-Älmhult, spårbyte</v>
          </cell>
          <cell r="C1379" t="str">
            <v>B43</v>
          </cell>
          <cell r="D1379" t="str">
            <v>Pågående</v>
          </cell>
          <cell r="E1379" t="str">
            <v>Underhåll planering Reg Syd</v>
          </cell>
          <cell r="H1379" t="str">
            <v>IVsy - Syd (AVD)</v>
          </cell>
          <cell r="I1379" t="str">
            <v>IVsy - Syd (AVD)</v>
          </cell>
          <cell r="M1379" t="str">
            <v>B814</v>
          </cell>
          <cell r="N1379" t="str">
            <v>02</v>
          </cell>
          <cell r="O1379">
            <v>180721000</v>
          </cell>
          <cell r="P1379">
            <v>0</v>
          </cell>
          <cell r="Q1379">
            <v>0</v>
          </cell>
          <cell r="R1379">
            <v>0</v>
          </cell>
          <cell r="S1379">
            <v>177284000</v>
          </cell>
          <cell r="T1379">
            <v>3437000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</row>
        <row r="1380">
          <cell r="A1380" t="str">
            <v>B54P122</v>
          </cell>
          <cell r="B1380" t="str">
            <v>Alvesta-Älmhult, spårbyte</v>
          </cell>
          <cell r="C1380" t="str">
            <v>B43</v>
          </cell>
          <cell r="D1380" t="str">
            <v>Pågående</v>
          </cell>
          <cell r="E1380" t="str">
            <v>Underhåll planering Reg Syd</v>
          </cell>
          <cell r="H1380" t="str">
            <v>IVsy2 - Projektenhet 2 (ENH)</v>
          </cell>
          <cell r="I1380" t="str">
            <v>IVsy - Syd (AVD)</v>
          </cell>
          <cell r="M1380" t="str">
            <v>B814</v>
          </cell>
          <cell r="N1380" t="str">
            <v>02</v>
          </cell>
          <cell r="O1380">
            <v>-6922333</v>
          </cell>
          <cell r="P1380">
            <v>0</v>
          </cell>
          <cell r="Q1380">
            <v>0</v>
          </cell>
          <cell r="R1380">
            <v>0</v>
          </cell>
          <cell r="S1380">
            <v>-6922333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</row>
        <row r="1381">
          <cell r="A1381" t="str">
            <v>B54P122</v>
          </cell>
          <cell r="B1381" t="str">
            <v>Alvesta-Älmhult, spårbyte</v>
          </cell>
          <cell r="C1381" t="str">
            <v>B43</v>
          </cell>
          <cell r="D1381" t="str">
            <v>Pågående</v>
          </cell>
          <cell r="E1381" t="str">
            <v>Underhåll planering Reg Syd</v>
          </cell>
          <cell r="H1381" t="str">
            <v>IVsy2 - Projektenhet 2 (ENH)</v>
          </cell>
          <cell r="I1381" t="str">
            <v>IVsy - Syd (AVD)</v>
          </cell>
          <cell r="M1381" t="str">
            <v>B814</v>
          </cell>
          <cell r="N1381" t="str">
            <v>02</v>
          </cell>
          <cell r="O1381">
            <v>6217761</v>
          </cell>
          <cell r="P1381">
            <v>0</v>
          </cell>
          <cell r="Q1381">
            <v>0</v>
          </cell>
          <cell r="R1381">
            <v>0</v>
          </cell>
          <cell r="S1381">
            <v>6217761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</row>
        <row r="1382">
          <cell r="A1382" t="str">
            <v>B54P123</v>
          </cell>
          <cell r="B1382" t="str">
            <v>Gistad-Mjölby, spårbyte</v>
          </cell>
          <cell r="C1382" t="str">
            <v>B43</v>
          </cell>
          <cell r="D1382" t="str">
            <v>Nystart</v>
          </cell>
          <cell r="E1382" t="str">
            <v>Underhåll planering Reg Öst</v>
          </cell>
          <cell r="H1382" t="str">
            <v>UHauf - Utformning  (SEK)</v>
          </cell>
          <cell r="I1382" t="str">
            <v>IVösöö - Örebro / Östergötland (ENH)</v>
          </cell>
          <cell r="M1382" t="str">
            <v>B505</v>
          </cell>
          <cell r="N1382" t="str">
            <v>02</v>
          </cell>
          <cell r="O1382">
            <v>100000</v>
          </cell>
          <cell r="P1382">
            <v>0</v>
          </cell>
          <cell r="Q1382">
            <v>0</v>
          </cell>
          <cell r="R1382">
            <v>0</v>
          </cell>
          <cell r="S1382">
            <v>100000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</row>
        <row r="1383">
          <cell r="A1383" t="str">
            <v>B54P123</v>
          </cell>
          <cell r="B1383" t="str">
            <v>Gistad-Mjölby, spårbyte</v>
          </cell>
          <cell r="C1383" t="str">
            <v>B43</v>
          </cell>
          <cell r="D1383" t="str">
            <v>Nystart</v>
          </cell>
          <cell r="E1383" t="str">
            <v>Underhåll planering Reg Öst</v>
          </cell>
          <cell r="H1383" t="str">
            <v>IVösöö - Örebro / Östergötland (ENH)</v>
          </cell>
          <cell r="I1383" t="str">
            <v>IVösöö - Örebro / Östergötland (ENH)</v>
          </cell>
          <cell r="M1383" t="str">
            <v>B505</v>
          </cell>
          <cell r="N1383" t="str">
            <v>02</v>
          </cell>
          <cell r="O1383">
            <v>86000000</v>
          </cell>
          <cell r="P1383">
            <v>0</v>
          </cell>
          <cell r="Q1383">
            <v>0</v>
          </cell>
          <cell r="R1383">
            <v>0</v>
          </cell>
          <cell r="S1383">
            <v>500000</v>
          </cell>
          <cell r="T1383">
            <v>81000000</v>
          </cell>
          <cell r="U1383">
            <v>4500000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</row>
        <row r="1384">
          <cell r="A1384" t="str">
            <v>B54P124</v>
          </cell>
          <cell r="B1384" t="str">
            <v>Lund, spårväxelbyte vxl 133, 134</v>
          </cell>
          <cell r="C1384" t="str">
            <v>B43</v>
          </cell>
          <cell r="D1384" t="str">
            <v>Pågående</v>
          </cell>
          <cell r="E1384" t="str">
            <v>Underhåll planering Reg Syd</v>
          </cell>
          <cell r="H1384" t="str">
            <v>IVsy2 - Projektenhet 2 (ENH)</v>
          </cell>
          <cell r="I1384" t="str">
            <v>IVsy - Syd (AVD)</v>
          </cell>
          <cell r="M1384" t="str">
            <v>B912</v>
          </cell>
          <cell r="N1384" t="str">
            <v>02</v>
          </cell>
          <cell r="O1384">
            <v>-158831</v>
          </cell>
          <cell r="P1384">
            <v>0</v>
          </cell>
          <cell r="Q1384">
            <v>0</v>
          </cell>
          <cell r="R1384">
            <v>0</v>
          </cell>
          <cell r="S1384">
            <v>-158831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</row>
        <row r="1385">
          <cell r="A1385" t="str">
            <v>B54P124</v>
          </cell>
          <cell r="B1385" t="str">
            <v>Lund, spårväxelbyte vxl 133, 134</v>
          </cell>
          <cell r="C1385" t="str">
            <v>B43</v>
          </cell>
          <cell r="D1385" t="str">
            <v>Pågående</v>
          </cell>
          <cell r="E1385" t="str">
            <v>Underhåll planering Reg Syd</v>
          </cell>
          <cell r="H1385" t="str">
            <v>IVsy2 - Projektenhet 2 (ENH)</v>
          </cell>
          <cell r="I1385" t="str">
            <v>IVsy - Syd (AVD)</v>
          </cell>
          <cell r="M1385" t="str">
            <v>B912</v>
          </cell>
          <cell r="N1385" t="str">
            <v>02</v>
          </cell>
          <cell r="O1385">
            <v>398636</v>
          </cell>
          <cell r="P1385">
            <v>0</v>
          </cell>
          <cell r="Q1385">
            <v>0</v>
          </cell>
          <cell r="R1385">
            <v>0</v>
          </cell>
          <cell r="S1385">
            <v>398636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</row>
        <row r="1386">
          <cell r="A1386" t="str">
            <v>B54P125</v>
          </cell>
          <cell r="B1386" t="str">
            <v>Nässjö-Hultsfred spårväxelbyten vxl Hvd 10, Vln 5, Mnd 5, Hud 6</v>
          </cell>
          <cell r="C1386" t="str">
            <v>B43</v>
          </cell>
          <cell r="D1386" t="str">
            <v>Planlagd</v>
          </cell>
          <cell r="E1386" t="str">
            <v>Underhåll planering Reg Syd</v>
          </cell>
          <cell r="H1386" t="str">
            <v>UHplsr - Plan.samord.reinv. (ENH)</v>
          </cell>
          <cell r="I1386" t="str">
            <v>IVsy - Syd (AVD)</v>
          </cell>
          <cell r="M1386" t="str">
            <v>B831</v>
          </cell>
          <cell r="N1386" t="str">
            <v>80</v>
          </cell>
          <cell r="O1386">
            <v>9000000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9000000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</row>
        <row r="1387">
          <cell r="A1387" t="str">
            <v>B54P125</v>
          </cell>
          <cell r="B1387" t="str">
            <v>Nässjö-Hultsfred spårväxelbyten vxl Hvd 10, Vln 5, Mnd 5, Hud 6</v>
          </cell>
          <cell r="C1387" t="str">
            <v>B43</v>
          </cell>
          <cell r="D1387" t="str">
            <v>Nystart</v>
          </cell>
          <cell r="E1387" t="str">
            <v>Underhåll planering Reg Syd</v>
          </cell>
          <cell r="H1387" t="str">
            <v>UHauf - Utformning  (SEK)</v>
          </cell>
          <cell r="I1387" t="str">
            <v>IVsy - Syd (AVD)</v>
          </cell>
          <cell r="M1387" t="str">
            <v>B831</v>
          </cell>
          <cell r="N1387" t="str">
            <v>80</v>
          </cell>
          <cell r="O1387">
            <v>150000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150000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</row>
        <row r="1388">
          <cell r="A1388" t="str">
            <v>B54P126</v>
          </cell>
          <cell r="B1388" t="str">
            <v>Bjärka Säby-Västervik, spårväxelbyte vxl Åvg 101, 132 Ni 4, Övm 110, 132</v>
          </cell>
          <cell r="C1388" t="str">
            <v>B43</v>
          </cell>
          <cell r="D1388" t="str">
            <v>Nystart</v>
          </cell>
          <cell r="E1388" t="str">
            <v>Underhåll planering Reg Öst</v>
          </cell>
          <cell r="H1388" t="str">
            <v>UHauf - Utformning  (SEK)</v>
          </cell>
          <cell r="I1388" t="str">
            <v>IVpru - Projekt och utveckling  (ENH)</v>
          </cell>
          <cell r="M1388" t="str">
            <v>B845</v>
          </cell>
          <cell r="N1388" t="str">
            <v>66</v>
          </cell>
          <cell r="O1388">
            <v>50000</v>
          </cell>
          <cell r="P1388">
            <v>0</v>
          </cell>
          <cell r="Q1388">
            <v>0</v>
          </cell>
          <cell r="R1388">
            <v>0</v>
          </cell>
          <cell r="S1388">
            <v>50000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</row>
        <row r="1389">
          <cell r="A1389" t="str">
            <v>B54P126</v>
          </cell>
          <cell r="B1389" t="str">
            <v>Bjärka Säby-Västervik, spårväxelbyte vxl Åvg 101, 132 Ni 4, Övm 110, 132</v>
          </cell>
          <cell r="C1389" t="str">
            <v>B43</v>
          </cell>
          <cell r="D1389" t="str">
            <v>Nystart</v>
          </cell>
          <cell r="E1389" t="str">
            <v>Underhåll planering Reg Öst</v>
          </cell>
          <cell r="H1389" t="str">
            <v>IVpru - Projekt och utveckling  (ENH)</v>
          </cell>
          <cell r="I1389" t="str">
            <v>IVpru - Projekt och utveckling  (ENH)</v>
          </cell>
          <cell r="M1389" t="str">
            <v>B845</v>
          </cell>
          <cell r="N1389" t="str">
            <v>66</v>
          </cell>
          <cell r="O1389">
            <v>9100000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100000</v>
          </cell>
          <cell r="W1389">
            <v>9000000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</row>
        <row r="1390">
          <cell r="A1390" t="str">
            <v>B54P127</v>
          </cell>
          <cell r="B1390" t="str">
            <v>Västervik-Hultsfred, spårväxelbyte vxl Rf 101, Hj 1, 101, 132, Gal 101, 132</v>
          </cell>
          <cell r="C1390" t="str">
            <v>B43</v>
          </cell>
          <cell r="D1390" t="str">
            <v>Nystart</v>
          </cell>
          <cell r="E1390" t="str">
            <v>Underhåll planering Reg Öst</v>
          </cell>
          <cell r="H1390" t="str">
            <v>UHauf - Utformning  (SEK)</v>
          </cell>
          <cell r="I1390" t="str">
            <v>IVpr - Nationella projekt (AVD)</v>
          </cell>
          <cell r="M1390" t="str">
            <v>B841</v>
          </cell>
          <cell r="N1390" t="str">
            <v>65</v>
          </cell>
          <cell r="O1390">
            <v>50000</v>
          </cell>
          <cell r="P1390">
            <v>0</v>
          </cell>
          <cell r="Q1390">
            <v>0</v>
          </cell>
          <cell r="R1390">
            <v>0</v>
          </cell>
          <cell r="S1390">
            <v>50000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</row>
        <row r="1391">
          <cell r="A1391" t="str">
            <v>B54P127</v>
          </cell>
          <cell r="B1391" t="str">
            <v>Västervik-Hultsfred, spårväxelbyte vxl Rf 101, Hj 1, 101, 132, Gal 101, 132</v>
          </cell>
          <cell r="C1391" t="str">
            <v>B43</v>
          </cell>
          <cell r="D1391" t="str">
            <v>Nystart</v>
          </cell>
          <cell r="E1391" t="str">
            <v>Underhåll planering Reg Öst</v>
          </cell>
          <cell r="H1391" t="str">
            <v>IVpru - Projekt och utveckling  (ENH)</v>
          </cell>
          <cell r="I1391" t="str">
            <v>IVpr - Nationella projekt (AVD)</v>
          </cell>
          <cell r="M1391" t="str">
            <v>B841</v>
          </cell>
          <cell r="N1391" t="str">
            <v>65</v>
          </cell>
          <cell r="O1391">
            <v>8300000</v>
          </cell>
          <cell r="P1391">
            <v>0</v>
          </cell>
          <cell r="Q1391">
            <v>0</v>
          </cell>
          <cell r="R1391">
            <v>0</v>
          </cell>
          <cell r="S1391">
            <v>650000</v>
          </cell>
          <cell r="T1391">
            <v>0</v>
          </cell>
          <cell r="U1391">
            <v>0</v>
          </cell>
          <cell r="V1391">
            <v>650000</v>
          </cell>
          <cell r="W1391">
            <v>7000000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</row>
        <row r="1392">
          <cell r="A1392" t="str">
            <v>B54P162</v>
          </cell>
          <cell r="B1392" t="str">
            <v>Kimstad, spårväxelbyte vxl 131-134</v>
          </cell>
          <cell r="C1392" t="str">
            <v>B43</v>
          </cell>
          <cell r="D1392" t="str">
            <v>Nystart</v>
          </cell>
          <cell r="E1392" t="str">
            <v>Underhåll planering Reg Öst</v>
          </cell>
          <cell r="H1392" t="str">
            <v>UHauf - Utformning  (SEK)</v>
          </cell>
          <cell r="I1392" t="str">
            <v>IVpr - Nationella projekt (AVD)</v>
          </cell>
          <cell r="M1392" t="str">
            <v>B505</v>
          </cell>
          <cell r="N1392" t="str">
            <v>02</v>
          </cell>
          <cell r="O1392">
            <v>50000</v>
          </cell>
          <cell r="P1392">
            <v>0</v>
          </cell>
          <cell r="Q1392">
            <v>0</v>
          </cell>
          <cell r="R1392">
            <v>0</v>
          </cell>
          <cell r="S1392">
            <v>50000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</row>
        <row r="1393">
          <cell r="A1393" t="str">
            <v>B54P162</v>
          </cell>
          <cell r="B1393" t="str">
            <v>Kimstad, spårväxelbyte vxl 131-134</v>
          </cell>
          <cell r="C1393" t="str">
            <v>B43</v>
          </cell>
          <cell r="D1393" t="str">
            <v>Pågående</v>
          </cell>
          <cell r="E1393" t="str">
            <v>Underhåll planering Reg Öst</v>
          </cell>
          <cell r="H1393" t="str">
            <v>IVösöö - Örebro / Östergötland (ENH)</v>
          </cell>
          <cell r="I1393" t="str">
            <v>IVpr - Nationella projekt (AVD)</v>
          </cell>
          <cell r="M1393" t="str">
            <v>B505</v>
          </cell>
          <cell r="N1393" t="str">
            <v>02</v>
          </cell>
          <cell r="O1393">
            <v>39666000</v>
          </cell>
          <cell r="P1393">
            <v>0</v>
          </cell>
          <cell r="Q1393">
            <v>0</v>
          </cell>
          <cell r="R1393">
            <v>0</v>
          </cell>
          <cell r="S1393">
            <v>11346000</v>
          </cell>
          <cell r="T1393">
            <v>28320000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</row>
        <row r="1394">
          <cell r="A1394" t="str">
            <v>B54P164</v>
          </cell>
          <cell r="B1394" t="str">
            <v>Karlskrona, spårväxelbyte vxl Ck 441/440b, 437a/436</v>
          </cell>
          <cell r="C1394" t="str">
            <v>B43</v>
          </cell>
          <cell r="D1394" t="str">
            <v>Planlagd</v>
          </cell>
          <cell r="E1394" t="str">
            <v>Underhåll planering Reg Syd</v>
          </cell>
          <cell r="H1394" t="str">
            <v>UHplsr - Plan.samord.reinv. (ENH)</v>
          </cell>
          <cell r="I1394" t="str">
            <v>IVpr - Nationella projekt (AVD)</v>
          </cell>
          <cell r="M1394" t="str">
            <v>B823</v>
          </cell>
          <cell r="N1394" t="str">
            <v>04</v>
          </cell>
          <cell r="O1394">
            <v>4000000</v>
          </cell>
          <cell r="P1394">
            <v>0</v>
          </cell>
          <cell r="Q1394">
            <v>0</v>
          </cell>
          <cell r="R1394">
            <v>0</v>
          </cell>
          <cell r="S1394">
            <v>4000000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</row>
        <row r="1395">
          <cell r="A1395" t="str">
            <v>B54P176</v>
          </cell>
          <cell r="B1395" t="str">
            <v>Hässleholm-Klippan, växelbyten</v>
          </cell>
          <cell r="C1395" t="str">
            <v>B43</v>
          </cell>
          <cell r="D1395" t="str">
            <v>Pågående</v>
          </cell>
          <cell r="E1395" t="str">
            <v>Underhåll planering Reg Syd</v>
          </cell>
          <cell r="H1395" t="str">
            <v>IVsy2 - Projektenhet 2 (ENH)</v>
          </cell>
          <cell r="I1395" t="str">
            <v>IVsy - Syd (AVD)</v>
          </cell>
          <cell r="M1395" t="str">
            <v>B932</v>
          </cell>
          <cell r="N1395" t="str">
            <v>13</v>
          </cell>
          <cell r="O1395">
            <v>325152</v>
          </cell>
          <cell r="P1395">
            <v>0</v>
          </cell>
          <cell r="Q1395">
            <v>0</v>
          </cell>
          <cell r="R1395">
            <v>0</v>
          </cell>
          <cell r="S1395">
            <v>325152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</row>
        <row r="1396">
          <cell r="A1396" t="str">
            <v>B54P186</v>
          </cell>
          <cell r="B1396" t="str">
            <v>Åby (södra), spårväxelbyten 131, 132 a+b, 133 a+b</v>
          </cell>
          <cell r="C1396" t="str">
            <v>B43</v>
          </cell>
          <cell r="D1396" t="str">
            <v>Pågående</v>
          </cell>
          <cell r="E1396" t="str">
            <v>Underhåll planering Reg Öst</v>
          </cell>
          <cell r="H1396" t="str">
            <v>IVösöö - Örebro / Östergötland (ENH)</v>
          </cell>
          <cell r="I1396" t="str">
            <v>IVösöö - Örebro / Östergötland (ENH)</v>
          </cell>
          <cell r="M1396" t="str">
            <v>B505</v>
          </cell>
          <cell r="N1396" t="str">
            <v>02</v>
          </cell>
          <cell r="O1396">
            <v>33352000</v>
          </cell>
          <cell r="P1396">
            <v>0</v>
          </cell>
          <cell r="Q1396">
            <v>0</v>
          </cell>
          <cell r="R1396">
            <v>0</v>
          </cell>
          <cell r="S1396">
            <v>30642000</v>
          </cell>
          <cell r="T1396">
            <v>2710000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</row>
        <row r="1397">
          <cell r="A1397" t="str">
            <v>B54P187</v>
          </cell>
          <cell r="B1397" t="str">
            <v>Eslöv och Örtofta, spårväxelbyten 132b resp. 401</v>
          </cell>
          <cell r="C1397" t="str">
            <v>B43</v>
          </cell>
          <cell r="D1397" t="str">
            <v>Pågående</v>
          </cell>
          <cell r="E1397" t="str">
            <v>Underhåll planering Reg Syd</v>
          </cell>
          <cell r="H1397" t="str">
            <v>IVsy - Syd (AVD)</v>
          </cell>
          <cell r="I1397" t="str">
            <v>IVsy - Syd (AVD)</v>
          </cell>
          <cell r="M1397" t="str">
            <v>B912</v>
          </cell>
          <cell r="N1397" t="str">
            <v>02</v>
          </cell>
          <cell r="O1397">
            <v>3000000</v>
          </cell>
          <cell r="P1397">
            <v>0</v>
          </cell>
          <cell r="Q1397">
            <v>0</v>
          </cell>
          <cell r="R1397">
            <v>0</v>
          </cell>
          <cell r="S1397">
            <v>3000000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</row>
        <row r="1398">
          <cell r="A1398" t="str">
            <v>B54P187</v>
          </cell>
          <cell r="B1398" t="str">
            <v>Eslöv och Örtofta, spårväxelbyten 132b resp. 401</v>
          </cell>
          <cell r="C1398" t="str">
            <v>B43</v>
          </cell>
          <cell r="D1398" t="str">
            <v>Pågående</v>
          </cell>
          <cell r="E1398" t="str">
            <v>Underhåll planering Reg Syd</v>
          </cell>
          <cell r="H1398" t="str">
            <v>IVsy2 - Projektenhet 2 (ENH)</v>
          </cell>
          <cell r="I1398" t="str">
            <v>IVsy - Syd (AVD)</v>
          </cell>
          <cell r="M1398" t="str">
            <v>B912</v>
          </cell>
          <cell r="N1398" t="str">
            <v>02</v>
          </cell>
          <cell r="O1398">
            <v>-260575</v>
          </cell>
          <cell r="P1398">
            <v>0</v>
          </cell>
          <cell r="Q1398">
            <v>0</v>
          </cell>
          <cell r="R1398">
            <v>0</v>
          </cell>
          <cell r="S1398">
            <v>-260575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</row>
        <row r="1399">
          <cell r="A1399" t="str">
            <v>B54P187</v>
          </cell>
          <cell r="B1399" t="str">
            <v>Eslöv och Örtofta, spårväxelbyten 132b resp. 401</v>
          </cell>
          <cell r="C1399" t="str">
            <v>B43</v>
          </cell>
          <cell r="D1399" t="str">
            <v>Pågående</v>
          </cell>
          <cell r="E1399" t="str">
            <v>Underhåll planering Reg Syd</v>
          </cell>
          <cell r="H1399" t="str">
            <v>IVsy2 - Projektenhet 2 (ENH)</v>
          </cell>
          <cell r="I1399" t="str">
            <v>IVsy - Syd (AVD)</v>
          </cell>
          <cell r="M1399" t="str">
            <v>B912</v>
          </cell>
          <cell r="N1399" t="str">
            <v>02</v>
          </cell>
          <cell r="O1399">
            <v>217729</v>
          </cell>
          <cell r="P1399">
            <v>0</v>
          </cell>
          <cell r="Q1399">
            <v>0</v>
          </cell>
          <cell r="R1399">
            <v>0</v>
          </cell>
          <cell r="S1399">
            <v>217729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</row>
        <row r="1400">
          <cell r="A1400" t="str">
            <v>B54P188</v>
          </cell>
          <cell r="B1400" t="str">
            <v>Smålandsstenar, spårväxelbyte 2</v>
          </cell>
          <cell r="C1400" t="str">
            <v>B43</v>
          </cell>
          <cell r="D1400" t="str">
            <v>Planlagd</v>
          </cell>
          <cell r="E1400" t="str">
            <v>Underhåll planering Reg Syd</v>
          </cell>
          <cell r="H1400" t="str">
            <v>IVpru - Projekt och utveckling  (ENH)</v>
          </cell>
          <cell r="I1400" t="str">
            <v>IVpr - Nationella projekt (AVD)</v>
          </cell>
          <cell r="M1400" t="str">
            <v>B732</v>
          </cell>
          <cell r="N1400" t="str">
            <v>84</v>
          </cell>
          <cell r="O1400">
            <v>3500000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500000</v>
          </cell>
          <cell r="X1400">
            <v>3000000</v>
          </cell>
          <cell r="Y1400">
            <v>0</v>
          </cell>
          <cell r="Z1400">
            <v>0</v>
          </cell>
          <cell r="AA1400">
            <v>0</v>
          </cell>
        </row>
        <row r="1401">
          <cell r="A1401" t="str">
            <v>B54P188</v>
          </cell>
          <cell r="B1401" t="str">
            <v>Smålandsstenar, spårväxelbyte 2</v>
          </cell>
          <cell r="C1401" t="str">
            <v>B43</v>
          </cell>
          <cell r="D1401" t="str">
            <v>Nystart</v>
          </cell>
          <cell r="E1401" t="str">
            <v>Underhåll planering Reg Syd</v>
          </cell>
          <cell r="H1401" t="str">
            <v>UHauf - Utformning  (SEK)</v>
          </cell>
          <cell r="I1401" t="str">
            <v>IVpr - Nationella projekt (AVD)</v>
          </cell>
          <cell r="M1401" t="str">
            <v>B732</v>
          </cell>
          <cell r="N1401" t="str">
            <v>84</v>
          </cell>
          <cell r="O1401">
            <v>150000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150000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</row>
        <row r="1402">
          <cell r="A1402" t="str">
            <v>B54P189</v>
          </cell>
          <cell r="B1402" t="str">
            <v>Tomelilla, spårväxelbyte 21, 22</v>
          </cell>
          <cell r="C1402" t="str">
            <v>B43</v>
          </cell>
          <cell r="D1402" t="str">
            <v>Planlagd</v>
          </cell>
          <cell r="E1402" t="str">
            <v>Underhåll planering Reg Syd</v>
          </cell>
          <cell r="H1402" t="str">
            <v>IVsy - Syd (AVD)</v>
          </cell>
          <cell r="I1402" t="str">
            <v>IVsy - Syd (AVD)</v>
          </cell>
          <cell r="M1402" t="str">
            <v>B969</v>
          </cell>
          <cell r="N1402" t="str">
            <v>90</v>
          </cell>
          <cell r="O1402">
            <v>2500000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2500000</v>
          </cell>
          <cell r="Y1402">
            <v>0</v>
          </cell>
          <cell r="Z1402">
            <v>0</v>
          </cell>
          <cell r="AA1402">
            <v>0</v>
          </cell>
        </row>
        <row r="1403">
          <cell r="A1403" t="str">
            <v>B54P190</v>
          </cell>
          <cell r="B1403" t="str">
            <v>Norrköpings pbg, spårväxelbyten 456,471 och 492</v>
          </cell>
          <cell r="C1403" t="str">
            <v>B43</v>
          </cell>
          <cell r="D1403" t="str">
            <v>Nystart</v>
          </cell>
          <cell r="E1403" t="str">
            <v>Underhåll planering Reg Öst</v>
          </cell>
          <cell r="H1403" t="str">
            <v>UHauf - Utformning  (SEK)</v>
          </cell>
          <cell r="I1403" t="str">
            <v>IVösöö - Örebro / Östergötland (ENH)</v>
          </cell>
          <cell r="M1403" t="str">
            <v>B504</v>
          </cell>
          <cell r="N1403" t="str">
            <v>02</v>
          </cell>
          <cell r="O1403">
            <v>100000</v>
          </cell>
          <cell r="P1403">
            <v>0</v>
          </cell>
          <cell r="Q1403">
            <v>0</v>
          </cell>
          <cell r="R1403">
            <v>0</v>
          </cell>
          <cell r="S1403">
            <v>100000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</row>
        <row r="1404">
          <cell r="A1404" t="str">
            <v>B54P190</v>
          </cell>
          <cell r="B1404" t="str">
            <v>Norrköpings pbg, spårväxelbyten 456,471 och 492</v>
          </cell>
          <cell r="C1404" t="str">
            <v>B43</v>
          </cell>
          <cell r="D1404" t="str">
            <v>Pågående</v>
          </cell>
          <cell r="E1404" t="str">
            <v>Underhåll planering Reg Öst</v>
          </cell>
          <cell r="H1404" t="str">
            <v>IVösöö - Örebro / Östergötland (ENH)</v>
          </cell>
          <cell r="I1404" t="str">
            <v>IVösöö - Örebro / Östergötland (ENH)</v>
          </cell>
          <cell r="M1404" t="str">
            <v>B504</v>
          </cell>
          <cell r="N1404" t="str">
            <v>02</v>
          </cell>
          <cell r="O1404">
            <v>9200000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9000000</v>
          </cell>
          <cell r="U1404">
            <v>200000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</row>
        <row r="1405">
          <cell r="A1405" t="str">
            <v>B54P191</v>
          </cell>
          <cell r="B1405" t="str">
            <v>Åby (norra), spårväxelbyten 101 a+b, 102</v>
          </cell>
          <cell r="C1405" t="str">
            <v>B43</v>
          </cell>
          <cell r="D1405" t="str">
            <v>Nystart</v>
          </cell>
          <cell r="E1405" t="str">
            <v>Underhåll planering Reg Öst</v>
          </cell>
          <cell r="H1405" t="str">
            <v>UHauf - Utformning  (SEK)</v>
          </cell>
          <cell r="I1405" t="str">
            <v>IVpr - Nationella projekt (AVD)</v>
          </cell>
          <cell r="M1405" t="str">
            <v>B505</v>
          </cell>
          <cell r="N1405" t="str">
            <v>02</v>
          </cell>
          <cell r="O1405">
            <v>100000</v>
          </cell>
          <cell r="P1405">
            <v>0</v>
          </cell>
          <cell r="Q1405">
            <v>0</v>
          </cell>
          <cell r="R1405">
            <v>0</v>
          </cell>
          <cell r="S1405">
            <v>100000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</row>
        <row r="1406">
          <cell r="A1406" t="str">
            <v>B54P191</v>
          </cell>
          <cell r="B1406" t="str">
            <v>Åby (norra), spårväxelbyten 101 a+b, 102</v>
          </cell>
          <cell r="C1406" t="str">
            <v>B43</v>
          </cell>
          <cell r="D1406" t="str">
            <v>Nystart</v>
          </cell>
          <cell r="E1406" t="str">
            <v>Underhåll planering Reg Öst</v>
          </cell>
          <cell r="H1406" t="str">
            <v>IVpru - Projekt och utveckling  (ENH)</v>
          </cell>
          <cell r="I1406" t="str">
            <v>IVpr - Nationella projekt (AVD)</v>
          </cell>
          <cell r="M1406" t="str">
            <v>B505</v>
          </cell>
          <cell r="N1406" t="str">
            <v>02</v>
          </cell>
          <cell r="O1406">
            <v>13700000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1700000</v>
          </cell>
          <cell r="W1406">
            <v>12000000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</row>
        <row r="1407">
          <cell r="A1407" t="str">
            <v>B54P191</v>
          </cell>
          <cell r="B1407" t="str">
            <v>Åby (norra), spårväxelbyten 101 a+b, 102</v>
          </cell>
          <cell r="C1407" t="str">
            <v>B43</v>
          </cell>
          <cell r="D1407" t="str">
            <v>Pågående</v>
          </cell>
          <cell r="E1407" t="str">
            <v>Underhåll planering Reg Öst</v>
          </cell>
          <cell r="H1407" t="str">
            <v>UHauf - Utformning  (SEK)</v>
          </cell>
          <cell r="I1407" t="str">
            <v>IVpr - Nationella projekt (AVD)</v>
          </cell>
          <cell r="M1407" t="str">
            <v>B505</v>
          </cell>
          <cell r="N1407" t="str">
            <v>02</v>
          </cell>
          <cell r="O1407">
            <v>50000</v>
          </cell>
          <cell r="P1407">
            <v>0</v>
          </cell>
          <cell r="Q1407">
            <v>0</v>
          </cell>
          <cell r="R1407">
            <v>0</v>
          </cell>
          <cell r="S1407">
            <v>50000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</row>
        <row r="1408">
          <cell r="A1408" t="str">
            <v>B54P192</v>
          </cell>
          <cell r="B1408" t="str">
            <v>Kimstad, spårväxelbyte 105</v>
          </cell>
          <cell r="C1408" t="str">
            <v>B43</v>
          </cell>
          <cell r="D1408" t="str">
            <v>Nystart</v>
          </cell>
          <cell r="E1408" t="str">
            <v>Underhåll planering Reg Öst</v>
          </cell>
          <cell r="H1408" t="str">
            <v>UHplsr - Plan.samord.reinv. (ENH)</v>
          </cell>
          <cell r="I1408" t="str">
            <v>IVös - Öst/Stockholm (AVD)</v>
          </cell>
          <cell r="M1408" t="str">
            <v>B505</v>
          </cell>
          <cell r="N1408" t="str">
            <v>02</v>
          </cell>
          <cell r="O1408">
            <v>2500000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2500000</v>
          </cell>
          <cell r="Y1408">
            <v>0</v>
          </cell>
          <cell r="Z1408">
            <v>0</v>
          </cell>
          <cell r="AA1408">
            <v>0</v>
          </cell>
        </row>
        <row r="1409">
          <cell r="A1409" t="str">
            <v>B54P193</v>
          </cell>
          <cell r="B1409" t="str">
            <v>B54P193 Furet spårväxelbyte 404</v>
          </cell>
          <cell r="C1409" t="str">
            <v>B43</v>
          </cell>
          <cell r="D1409" t="str">
            <v>Nystart</v>
          </cell>
          <cell r="E1409" t="str">
            <v>Underhåll planering Reg Väst</v>
          </cell>
          <cell r="H1409" t="str">
            <v>IVväp2 - Projektenhet 2 (ENH)</v>
          </cell>
          <cell r="I1409" t="str">
            <v>IVväp2 - Projektenhet 2 (ENH)</v>
          </cell>
          <cell r="M1409" t="str">
            <v>B630</v>
          </cell>
          <cell r="N1409" t="str">
            <v>03</v>
          </cell>
          <cell r="O1409">
            <v>8500000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8500000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</row>
        <row r="1410">
          <cell r="A1410" t="str">
            <v>B54P193</v>
          </cell>
          <cell r="B1410" t="str">
            <v>B54P193 Furet spårväxelbyte 404</v>
          </cell>
          <cell r="C1410" t="str">
            <v>B43</v>
          </cell>
          <cell r="D1410" t="str">
            <v>Nystart</v>
          </cell>
          <cell r="E1410" t="str">
            <v>Underhåll planering Reg Väst</v>
          </cell>
          <cell r="H1410" t="str">
            <v>IVväp2 - Projektenhet 2 (ENH)</v>
          </cell>
          <cell r="I1410" t="str">
            <v>IVväp2 - Projektenhet 2 (ENH)</v>
          </cell>
          <cell r="M1410" t="str">
            <v>B630</v>
          </cell>
          <cell r="N1410" t="str">
            <v>03</v>
          </cell>
          <cell r="O1410">
            <v>1000000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1000000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</row>
        <row r="1411">
          <cell r="A1411" t="str">
            <v>B54P194</v>
          </cell>
          <cell r="B1411" t="str">
            <v>Finspång, spårväxelbyte 6, 8</v>
          </cell>
          <cell r="C1411" t="str">
            <v>B43</v>
          </cell>
          <cell r="D1411" t="str">
            <v>Nystart</v>
          </cell>
          <cell r="E1411" t="str">
            <v>Underhåll planering Reg Öst</v>
          </cell>
          <cell r="H1411" t="str">
            <v>UHauf - Utformning  (SEK)</v>
          </cell>
          <cell r="I1411" t="str">
            <v>IVpr - Nationella projekt (AVD)</v>
          </cell>
          <cell r="M1411" t="str">
            <v>B563</v>
          </cell>
          <cell r="N1411" t="str">
            <v>64</v>
          </cell>
          <cell r="O1411">
            <v>150000</v>
          </cell>
          <cell r="P1411">
            <v>0</v>
          </cell>
          <cell r="Q1411">
            <v>0</v>
          </cell>
          <cell r="R1411">
            <v>0</v>
          </cell>
          <cell r="S1411">
            <v>50000</v>
          </cell>
          <cell r="T1411">
            <v>100000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</row>
        <row r="1412">
          <cell r="A1412" t="str">
            <v>B54P194</v>
          </cell>
          <cell r="B1412" t="str">
            <v>Finspång, spårväxelbyte 6, 8</v>
          </cell>
          <cell r="C1412" t="str">
            <v>B43</v>
          </cell>
          <cell r="D1412" t="str">
            <v>Nystart</v>
          </cell>
          <cell r="E1412" t="str">
            <v>Underhåll planering Reg Öst</v>
          </cell>
          <cell r="H1412" t="str">
            <v>IVpru - Projekt och utveckling  (ENH)</v>
          </cell>
          <cell r="I1412" t="str">
            <v>IVpr - Nationella projekt (AVD)</v>
          </cell>
          <cell r="M1412" t="str">
            <v>B563</v>
          </cell>
          <cell r="N1412" t="str">
            <v>64</v>
          </cell>
          <cell r="O1412">
            <v>3100000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600000</v>
          </cell>
          <cell r="U1412">
            <v>2500000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</row>
        <row r="1413">
          <cell r="A1413" t="str">
            <v>B60203</v>
          </cell>
          <cell r="B1413" t="str">
            <v>Kiruna-Riksgränsen Utbyte av Kontaktledning</v>
          </cell>
          <cell r="C1413" t="str">
            <v>B43</v>
          </cell>
          <cell r="D1413" t="str">
            <v>Planlagd</v>
          </cell>
          <cell r="E1413" t="str">
            <v>Underhåll planering Reg Nord</v>
          </cell>
          <cell r="H1413" t="str">
            <v>UHplsr - Plan.samord.reinv. (ENH)</v>
          </cell>
          <cell r="I1413" t="str">
            <v>IVn - Nord (AVD)</v>
          </cell>
          <cell r="M1413" t="str">
            <v>B111</v>
          </cell>
          <cell r="N1413" t="str">
            <v>21</v>
          </cell>
          <cell r="O1413">
            <v>60000000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40000000</v>
          </cell>
          <cell r="U1413">
            <v>20000000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</row>
        <row r="1414">
          <cell r="A1414" t="str">
            <v>BR02061</v>
          </cell>
          <cell r="B1414" t="str">
            <v>Hässleholm-Lund, kontaktledningsupprustning och AT</v>
          </cell>
          <cell r="C1414" t="str">
            <v>B43</v>
          </cell>
          <cell r="D1414" t="str">
            <v>Nystart</v>
          </cell>
          <cell r="E1414" t="str">
            <v>Underhåll planering Reg Syd</v>
          </cell>
          <cell r="H1414" t="str">
            <v>IVprk-  Kraft (ENH)</v>
          </cell>
          <cell r="I1414" t="str">
            <v>IVpr - Nationella projekt (AVD)</v>
          </cell>
          <cell r="M1414" t="str">
            <v>B910</v>
          </cell>
          <cell r="N1414" t="str">
            <v>02</v>
          </cell>
          <cell r="O1414">
            <v>10000000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10000000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</row>
        <row r="1415">
          <cell r="A1415" t="str">
            <v>BR02061</v>
          </cell>
          <cell r="B1415" t="str">
            <v>Hässleholm-Lund, kontaktledningsupprustning och AT</v>
          </cell>
          <cell r="C1415" t="str">
            <v>B43</v>
          </cell>
          <cell r="D1415" t="str">
            <v>Nystart</v>
          </cell>
          <cell r="E1415" t="str">
            <v>Underhåll planering Reg Syd</v>
          </cell>
          <cell r="H1415" t="str">
            <v>IVprk-  Kraft (ENH)</v>
          </cell>
          <cell r="I1415" t="str">
            <v>IVpr - Nationella projekt (AVD)</v>
          </cell>
          <cell r="M1415" t="str">
            <v>B910</v>
          </cell>
          <cell r="N1415" t="str">
            <v>02</v>
          </cell>
          <cell r="O1415">
            <v>461000000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226000000</v>
          </cell>
          <cell r="W1415">
            <v>190000000</v>
          </cell>
          <cell r="X1415">
            <v>45000000</v>
          </cell>
          <cell r="Y1415">
            <v>0</v>
          </cell>
          <cell r="Z1415">
            <v>0</v>
          </cell>
          <cell r="AA1415">
            <v>0</v>
          </cell>
        </row>
        <row r="1416">
          <cell r="A1416" t="str">
            <v>BR02062</v>
          </cell>
          <cell r="B1416" t="str">
            <v>Alvesta-Älmhult usp, ktl-upprustning och AT</v>
          </cell>
          <cell r="C1416" t="str">
            <v>B43</v>
          </cell>
          <cell r="D1416" t="str">
            <v>Planlagd</v>
          </cell>
          <cell r="E1416" t="str">
            <v>Underhåll planering Reg Syd</v>
          </cell>
          <cell r="H1416" t="str">
            <v>UHauf - Utformning  (SEK)</v>
          </cell>
          <cell r="I1416" t="str">
            <v>IVpr - Nationella projekt (AVD)</v>
          </cell>
          <cell r="M1416" t="str">
            <v>B814</v>
          </cell>
          <cell r="N1416" t="str">
            <v>02</v>
          </cell>
          <cell r="O1416">
            <v>50000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50000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</row>
        <row r="1417">
          <cell r="A1417" t="str">
            <v>BR02062</v>
          </cell>
          <cell r="B1417" t="str">
            <v>Alvesta-Älmhult usp, ktl-upprustning och AT</v>
          </cell>
          <cell r="C1417" t="str">
            <v>B43</v>
          </cell>
          <cell r="D1417" t="str">
            <v>Planlagd</v>
          </cell>
          <cell r="E1417" t="str">
            <v>Underhåll planering Reg Syd</v>
          </cell>
          <cell r="H1417" t="str">
            <v>IVprk-  Kraft (ENH)</v>
          </cell>
          <cell r="I1417" t="str">
            <v>IVpr - Nationella projekt (AVD)</v>
          </cell>
          <cell r="M1417" t="str">
            <v>B814</v>
          </cell>
          <cell r="N1417" t="str">
            <v>02</v>
          </cell>
          <cell r="O1417">
            <v>183000000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1000000</v>
          </cell>
          <cell r="Y1417">
            <v>1000000</v>
          </cell>
          <cell r="Z1417">
            <v>90000000</v>
          </cell>
          <cell r="AA1417">
            <v>91000000</v>
          </cell>
        </row>
        <row r="1418">
          <cell r="A1418" t="str">
            <v>BR02065</v>
          </cell>
          <cell r="B1418" t="str">
            <v>Älmhult-Hässleholm, ktl-upprustning och AT</v>
          </cell>
          <cell r="C1418" t="str">
            <v>B43</v>
          </cell>
          <cell r="D1418" t="str">
            <v>Planlagd</v>
          </cell>
          <cell r="E1418" t="str">
            <v>Underhåll planering Reg Syd</v>
          </cell>
          <cell r="H1418" t="str">
            <v>IVprk-  Kraft (ENH)</v>
          </cell>
          <cell r="I1418" t="str">
            <v>IVpr - Nationella projekt (AVD)</v>
          </cell>
          <cell r="M1418" t="str">
            <v>B815</v>
          </cell>
          <cell r="N1418" t="str">
            <v>02</v>
          </cell>
          <cell r="O1418">
            <v>330000000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1000000</v>
          </cell>
          <cell r="X1418">
            <v>1000000</v>
          </cell>
          <cell r="Y1418">
            <v>140000000</v>
          </cell>
          <cell r="Z1418">
            <v>104000000</v>
          </cell>
          <cell r="AA1418">
            <v>84000000</v>
          </cell>
        </row>
        <row r="1419">
          <cell r="A1419" t="str">
            <v>BR02065</v>
          </cell>
          <cell r="B1419" t="str">
            <v>Älmhult-Hässleholm, ktl-upprustning och AT</v>
          </cell>
          <cell r="C1419" t="str">
            <v>B43</v>
          </cell>
          <cell r="D1419" t="str">
            <v>Nystart</v>
          </cell>
          <cell r="E1419" t="str">
            <v>Underhåll planering Reg Syd</v>
          </cell>
          <cell r="H1419" t="str">
            <v>UHauf - Utformning  (SEK)</v>
          </cell>
          <cell r="I1419" t="str">
            <v>IVpr - Nationella projekt (AVD)</v>
          </cell>
          <cell r="M1419" t="str">
            <v>B815</v>
          </cell>
          <cell r="N1419" t="str">
            <v>02</v>
          </cell>
          <cell r="O1419">
            <v>100000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100000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</row>
        <row r="1420">
          <cell r="A1420" t="str">
            <v>BR04016</v>
          </cell>
          <cell r="B1420" t="str">
            <v>Värnamo-Alvesta, ktl-upprustning</v>
          </cell>
          <cell r="C1420" t="str">
            <v>B43</v>
          </cell>
          <cell r="D1420" t="str">
            <v>Planlagd</v>
          </cell>
          <cell r="E1420" t="str">
            <v>Underhåll planering Reg Syd</v>
          </cell>
          <cell r="H1420" t="str">
            <v>UHplsr - Plan.samord.reinv. (ENH)</v>
          </cell>
          <cell r="I1420" t="str">
            <v>IVsy - Syd (AVD)</v>
          </cell>
          <cell r="M1420" t="str">
            <v>B720</v>
          </cell>
          <cell r="N1420" t="str">
            <v>04</v>
          </cell>
          <cell r="O1420">
            <v>32000000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16000000</v>
          </cell>
          <cell r="V1420">
            <v>16000000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</row>
        <row r="1421">
          <cell r="A1421" t="str">
            <v>BR05015</v>
          </cell>
          <cell r="B1421" t="str">
            <v>Gävle Drottninggatan, Bro/btg/5/1925</v>
          </cell>
          <cell r="C1421" t="str">
            <v>B43</v>
          </cell>
          <cell r="D1421" t="str">
            <v>Planlagd</v>
          </cell>
          <cell r="E1421" t="str">
            <v>Underhåll planering Reg Mitt</v>
          </cell>
          <cell r="H1421" t="str">
            <v>UHauf - Utformning  (SEK)</v>
          </cell>
          <cell r="I1421" t="str">
            <v>IVm - Mitt (AVD)</v>
          </cell>
          <cell r="M1421" t="str">
            <v>B303</v>
          </cell>
          <cell r="N1421" t="str">
            <v>05</v>
          </cell>
          <cell r="O1421">
            <v>100000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100000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</row>
        <row r="1422">
          <cell r="A1422" t="str">
            <v>BR05015</v>
          </cell>
          <cell r="B1422" t="str">
            <v>Gävle Drottninggatan, Bro/btg/5/1925</v>
          </cell>
          <cell r="C1422" t="str">
            <v>B43</v>
          </cell>
          <cell r="D1422" t="str">
            <v>Planlagd</v>
          </cell>
          <cell r="E1422" t="str">
            <v>Underhåll planering Reg Mitt</v>
          </cell>
          <cell r="H1422" t="str">
            <v>IVm - Mitt (AVD)</v>
          </cell>
          <cell r="I1422" t="str">
            <v>IVm - Mitt (AVD)</v>
          </cell>
          <cell r="M1422" t="str">
            <v>B303</v>
          </cell>
          <cell r="N1422" t="str">
            <v>05</v>
          </cell>
          <cell r="O1422">
            <v>35000000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35000000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</row>
        <row r="1423">
          <cell r="A1423" t="str">
            <v>BR09018</v>
          </cell>
          <cell r="B1423" t="str">
            <v>Krampen-Frövi, Spårbyte</v>
          </cell>
          <cell r="C1423" t="str">
            <v>B43</v>
          </cell>
          <cell r="D1423" t="str">
            <v>Pågående</v>
          </cell>
          <cell r="E1423" t="str">
            <v>Underhåll planering Reg Öst</v>
          </cell>
          <cell r="H1423" t="str">
            <v>IVm - Mitt (AVD)</v>
          </cell>
          <cell r="I1423" t="str">
            <v>IVm - Mitt (AVD)</v>
          </cell>
          <cell r="M1423" t="str">
            <v>B313</v>
          </cell>
          <cell r="N1423" t="str">
            <v>09</v>
          </cell>
          <cell r="O1423">
            <v>12200000</v>
          </cell>
          <cell r="P1423">
            <v>0</v>
          </cell>
          <cell r="Q1423">
            <v>0</v>
          </cell>
          <cell r="R1423">
            <v>0</v>
          </cell>
          <cell r="S1423">
            <v>12200000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</row>
        <row r="1424">
          <cell r="A1424" t="str">
            <v>BR32008</v>
          </cell>
          <cell r="B1424" t="str">
            <v>Eslöv-Teckomatorp, standardförbättring kontaktledn</v>
          </cell>
          <cell r="C1424" t="str">
            <v>B43</v>
          </cell>
          <cell r="D1424" t="str">
            <v>Planlagd</v>
          </cell>
          <cell r="E1424" t="str">
            <v>Underhåll planering Reg Syd</v>
          </cell>
          <cell r="H1424" t="str">
            <v>IVsy - Syd (AVD)</v>
          </cell>
          <cell r="I1424" t="str">
            <v>IVpr - Nationella projekt (AVD)</v>
          </cell>
          <cell r="M1424" t="str">
            <v>B935</v>
          </cell>
          <cell r="N1424" t="str">
            <v>32</v>
          </cell>
          <cell r="O1424">
            <v>21000000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21000000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</row>
        <row r="1425">
          <cell r="A1425" t="str">
            <v>BR32009</v>
          </cell>
          <cell r="B1425" t="str">
            <v>Ramlösa-Teckomatorp, trefas hjälpkraft</v>
          </cell>
          <cell r="C1425" t="str">
            <v>B43</v>
          </cell>
          <cell r="D1425" t="str">
            <v>Planlagd</v>
          </cell>
          <cell r="E1425" t="str">
            <v>Underhåll planering Reg Syd</v>
          </cell>
          <cell r="H1425" t="str">
            <v>IVprk-  Kraft (ENH)</v>
          </cell>
          <cell r="I1425" t="str">
            <v>IVsy - Syd (AVD)</v>
          </cell>
          <cell r="M1425" t="str">
            <v>B926</v>
          </cell>
          <cell r="N1425" t="str">
            <v>32</v>
          </cell>
          <cell r="O1425">
            <v>21000000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1000000</v>
          </cell>
          <cell r="X1425">
            <v>10000000</v>
          </cell>
          <cell r="Y1425">
            <v>10000000</v>
          </cell>
          <cell r="Z1425">
            <v>0</v>
          </cell>
          <cell r="AA1425">
            <v>0</v>
          </cell>
        </row>
        <row r="1426">
          <cell r="A1426" t="str">
            <v>BR32010</v>
          </cell>
          <cell r="B1426" t="str">
            <v>Ramlösa-Teckomatorp, ktl-upprustning</v>
          </cell>
          <cell r="C1426" t="str">
            <v>B43</v>
          </cell>
          <cell r="D1426" t="str">
            <v>Planlagd</v>
          </cell>
          <cell r="E1426" t="str">
            <v>Underhåll planering Reg Syd</v>
          </cell>
          <cell r="H1426" t="str">
            <v>IVprk-  Kraft (ENH)</v>
          </cell>
          <cell r="I1426" t="str">
            <v>IVpr - Nationella projekt (AVD)</v>
          </cell>
          <cell r="M1426" t="str">
            <v>B926</v>
          </cell>
          <cell r="N1426" t="str">
            <v>32</v>
          </cell>
          <cell r="O1426">
            <v>63000000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1000000</v>
          </cell>
          <cell r="X1426">
            <v>1000000</v>
          </cell>
          <cell r="Y1426">
            <v>16000000</v>
          </cell>
          <cell r="Z1426">
            <v>44000000</v>
          </cell>
          <cell r="AA1426">
            <v>1000000</v>
          </cell>
        </row>
        <row r="1427">
          <cell r="A1427" t="str">
            <v>BR32010</v>
          </cell>
          <cell r="B1427" t="str">
            <v>Ramlösa-Teckomatorp, ktl-upprustning</v>
          </cell>
          <cell r="C1427" t="str">
            <v>B43</v>
          </cell>
          <cell r="D1427" t="str">
            <v>Nystart</v>
          </cell>
          <cell r="E1427" t="str">
            <v>Underhåll planering Reg Syd</v>
          </cell>
          <cell r="H1427" t="str">
            <v>UHauf - Utformning  (SEK)</v>
          </cell>
          <cell r="I1427" t="str">
            <v>IVpr - Nationella projekt (AVD)</v>
          </cell>
          <cell r="M1427" t="str">
            <v>B926</v>
          </cell>
          <cell r="N1427" t="str">
            <v>32</v>
          </cell>
          <cell r="O1427">
            <v>100000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100000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</row>
        <row r="1428">
          <cell r="A1428" t="str">
            <v>BR32012</v>
          </cell>
          <cell r="B1428" t="str">
            <v>Teckomatorp-Eslöv, trefas hjälpkraftledning</v>
          </cell>
          <cell r="C1428" t="str">
            <v>B43</v>
          </cell>
          <cell r="D1428" t="str">
            <v>Planlagd</v>
          </cell>
          <cell r="E1428" t="str">
            <v>Underhåll planering Reg Syd</v>
          </cell>
          <cell r="H1428" t="str">
            <v>UHplsr - Plan.samord.reinv. (ENH)</v>
          </cell>
          <cell r="I1428" t="str">
            <v>IVpr - Nationella projekt (AVD)</v>
          </cell>
          <cell r="M1428" t="str">
            <v>B935</v>
          </cell>
          <cell r="N1428" t="str">
            <v>32</v>
          </cell>
          <cell r="O1428">
            <v>10000000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5000000</v>
          </cell>
          <cell r="U1428">
            <v>5000000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</row>
        <row r="1429">
          <cell r="A1429" t="str">
            <v>BR33005</v>
          </cell>
          <cell r="B1429" t="str">
            <v>Eldsberga-Hässleholm, ktl-upprustning och AT</v>
          </cell>
          <cell r="C1429" t="str">
            <v>B43</v>
          </cell>
          <cell r="D1429" t="str">
            <v>Planlagd</v>
          </cell>
          <cell r="E1429" t="str">
            <v>Underhåll planering Reg Syd</v>
          </cell>
          <cell r="H1429" t="str">
            <v>UHplsr - Plan.samord.reinv. (ENH)</v>
          </cell>
          <cell r="I1429" t="str">
            <v>IVpr - Nationella projekt (AVD)</v>
          </cell>
          <cell r="M1429" t="str">
            <v>B931</v>
          </cell>
          <cell r="N1429" t="str">
            <v>33</v>
          </cell>
          <cell r="O1429">
            <v>128000000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64000000</v>
          </cell>
          <cell r="V1429">
            <v>64000000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</row>
        <row r="1430">
          <cell r="A1430" t="str">
            <v>BR80004</v>
          </cell>
          <cell r="B1430" t="str">
            <v>Långarum, utbyte av vägbro</v>
          </cell>
          <cell r="C1430" t="str">
            <v>B43</v>
          </cell>
          <cell r="D1430" t="str">
            <v>Pågående</v>
          </cell>
          <cell r="E1430" t="str">
            <v>Underhåll planering Reg Syd</v>
          </cell>
          <cell r="H1430" t="str">
            <v>IVsy - Syd (AVD)</v>
          </cell>
          <cell r="I1430" t="str">
            <v>IVsy - Syd (AVD)</v>
          </cell>
          <cell r="M1430" t="str">
            <v>B831</v>
          </cell>
          <cell r="N1430" t="str">
            <v>80</v>
          </cell>
          <cell r="O1430">
            <v>7000000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7000000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</row>
        <row r="1431">
          <cell r="A1431" t="str">
            <v>BR80004</v>
          </cell>
          <cell r="B1431" t="str">
            <v>Långarum, utbyte av vägbro</v>
          </cell>
          <cell r="C1431" t="str">
            <v>B43</v>
          </cell>
          <cell r="D1431" t="str">
            <v>Pågående</v>
          </cell>
          <cell r="E1431" t="str">
            <v>Underhåll planering Reg Syd</v>
          </cell>
          <cell r="H1431" t="str">
            <v>IVsy1 - Projektenhet 1 (ENH)</v>
          </cell>
          <cell r="I1431" t="str">
            <v>IVsy - Syd (AVD)</v>
          </cell>
          <cell r="M1431" t="str">
            <v>B831</v>
          </cell>
          <cell r="N1431" t="str">
            <v>80</v>
          </cell>
          <cell r="O1431">
            <v>-135400</v>
          </cell>
          <cell r="P1431">
            <v>0</v>
          </cell>
          <cell r="Q1431">
            <v>0</v>
          </cell>
          <cell r="R1431">
            <v>0</v>
          </cell>
          <cell r="S1431">
            <v>-135400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</row>
        <row r="1432">
          <cell r="A1432" t="str">
            <v>BR80012</v>
          </cell>
          <cell r="B1432" t="str">
            <v>Grava (Eksjö kommun), brobyte</v>
          </cell>
          <cell r="C1432" t="str">
            <v>B43</v>
          </cell>
          <cell r="D1432" t="str">
            <v>Pågående</v>
          </cell>
          <cell r="E1432" t="str">
            <v>Underhåll planering Reg Syd</v>
          </cell>
          <cell r="H1432" t="str">
            <v>IVsy - Syd (AVD)</v>
          </cell>
          <cell r="I1432" t="str">
            <v>IVsy - Syd (AVD)</v>
          </cell>
          <cell r="M1432" t="str">
            <v>B831</v>
          </cell>
          <cell r="N1432" t="str">
            <v>80</v>
          </cell>
          <cell r="O1432">
            <v>6120000</v>
          </cell>
          <cell r="P1432">
            <v>0</v>
          </cell>
          <cell r="Q1432">
            <v>0</v>
          </cell>
          <cell r="R1432">
            <v>0</v>
          </cell>
          <cell r="S1432">
            <v>6120000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</row>
        <row r="1433">
          <cell r="A1433" t="str">
            <v>BR80012</v>
          </cell>
          <cell r="B1433" t="str">
            <v>Grava (Eksjö kommun), brobyte</v>
          </cell>
          <cell r="C1433" t="str">
            <v>B43</v>
          </cell>
          <cell r="D1433" t="str">
            <v>Pågående</v>
          </cell>
          <cell r="E1433" t="str">
            <v>Underhåll planering Reg Syd</v>
          </cell>
          <cell r="H1433" t="str">
            <v>IVsy2 - Projektenhet 2 (ENH)</v>
          </cell>
          <cell r="I1433" t="str">
            <v>IVsy - Syd (AVD)</v>
          </cell>
          <cell r="M1433" t="str">
            <v>B831</v>
          </cell>
          <cell r="N1433" t="str">
            <v>80</v>
          </cell>
          <cell r="O1433">
            <v>74276</v>
          </cell>
          <cell r="P1433">
            <v>0</v>
          </cell>
          <cell r="Q1433">
            <v>0</v>
          </cell>
          <cell r="R1433">
            <v>0</v>
          </cell>
          <cell r="S1433">
            <v>74276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</row>
        <row r="1434">
          <cell r="A1434" t="str">
            <v>BR80012</v>
          </cell>
          <cell r="B1434" t="str">
            <v>Grava (Eksjö kommun), brobyte</v>
          </cell>
          <cell r="C1434" t="str">
            <v>B43</v>
          </cell>
          <cell r="D1434" t="str">
            <v>Pågående</v>
          </cell>
          <cell r="E1434" t="str">
            <v>Underhåll planering Reg Syd</v>
          </cell>
          <cell r="H1434" t="str">
            <v>IVsy2 - Projektenhet 2 (ENH)</v>
          </cell>
          <cell r="I1434" t="str">
            <v>IVsy - Syd (AVD)</v>
          </cell>
          <cell r="M1434" t="str">
            <v>B831</v>
          </cell>
          <cell r="N1434" t="str">
            <v>80</v>
          </cell>
          <cell r="O1434">
            <v>48151</v>
          </cell>
          <cell r="P1434">
            <v>0</v>
          </cell>
          <cell r="Q1434">
            <v>0</v>
          </cell>
          <cell r="R1434">
            <v>0</v>
          </cell>
          <cell r="S1434">
            <v>48151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</row>
        <row r="1435">
          <cell r="A1435" t="str">
            <v>V2200</v>
          </cell>
          <cell r="B1435" t="str">
            <v>Bro över järnväg i Rotebro, E4</v>
          </cell>
          <cell r="C1435" t="str">
            <v>DRIF</v>
          </cell>
          <cell r="D1435" t="str">
            <v>Pågående</v>
          </cell>
          <cell r="E1435" t="str">
            <v>SSTp - Planering (ENH)</v>
          </cell>
          <cell r="H1435" t="str">
            <v>IVössn - Stockholm Nord (ENH)</v>
          </cell>
          <cell r="I1435" t="str">
            <v>IVössn - Stockholm Nord (ENH)</v>
          </cell>
          <cell r="M1435" t="str">
            <v/>
          </cell>
          <cell r="N1435" t="str">
            <v/>
          </cell>
          <cell r="O1435">
            <v>313664919</v>
          </cell>
          <cell r="P1435">
            <v>0</v>
          </cell>
          <cell r="Q1435">
            <v>0</v>
          </cell>
          <cell r="R1435">
            <v>0</v>
          </cell>
          <cell r="S1435">
            <v>132564919</v>
          </cell>
          <cell r="T1435">
            <v>114900000</v>
          </cell>
          <cell r="U1435">
            <v>62200000</v>
          </cell>
          <cell r="V1435">
            <v>2000000</v>
          </cell>
          <cell r="W1435">
            <v>2000000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</row>
        <row r="1436">
          <cell r="A1436" t="str">
            <v>V82230</v>
          </cell>
          <cell r="B1436" t="str">
            <v>Skadestånd</v>
          </cell>
          <cell r="C1436" t="str">
            <v>DRIF</v>
          </cell>
          <cell r="D1436" t="str">
            <v>Pågående</v>
          </cell>
          <cell r="E1436" t="str">
            <v>SNb - Samhällsbehov (ENH)</v>
          </cell>
          <cell r="H1436" t="str">
            <v>SNs-Stab (ENH)</v>
          </cell>
          <cell r="I1436" t="str">
            <v>SNb - Samhällsbehov (ENH)</v>
          </cell>
          <cell r="M1436" t="str">
            <v/>
          </cell>
          <cell r="N1436" t="str">
            <v/>
          </cell>
          <cell r="O1436">
            <v>1570000</v>
          </cell>
          <cell r="P1436">
            <v>0</v>
          </cell>
          <cell r="Q1436">
            <v>0</v>
          </cell>
          <cell r="R1436">
            <v>0</v>
          </cell>
          <cell r="S1436">
            <v>200000</v>
          </cell>
          <cell r="T1436">
            <v>220000</v>
          </cell>
          <cell r="U1436">
            <v>390000</v>
          </cell>
          <cell r="V1436">
            <v>760000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</row>
        <row r="1437">
          <cell r="A1437" t="str">
            <v>V8230101</v>
          </cell>
          <cell r="B1437" t="str">
            <v>Indragning av väg</v>
          </cell>
          <cell r="C1437" t="str">
            <v>DRIF</v>
          </cell>
          <cell r="D1437" t="str">
            <v>Nystart</v>
          </cell>
          <cell r="E1437" t="str">
            <v>SNb - Samhällsbehov (ENH)</v>
          </cell>
          <cell r="H1437" t="str">
            <v>UHonn - Norrbotten (SEK)</v>
          </cell>
          <cell r="I1437" t="str">
            <v>SNb - Samhällsbehov (ENH)</v>
          </cell>
          <cell r="M1437" t="str">
            <v/>
          </cell>
          <cell r="N1437" t="str">
            <v/>
          </cell>
          <cell r="O1437">
            <v>9700000</v>
          </cell>
          <cell r="P1437">
            <v>0</v>
          </cell>
          <cell r="Q1437">
            <v>0</v>
          </cell>
          <cell r="R1437">
            <v>0</v>
          </cell>
          <cell r="S1437">
            <v>500000</v>
          </cell>
          <cell r="T1437">
            <v>9000000</v>
          </cell>
          <cell r="U1437">
            <v>200000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</row>
        <row r="1438">
          <cell r="A1438" t="str">
            <v>V8230273</v>
          </cell>
          <cell r="B1438" t="str">
            <v>Nyuppsättn vägmärken</v>
          </cell>
          <cell r="C1438" t="str">
            <v>DRIF</v>
          </cell>
          <cell r="D1438" t="str">
            <v>Pågående</v>
          </cell>
          <cell r="E1438" t="str">
            <v>SNb - Samhällsbehov (ENH)</v>
          </cell>
          <cell r="H1438" t="str">
            <v>UHon - Nord (ENH)</v>
          </cell>
          <cell r="I1438" t="str">
            <v/>
          </cell>
          <cell r="M1438" t="str">
            <v/>
          </cell>
          <cell r="N1438" t="str">
            <v/>
          </cell>
          <cell r="O1438">
            <v>13000000</v>
          </cell>
          <cell r="P1438">
            <v>0</v>
          </cell>
          <cell r="Q1438">
            <v>0</v>
          </cell>
          <cell r="R1438">
            <v>0</v>
          </cell>
          <cell r="S1438">
            <v>5000000</v>
          </cell>
          <cell r="T1438">
            <v>2000000</v>
          </cell>
          <cell r="U1438">
            <v>2000000</v>
          </cell>
          <cell r="V1438">
            <v>2000000</v>
          </cell>
          <cell r="W1438">
            <v>2000000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</row>
        <row r="1439">
          <cell r="A1439" t="str">
            <v>V83608</v>
          </cell>
          <cell r="B1439" t="str">
            <v>SM Förändringsärenden</v>
          </cell>
          <cell r="C1439" t="str">
            <v>DRIF</v>
          </cell>
          <cell r="D1439" t="str">
            <v>Nystart</v>
          </cell>
          <cell r="E1439" t="str">
            <v>SMp - Planering (ENH)</v>
          </cell>
          <cell r="H1439" t="str">
            <v>IVm - Mitt (AVD)</v>
          </cell>
          <cell r="I1439" t="str">
            <v>SMp - Planering (ENH)</v>
          </cell>
          <cell r="M1439" t="str">
            <v/>
          </cell>
          <cell r="N1439" t="str">
            <v/>
          </cell>
          <cell r="O1439">
            <v>12000000</v>
          </cell>
          <cell r="P1439">
            <v>0</v>
          </cell>
          <cell r="Q1439">
            <v>0</v>
          </cell>
          <cell r="R1439">
            <v>0</v>
          </cell>
          <cell r="S1439">
            <v>5000000</v>
          </cell>
          <cell r="T1439">
            <v>5000000</v>
          </cell>
          <cell r="U1439">
            <v>1000000</v>
          </cell>
          <cell r="V1439">
            <v>1000000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</row>
        <row r="1440">
          <cell r="A1440" t="str">
            <v>V83608</v>
          </cell>
          <cell r="B1440" t="str">
            <v>SM Förändringsärenden</v>
          </cell>
          <cell r="C1440" t="str">
            <v>DRIF</v>
          </cell>
          <cell r="D1440" t="str">
            <v>Nystart</v>
          </cell>
          <cell r="E1440" t="str">
            <v>SMp - Planering (ENH)</v>
          </cell>
          <cell r="H1440" t="str">
            <v>IVm - Mitt (AVD)</v>
          </cell>
          <cell r="I1440" t="str">
            <v>SMp - Planering (ENH)</v>
          </cell>
          <cell r="M1440" t="str">
            <v/>
          </cell>
          <cell r="N1440" t="str">
            <v/>
          </cell>
          <cell r="O1440">
            <v>41100000</v>
          </cell>
          <cell r="P1440">
            <v>0</v>
          </cell>
          <cell r="Q1440">
            <v>0</v>
          </cell>
          <cell r="R1440">
            <v>0</v>
          </cell>
          <cell r="S1440">
            <v>19100000</v>
          </cell>
          <cell r="T1440">
            <v>14000000</v>
          </cell>
          <cell r="U1440">
            <v>4000000</v>
          </cell>
          <cell r="V1440">
            <v>4000000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</row>
        <row r="1441">
          <cell r="A1441" t="str">
            <v>V87733341</v>
          </cell>
          <cell r="B1441" t="str">
            <v>Rv 23 Älmhult-Ljungstorp mittsep</v>
          </cell>
          <cell r="C1441" t="str">
            <v>DRIF</v>
          </cell>
          <cell r="D1441" t="str">
            <v>Planlagd</v>
          </cell>
          <cell r="E1441" t="str">
            <v>SSYpk - Kortsiktig planering (SEK)</v>
          </cell>
          <cell r="H1441" t="str">
            <v>IVsy1 - Projektenhet 1 (ENH)</v>
          </cell>
          <cell r="I1441" t="str">
            <v>IVsy1 - Projektenhet 1 (ENH)</v>
          </cell>
          <cell r="M1441" t="str">
            <v/>
          </cell>
          <cell r="N1441" t="str">
            <v/>
          </cell>
          <cell r="O1441">
            <v>8000000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8000000</v>
          </cell>
          <cell r="Y1441">
            <v>0</v>
          </cell>
          <cell r="Z1441">
            <v>0</v>
          </cell>
          <cell r="AA1441">
            <v>0</v>
          </cell>
        </row>
        <row r="1442">
          <cell r="A1442" t="str">
            <v>V9125</v>
          </cell>
          <cell r="B1442" t="str">
            <v>Externa Intäkter</v>
          </cell>
          <cell r="C1442" t="str">
            <v>DRIF</v>
          </cell>
          <cell r="D1442" t="str">
            <v>Pågående</v>
          </cell>
          <cell r="E1442" t="str">
            <v>SNs-Stab (ENH)</v>
          </cell>
          <cell r="H1442" t="str">
            <v>SNp - Planering (ENH)</v>
          </cell>
          <cell r="I1442" t="str">
            <v/>
          </cell>
          <cell r="M1442" t="str">
            <v/>
          </cell>
          <cell r="N1442" t="str">
            <v/>
          </cell>
          <cell r="O1442">
            <v>-2890000</v>
          </cell>
          <cell r="P1442">
            <v>0</v>
          </cell>
          <cell r="Q1442">
            <v>0</v>
          </cell>
          <cell r="R1442">
            <v>0</v>
          </cell>
          <cell r="S1442">
            <v>-670000</v>
          </cell>
          <cell r="T1442">
            <v>-720000</v>
          </cell>
          <cell r="U1442">
            <v>-740000</v>
          </cell>
          <cell r="V1442">
            <v>-760000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ata"/>
      <sheetName val="mer data"/>
      <sheetName val="sortering"/>
      <sheetName val="Styrramverk"/>
      <sheetName val="list prio"/>
      <sheetName val="analys behov"/>
      <sheetName val="list beställd"/>
      <sheetName val="analys styrramverk"/>
      <sheetName val="utrymme nystarter"/>
      <sheetName val="list region Uho"/>
      <sheetName val="list Bantyp"/>
      <sheetName val="list plan enhet"/>
      <sheetName val="levkval"/>
      <sheetName val="sum levkval"/>
      <sheetName val="natonella planer 10 maj"/>
      <sheetName val="jmf nat planer m Agresso"/>
      <sheetName val="jmf mer data m nat planer"/>
      <sheetName val="mall auto gen"/>
    </sheetNames>
    <sheetDataSet>
      <sheetData sheetId="0"/>
      <sheetData sheetId="1">
        <row r="2">
          <cell r="A2">
            <v>1581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YINVESTERINGAR"/>
      <sheetName val="Försättsblad"/>
      <sheetName val="Förklaring"/>
      <sheetName val="Per stråk"/>
      <sheetName val="Pivo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isites"/>
      <sheetName val="Results"/>
      <sheetName val="Vhcls_dry_bulk"/>
      <sheetName val="Vhcls_liq_bulk"/>
      <sheetName val="Vhcls_gen_cargo"/>
      <sheetName val="cost_param_network"/>
      <sheetName val="averageVehicleCapacity"/>
      <sheetName val="Cargo"/>
      <sheetName val="ODLegDynamicUtilize"/>
      <sheetName val="PilotFees"/>
      <sheetName val="Tax_Country_Base2005"/>
      <sheetName val="Toll_Link_Base2005"/>
      <sheetName val="Voyager DB Vehicle params"/>
      <sheetName val="E(trp+loadtime_costs)"/>
      <sheetName val="CostCalc"/>
      <sheetName val="CostData"/>
      <sheetName val="ChainData"/>
      <sheetName val="Blad2"/>
    </sheetNames>
    <sheetDataSet>
      <sheetData sheetId="0">
        <row r="7">
          <cell r="D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ny"/>
      <sheetName val="gammal"/>
      <sheetName val="nytillkommet"/>
      <sheetName val="nyborttaget"/>
      <sheetName val="jämför"/>
    </sheetNames>
    <sheetDataSet>
      <sheetData sheetId="0" refreshError="1"/>
      <sheetData sheetId="1">
        <row r="2">
          <cell r="A2">
            <v>1581</v>
          </cell>
        </row>
        <row r="3">
          <cell r="A3">
            <v>1690</v>
          </cell>
        </row>
        <row r="4">
          <cell r="A4">
            <v>1839</v>
          </cell>
        </row>
        <row r="5">
          <cell r="A5">
            <v>1839</v>
          </cell>
        </row>
        <row r="6">
          <cell r="A6">
            <v>1846</v>
          </cell>
        </row>
        <row r="7">
          <cell r="A7">
            <v>1846</v>
          </cell>
        </row>
        <row r="8">
          <cell r="A8">
            <v>1847</v>
          </cell>
        </row>
        <row r="9">
          <cell r="A9">
            <v>1847</v>
          </cell>
        </row>
        <row r="10">
          <cell r="A10">
            <v>1848</v>
          </cell>
        </row>
        <row r="11">
          <cell r="A11">
            <v>1849</v>
          </cell>
        </row>
        <row r="12">
          <cell r="A12">
            <v>1852</v>
          </cell>
        </row>
        <row r="13">
          <cell r="A13">
            <v>1853</v>
          </cell>
        </row>
        <row r="14">
          <cell r="A14">
            <v>1853</v>
          </cell>
        </row>
        <row r="15">
          <cell r="A15">
            <v>1853</v>
          </cell>
        </row>
        <row r="16">
          <cell r="A16">
            <v>1853</v>
          </cell>
        </row>
        <row r="17">
          <cell r="A17">
            <v>1872</v>
          </cell>
        </row>
        <row r="18">
          <cell r="A18">
            <v>1873</v>
          </cell>
        </row>
        <row r="19">
          <cell r="A19">
            <v>1877</v>
          </cell>
        </row>
        <row r="20">
          <cell r="A20">
            <v>1878</v>
          </cell>
        </row>
        <row r="21">
          <cell r="A21">
            <v>1879</v>
          </cell>
        </row>
        <row r="22">
          <cell r="A22">
            <v>1881</v>
          </cell>
        </row>
        <row r="23">
          <cell r="A23">
            <v>1884</v>
          </cell>
        </row>
        <row r="24">
          <cell r="A24">
            <v>1885</v>
          </cell>
        </row>
        <row r="25">
          <cell r="A25">
            <v>1886</v>
          </cell>
        </row>
        <row r="26">
          <cell r="A26">
            <v>1887</v>
          </cell>
        </row>
        <row r="27">
          <cell r="A27">
            <v>1888</v>
          </cell>
        </row>
        <row r="28">
          <cell r="A28">
            <v>1892</v>
          </cell>
        </row>
        <row r="29">
          <cell r="A29">
            <v>1893</v>
          </cell>
        </row>
        <row r="30">
          <cell r="A30">
            <v>1895</v>
          </cell>
        </row>
        <row r="31">
          <cell r="A31">
            <v>1896</v>
          </cell>
        </row>
        <row r="32">
          <cell r="A32">
            <v>1898</v>
          </cell>
        </row>
        <row r="33">
          <cell r="A33">
            <v>1899</v>
          </cell>
        </row>
        <row r="34">
          <cell r="A34">
            <v>1902</v>
          </cell>
        </row>
        <row r="35">
          <cell r="A35">
            <v>1904</v>
          </cell>
        </row>
        <row r="36">
          <cell r="A36">
            <v>1905</v>
          </cell>
        </row>
        <row r="37">
          <cell r="A37">
            <v>1906</v>
          </cell>
        </row>
        <row r="38">
          <cell r="A38">
            <v>1907</v>
          </cell>
        </row>
        <row r="39">
          <cell r="A39">
            <v>1908</v>
          </cell>
        </row>
        <row r="40">
          <cell r="A40">
            <v>1909</v>
          </cell>
        </row>
        <row r="41">
          <cell r="A41">
            <v>1910</v>
          </cell>
        </row>
        <row r="42">
          <cell r="A42">
            <v>1918</v>
          </cell>
        </row>
        <row r="43">
          <cell r="A43">
            <v>1924</v>
          </cell>
        </row>
        <row r="44">
          <cell r="A44">
            <v>1927</v>
          </cell>
        </row>
        <row r="45">
          <cell r="A45">
            <v>1928</v>
          </cell>
        </row>
        <row r="46">
          <cell r="A46">
            <v>1929</v>
          </cell>
        </row>
        <row r="47">
          <cell r="A47">
            <v>1930</v>
          </cell>
        </row>
        <row r="48">
          <cell r="A48">
            <v>1931</v>
          </cell>
        </row>
        <row r="49">
          <cell r="A49">
            <v>1932</v>
          </cell>
        </row>
        <row r="50">
          <cell r="A50">
            <v>1933</v>
          </cell>
        </row>
        <row r="51">
          <cell r="A51">
            <v>1938</v>
          </cell>
        </row>
        <row r="52">
          <cell r="A52">
            <v>1939</v>
          </cell>
        </row>
        <row r="53">
          <cell r="A53">
            <v>1940</v>
          </cell>
        </row>
        <row r="54">
          <cell r="A54">
            <v>1975</v>
          </cell>
        </row>
        <row r="55">
          <cell r="A55">
            <v>1975</v>
          </cell>
        </row>
        <row r="56">
          <cell r="A56">
            <v>2218</v>
          </cell>
        </row>
        <row r="57">
          <cell r="A57">
            <v>2218</v>
          </cell>
        </row>
        <row r="58">
          <cell r="A58">
            <v>2218</v>
          </cell>
        </row>
        <row r="59">
          <cell r="A59">
            <v>2219</v>
          </cell>
        </row>
        <row r="60">
          <cell r="A60">
            <v>2219</v>
          </cell>
        </row>
        <row r="61">
          <cell r="A61">
            <v>2219</v>
          </cell>
        </row>
        <row r="62">
          <cell r="A62">
            <v>2229</v>
          </cell>
        </row>
        <row r="63">
          <cell r="A63">
            <v>2229</v>
          </cell>
        </row>
        <row r="64">
          <cell r="A64">
            <v>2230</v>
          </cell>
        </row>
        <row r="65">
          <cell r="A65">
            <v>2230</v>
          </cell>
        </row>
        <row r="66">
          <cell r="A66">
            <v>2230</v>
          </cell>
        </row>
        <row r="67">
          <cell r="A67">
            <v>2231</v>
          </cell>
        </row>
        <row r="68">
          <cell r="A68">
            <v>2231</v>
          </cell>
        </row>
        <row r="69">
          <cell r="A69">
            <v>2233</v>
          </cell>
        </row>
        <row r="70">
          <cell r="A70">
            <v>2234</v>
          </cell>
        </row>
        <row r="71">
          <cell r="A71">
            <v>2234</v>
          </cell>
        </row>
        <row r="72">
          <cell r="A72">
            <v>2235</v>
          </cell>
        </row>
        <row r="73">
          <cell r="A73">
            <v>2235</v>
          </cell>
        </row>
        <row r="74">
          <cell r="A74">
            <v>2236</v>
          </cell>
        </row>
        <row r="75">
          <cell r="A75">
            <v>2236</v>
          </cell>
        </row>
        <row r="76">
          <cell r="A76">
            <v>2237</v>
          </cell>
        </row>
        <row r="77">
          <cell r="A77">
            <v>2237</v>
          </cell>
        </row>
        <row r="78">
          <cell r="A78">
            <v>2241</v>
          </cell>
        </row>
        <row r="79">
          <cell r="A79">
            <v>2367</v>
          </cell>
        </row>
        <row r="80">
          <cell r="A80">
            <v>2367</v>
          </cell>
        </row>
        <row r="81">
          <cell r="A81">
            <v>2411</v>
          </cell>
        </row>
        <row r="82">
          <cell r="A82">
            <v>2411</v>
          </cell>
        </row>
        <row r="83">
          <cell r="A83">
            <v>2412</v>
          </cell>
        </row>
        <row r="84">
          <cell r="A84">
            <v>2412</v>
          </cell>
        </row>
        <row r="85">
          <cell r="A85">
            <v>2414</v>
          </cell>
        </row>
        <row r="86">
          <cell r="A86">
            <v>2414</v>
          </cell>
        </row>
        <row r="87">
          <cell r="A87">
            <v>2704</v>
          </cell>
        </row>
        <row r="88">
          <cell r="A88">
            <v>2711</v>
          </cell>
        </row>
        <row r="89">
          <cell r="A89">
            <v>2711</v>
          </cell>
        </row>
        <row r="90">
          <cell r="A90">
            <v>2713</v>
          </cell>
        </row>
        <row r="91">
          <cell r="A91">
            <v>2759</v>
          </cell>
        </row>
        <row r="92">
          <cell r="A92">
            <v>2760</v>
          </cell>
        </row>
        <row r="93">
          <cell r="A93">
            <v>2761</v>
          </cell>
        </row>
        <row r="94">
          <cell r="A94">
            <v>2762</v>
          </cell>
        </row>
        <row r="95">
          <cell r="A95">
            <v>2771</v>
          </cell>
        </row>
        <row r="96">
          <cell r="A96">
            <v>2775</v>
          </cell>
        </row>
        <row r="97">
          <cell r="A97">
            <v>2775</v>
          </cell>
        </row>
        <row r="98">
          <cell r="A98">
            <v>2775</v>
          </cell>
        </row>
        <row r="99">
          <cell r="A99">
            <v>2785</v>
          </cell>
        </row>
        <row r="100">
          <cell r="A100">
            <v>2786</v>
          </cell>
        </row>
        <row r="101">
          <cell r="A101">
            <v>2786</v>
          </cell>
        </row>
        <row r="102">
          <cell r="A102">
            <v>2789</v>
          </cell>
        </row>
        <row r="103">
          <cell r="A103">
            <v>2868</v>
          </cell>
        </row>
        <row r="104">
          <cell r="A104">
            <v>2877</v>
          </cell>
        </row>
        <row r="105">
          <cell r="A105">
            <v>2936</v>
          </cell>
        </row>
        <row r="106">
          <cell r="A106">
            <v>2936</v>
          </cell>
        </row>
        <row r="107">
          <cell r="A107">
            <v>2943</v>
          </cell>
        </row>
        <row r="108">
          <cell r="A108">
            <v>3021</v>
          </cell>
        </row>
        <row r="109">
          <cell r="A109">
            <v>3022</v>
          </cell>
        </row>
        <row r="110">
          <cell r="A110">
            <v>3022</v>
          </cell>
        </row>
        <row r="111">
          <cell r="A111">
            <v>3107</v>
          </cell>
        </row>
        <row r="112">
          <cell r="A112">
            <v>3217</v>
          </cell>
        </row>
        <row r="113">
          <cell r="A113">
            <v>3363</v>
          </cell>
        </row>
        <row r="114">
          <cell r="A114">
            <v>3375</v>
          </cell>
        </row>
        <row r="115">
          <cell r="A115">
            <v>3380</v>
          </cell>
        </row>
        <row r="116">
          <cell r="A116">
            <v>3381</v>
          </cell>
        </row>
        <row r="117">
          <cell r="A117">
            <v>3381</v>
          </cell>
        </row>
        <row r="118">
          <cell r="A118">
            <v>3381</v>
          </cell>
        </row>
        <row r="119">
          <cell r="A119">
            <v>3381</v>
          </cell>
        </row>
        <row r="120">
          <cell r="A120">
            <v>3381</v>
          </cell>
        </row>
        <row r="121">
          <cell r="A121">
            <v>3402</v>
          </cell>
        </row>
        <row r="122">
          <cell r="A122">
            <v>3439</v>
          </cell>
        </row>
        <row r="123">
          <cell r="A123">
            <v>3444</v>
          </cell>
        </row>
        <row r="124">
          <cell r="A124">
            <v>3462</v>
          </cell>
        </row>
        <row r="125">
          <cell r="A125">
            <v>3471</v>
          </cell>
        </row>
        <row r="126">
          <cell r="A126">
            <v>3477</v>
          </cell>
        </row>
        <row r="127">
          <cell r="A127">
            <v>3525</v>
          </cell>
        </row>
        <row r="128">
          <cell r="A128">
            <v>3527</v>
          </cell>
        </row>
        <row r="129">
          <cell r="A129">
            <v>3528</v>
          </cell>
        </row>
        <row r="130">
          <cell r="A130">
            <v>3529</v>
          </cell>
        </row>
        <row r="131">
          <cell r="A131">
            <v>3530</v>
          </cell>
        </row>
        <row r="132">
          <cell r="A132">
            <v>3534</v>
          </cell>
        </row>
        <row r="133">
          <cell r="A133">
            <v>3534</v>
          </cell>
        </row>
        <row r="134">
          <cell r="A134">
            <v>3535</v>
          </cell>
        </row>
        <row r="135">
          <cell r="A135">
            <v>3536</v>
          </cell>
        </row>
        <row r="136">
          <cell r="A136">
            <v>3537</v>
          </cell>
        </row>
        <row r="137">
          <cell r="A137">
            <v>3538</v>
          </cell>
        </row>
        <row r="138">
          <cell r="A138">
            <v>3545</v>
          </cell>
        </row>
        <row r="139">
          <cell r="A139">
            <v>3545</v>
          </cell>
        </row>
        <row r="140">
          <cell r="A140">
            <v>3546</v>
          </cell>
        </row>
        <row r="141">
          <cell r="A141">
            <v>3547</v>
          </cell>
        </row>
        <row r="142">
          <cell r="A142">
            <v>3548</v>
          </cell>
        </row>
        <row r="143">
          <cell r="A143">
            <v>3549</v>
          </cell>
        </row>
        <row r="144">
          <cell r="A144">
            <v>3549</v>
          </cell>
        </row>
        <row r="145">
          <cell r="A145">
            <v>3552</v>
          </cell>
        </row>
        <row r="146">
          <cell r="A146">
            <v>3552</v>
          </cell>
        </row>
        <row r="147">
          <cell r="A147">
            <v>3553</v>
          </cell>
        </row>
        <row r="148">
          <cell r="A148">
            <v>3554</v>
          </cell>
        </row>
        <row r="149">
          <cell r="A149">
            <v>3555</v>
          </cell>
        </row>
        <row r="150">
          <cell r="A150">
            <v>3556</v>
          </cell>
        </row>
        <row r="151">
          <cell r="A151">
            <v>3558</v>
          </cell>
        </row>
        <row r="152">
          <cell r="A152">
            <v>3560</v>
          </cell>
        </row>
        <row r="153">
          <cell r="A153">
            <v>3561</v>
          </cell>
        </row>
        <row r="154">
          <cell r="A154">
            <v>3563</v>
          </cell>
        </row>
        <row r="155">
          <cell r="A155">
            <v>3567</v>
          </cell>
        </row>
        <row r="156">
          <cell r="A156">
            <v>3567</v>
          </cell>
        </row>
        <row r="157">
          <cell r="A157">
            <v>3648</v>
          </cell>
        </row>
        <row r="158">
          <cell r="A158">
            <v>3678</v>
          </cell>
        </row>
        <row r="159">
          <cell r="A159">
            <v>3679</v>
          </cell>
        </row>
        <row r="160">
          <cell r="A160">
            <v>3679</v>
          </cell>
        </row>
        <row r="161">
          <cell r="A161">
            <v>3680</v>
          </cell>
        </row>
        <row r="162">
          <cell r="A162">
            <v>3682</v>
          </cell>
        </row>
        <row r="163">
          <cell r="A163">
            <v>3682</v>
          </cell>
        </row>
        <row r="164">
          <cell r="A164">
            <v>3701</v>
          </cell>
        </row>
        <row r="165">
          <cell r="A165">
            <v>3706</v>
          </cell>
        </row>
        <row r="166">
          <cell r="A166">
            <v>3713</v>
          </cell>
        </row>
        <row r="167">
          <cell r="A167">
            <v>3773</v>
          </cell>
        </row>
        <row r="168">
          <cell r="A168">
            <v>3825</v>
          </cell>
        </row>
        <row r="169">
          <cell r="A169">
            <v>3840</v>
          </cell>
        </row>
        <row r="170">
          <cell r="A170">
            <v>3843</v>
          </cell>
        </row>
        <row r="171">
          <cell r="A171">
            <v>3860</v>
          </cell>
        </row>
        <row r="172">
          <cell r="A172">
            <v>3862</v>
          </cell>
        </row>
        <row r="173">
          <cell r="A173">
            <v>3888</v>
          </cell>
        </row>
        <row r="174">
          <cell r="A174">
            <v>3890</v>
          </cell>
        </row>
        <row r="175">
          <cell r="A175">
            <v>3890</v>
          </cell>
        </row>
        <row r="176">
          <cell r="A176">
            <v>3920</v>
          </cell>
        </row>
        <row r="177">
          <cell r="A177">
            <v>3936</v>
          </cell>
        </row>
        <row r="178">
          <cell r="A178">
            <v>3937</v>
          </cell>
        </row>
        <row r="179">
          <cell r="A179">
            <v>3939</v>
          </cell>
        </row>
        <row r="180">
          <cell r="A180">
            <v>3939</v>
          </cell>
        </row>
        <row r="181">
          <cell r="A181">
            <v>3939</v>
          </cell>
        </row>
        <row r="182">
          <cell r="A182">
            <v>3952</v>
          </cell>
        </row>
        <row r="183">
          <cell r="A183">
            <v>3952</v>
          </cell>
        </row>
        <row r="184">
          <cell r="A184">
            <v>3953</v>
          </cell>
        </row>
        <row r="185">
          <cell r="A185">
            <v>3953</v>
          </cell>
        </row>
        <row r="186">
          <cell r="A186">
            <v>3954</v>
          </cell>
        </row>
        <row r="187">
          <cell r="A187">
            <v>3959</v>
          </cell>
        </row>
        <row r="188">
          <cell r="A188">
            <v>3960</v>
          </cell>
        </row>
        <row r="189">
          <cell r="A189">
            <v>3961</v>
          </cell>
        </row>
        <row r="190">
          <cell r="A190">
            <v>3964</v>
          </cell>
        </row>
        <row r="191">
          <cell r="A191">
            <v>3968</v>
          </cell>
        </row>
        <row r="192">
          <cell r="A192">
            <v>3969</v>
          </cell>
        </row>
        <row r="193">
          <cell r="A193">
            <v>3970</v>
          </cell>
        </row>
        <row r="194">
          <cell r="A194">
            <v>3972</v>
          </cell>
        </row>
        <row r="195">
          <cell r="A195">
            <v>3972</v>
          </cell>
        </row>
        <row r="196">
          <cell r="A196">
            <v>3972</v>
          </cell>
        </row>
        <row r="197">
          <cell r="A197">
            <v>3973</v>
          </cell>
        </row>
        <row r="198">
          <cell r="A198">
            <v>3974</v>
          </cell>
        </row>
        <row r="199">
          <cell r="A199">
            <v>3974</v>
          </cell>
        </row>
        <row r="200">
          <cell r="A200">
            <v>3975</v>
          </cell>
        </row>
        <row r="201">
          <cell r="A201">
            <v>3975</v>
          </cell>
        </row>
        <row r="202">
          <cell r="A202">
            <v>3976</v>
          </cell>
        </row>
        <row r="203">
          <cell r="A203">
            <v>3976</v>
          </cell>
        </row>
        <row r="204">
          <cell r="A204">
            <v>3976</v>
          </cell>
        </row>
        <row r="205">
          <cell r="A205">
            <v>3976</v>
          </cell>
        </row>
        <row r="206">
          <cell r="A206">
            <v>3977</v>
          </cell>
        </row>
        <row r="207">
          <cell r="A207">
            <v>3978</v>
          </cell>
        </row>
        <row r="208">
          <cell r="A208">
            <v>3979</v>
          </cell>
        </row>
        <row r="209">
          <cell r="A209">
            <v>3979</v>
          </cell>
        </row>
        <row r="210">
          <cell r="A210">
            <v>3980</v>
          </cell>
        </row>
        <row r="211">
          <cell r="A211">
            <v>3982</v>
          </cell>
        </row>
        <row r="212">
          <cell r="A212">
            <v>3982</v>
          </cell>
        </row>
        <row r="213">
          <cell r="A213">
            <v>3983</v>
          </cell>
        </row>
        <row r="214">
          <cell r="A214">
            <v>3983</v>
          </cell>
        </row>
        <row r="215">
          <cell r="A215">
            <v>3984</v>
          </cell>
        </row>
        <row r="216">
          <cell r="A216">
            <v>3988</v>
          </cell>
        </row>
        <row r="217">
          <cell r="A217">
            <v>3990</v>
          </cell>
        </row>
        <row r="218">
          <cell r="A218">
            <v>3991</v>
          </cell>
        </row>
        <row r="219">
          <cell r="A219">
            <v>3992</v>
          </cell>
        </row>
        <row r="220">
          <cell r="A220">
            <v>3994</v>
          </cell>
        </row>
        <row r="221">
          <cell r="A221">
            <v>3995</v>
          </cell>
        </row>
        <row r="222">
          <cell r="A222">
            <v>3996</v>
          </cell>
        </row>
        <row r="223">
          <cell r="A223">
            <v>3997</v>
          </cell>
        </row>
        <row r="224">
          <cell r="A224">
            <v>3997</v>
          </cell>
        </row>
        <row r="225">
          <cell r="A225">
            <v>3998</v>
          </cell>
        </row>
        <row r="226">
          <cell r="A226">
            <v>3998</v>
          </cell>
        </row>
        <row r="227">
          <cell r="A227">
            <v>3999</v>
          </cell>
        </row>
        <row r="228">
          <cell r="A228">
            <v>3999</v>
          </cell>
        </row>
        <row r="229">
          <cell r="A229">
            <v>4023</v>
          </cell>
        </row>
        <row r="230">
          <cell r="A230">
            <v>4023</v>
          </cell>
        </row>
        <row r="231">
          <cell r="A231">
            <v>4023</v>
          </cell>
        </row>
        <row r="232">
          <cell r="A232">
            <v>4023</v>
          </cell>
        </row>
        <row r="233">
          <cell r="A233">
            <v>4023</v>
          </cell>
        </row>
        <row r="234">
          <cell r="A234">
            <v>4024</v>
          </cell>
        </row>
        <row r="235">
          <cell r="A235">
            <v>4024</v>
          </cell>
        </row>
        <row r="236">
          <cell r="A236">
            <v>4024</v>
          </cell>
        </row>
        <row r="237">
          <cell r="A237">
            <v>4026</v>
          </cell>
        </row>
        <row r="238">
          <cell r="A238">
            <v>4026</v>
          </cell>
        </row>
        <row r="239">
          <cell r="A239">
            <v>4026</v>
          </cell>
        </row>
        <row r="240">
          <cell r="A240">
            <v>4027</v>
          </cell>
        </row>
        <row r="241">
          <cell r="A241">
            <v>4028</v>
          </cell>
        </row>
        <row r="242">
          <cell r="A242">
            <v>4029</v>
          </cell>
        </row>
        <row r="243">
          <cell r="A243">
            <v>4030</v>
          </cell>
        </row>
        <row r="244">
          <cell r="A244">
            <v>4030</v>
          </cell>
        </row>
        <row r="245">
          <cell r="A245">
            <v>4034</v>
          </cell>
        </row>
        <row r="246">
          <cell r="A246">
            <v>4035</v>
          </cell>
        </row>
        <row r="247">
          <cell r="A247">
            <v>4036</v>
          </cell>
        </row>
        <row r="248">
          <cell r="A248">
            <v>4036</v>
          </cell>
        </row>
        <row r="249">
          <cell r="A249">
            <v>4037</v>
          </cell>
        </row>
        <row r="250">
          <cell r="A250">
            <v>4038</v>
          </cell>
        </row>
        <row r="251">
          <cell r="A251">
            <v>4040</v>
          </cell>
        </row>
        <row r="252">
          <cell r="A252">
            <v>4040</v>
          </cell>
        </row>
        <row r="253">
          <cell r="A253">
            <v>4041</v>
          </cell>
        </row>
        <row r="254">
          <cell r="A254">
            <v>4042</v>
          </cell>
        </row>
        <row r="255">
          <cell r="A255">
            <v>4043</v>
          </cell>
        </row>
        <row r="256">
          <cell r="A256">
            <v>4044</v>
          </cell>
        </row>
        <row r="257">
          <cell r="A257">
            <v>4045</v>
          </cell>
        </row>
        <row r="258">
          <cell r="A258">
            <v>4045</v>
          </cell>
        </row>
        <row r="259">
          <cell r="A259">
            <v>4046</v>
          </cell>
        </row>
        <row r="260">
          <cell r="A260">
            <v>4047</v>
          </cell>
        </row>
        <row r="261">
          <cell r="A261">
            <v>4048</v>
          </cell>
        </row>
        <row r="262">
          <cell r="A262">
            <v>4048</v>
          </cell>
        </row>
        <row r="263">
          <cell r="A263">
            <v>4049</v>
          </cell>
        </row>
        <row r="264">
          <cell r="A264">
            <v>4049</v>
          </cell>
        </row>
        <row r="265">
          <cell r="A265">
            <v>4051</v>
          </cell>
        </row>
        <row r="266">
          <cell r="A266">
            <v>4051</v>
          </cell>
        </row>
        <row r="267">
          <cell r="A267">
            <v>4052</v>
          </cell>
        </row>
        <row r="268">
          <cell r="A268">
            <v>4053</v>
          </cell>
        </row>
        <row r="269">
          <cell r="A269">
            <v>4053</v>
          </cell>
        </row>
        <row r="270">
          <cell r="A270">
            <v>4054</v>
          </cell>
        </row>
        <row r="271">
          <cell r="A271">
            <v>4054</v>
          </cell>
        </row>
        <row r="272">
          <cell r="A272">
            <v>4055</v>
          </cell>
        </row>
        <row r="273">
          <cell r="A273">
            <v>4055</v>
          </cell>
        </row>
        <row r="274">
          <cell r="A274">
            <v>4057</v>
          </cell>
        </row>
        <row r="275">
          <cell r="A275">
            <v>4057</v>
          </cell>
        </row>
        <row r="276">
          <cell r="A276">
            <v>4058</v>
          </cell>
        </row>
        <row r="277">
          <cell r="A277">
            <v>4058</v>
          </cell>
        </row>
        <row r="278">
          <cell r="A278">
            <v>4059</v>
          </cell>
        </row>
        <row r="279">
          <cell r="A279">
            <v>4060</v>
          </cell>
        </row>
        <row r="280">
          <cell r="A280">
            <v>4062</v>
          </cell>
        </row>
        <row r="281">
          <cell r="A281">
            <v>4062</v>
          </cell>
        </row>
        <row r="282">
          <cell r="A282">
            <v>4062</v>
          </cell>
        </row>
        <row r="283">
          <cell r="A283">
            <v>4063</v>
          </cell>
        </row>
        <row r="284">
          <cell r="A284">
            <v>4064</v>
          </cell>
        </row>
        <row r="285">
          <cell r="A285">
            <v>4064</v>
          </cell>
        </row>
        <row r="286">
          <cell r="A286">
            <v>4065</v>
          </cell>
        </row>
        <row r="287">
          <cell r="A287">
            <v>4066</v>
          </cell>
        </row>
        <row r="288">
          <cell r="A288">
            <v>4067</v>
          </cell>
        </row>
        <row r="289">
          <cell r="A289">
            <v>4067</v>
          </cell>
        </row>
        <row r="290">
          <cell r="A290">
            <v>4068</v>
          </cell>
        </row>
        <row r="291">
          <cell r="A291">
            <v>4068</v>
          </cell>
        </row>
        <row r="292">
          <cell r="A292">
            <v>4069</v>
          </cell>
        </row>
        <row r="293">
          <cell r="A293">
            <v>4069</v>
          </cell>
        </row>
        <row r="294">
          <cell r="A294">
            <v>4070</v>
          </cell>
        </row>
        <row r="295">
          <cell r="A295">
            <v>4070</v>
          </cell>
        </row>
        <row r="296">
          <cell r="A296">
            <v>4071</v>
          </cell>
        </row>
        <row r="297">
          <cell r="A297">
            <v>4071</v>
          </cell>
        </row>
        <row r="298">
          <cell r="A298">
            <v>4072</v>
          </cell>
        </row>
        <row r="299">
          <cell r="A299">
            <v>4073</v>
          </cell>
        </row>
        <row r="300">
          <cell r="A300">
            <v>4074</v>
          </cell>
        </row>
        <row r="301">
          <cell r="A301">
            <v>4075</v>
          </cell>
        </row>
        <row r="302">
          <cell r="A302">
            <v>4076</v>
          </cell>
        </row>
        <row r="303">
          <cell r="A303">
            <v>4077</v>
          </cell>
        </row>
        <row r="304">
          <cell r="A304">
            <v>4078</v>
          </cell>
        </row>
        <row r="305">
          <cell r="A305">
            <v>4079</v>
          </cell>
        </row>
        <row r="306">
          <cell r="A306">
            <v>4081</v>
          </cell>
        </row>
        <row r="307">
          <cell r="A307">
            <v>4082</v>
          </cell>
        </row>
        <row r="308">
          <cell r="A308">
            <v>4082</v>
          </cell>
        </row>
        <row r="309">
          <cell r="A309">
            <v>4082</v>
          </cell>
        </row>
        <row r="310">
          <cell r="A310">
            <v>4083</v>
          </cell>
        </row>
        <row r="311">
          <cell r="A311">
            <v>4084</v>
          </cell>
        </row>
        <row r="312">
          <cell r="A312">
            <v>4085</v>
          </cell>
        </row>
        <row r="313">
          <cell r="A313">
            <v>4086</v>
          </cell>
        </row>
        <row r="314">
          <cell r="A314">
            <v>4087</v>
          </cell>
        </row>
        <row r="315">
          <cell r="A315">
            <v>4088</v>
          </cell>
        </row>
        <row r="316">
          <cell r="A316">
            <v>4090</v>
          </cell>
        </row>
        <row r="317">
          <cell r="A317">
            <v>4091</v>
          </cell>
        </row>
        <row r="318">
          <cell r="A318">
            <v>4092</v>
          </cell>
        </row>
        <row r="319">
          <cell r="A319">
            <v>4093</v>
          </cell>
        </row>
        <row r="320">
          <cell r="A320">
            <v>4094</v>
          </cell>
        </row>
        <row r="321">
          <cell r="A321">
            <v>4095</v>
          </cell>
        </row>
        <row r="322">
          <cell r="A322">
            <v>4096</v>
          </cell>
        </row>
        <row r="323">
          <cell r="A323">
            <v>4097</v>
          </cell>
        </row>
        <row r="324">
          <cell r="A324">
            <v>4099</v>
          </cell>
        </row>
        <row r="325">
          <cell r="A325">
            <v>4100</v>
          </cell>
        </row>
        <row r="326">
          <cell r="A326">
            <v>4101</v>
          </cell>
        </row>
        <row r="327">
          <cell r="A327">
            <v>4102</v>
          </cell>
        </row>
        <row r="328">
          <cell r="A328">
            <v>4103</v>
          </cell>
        </row>
        <row r="329">
          <cell r="A329">
            <v>4104</v>
          </cell>
        </row>
        <row r="330">
          <cell r="A330">
            <v>4104</v>
          </cell>
        </row>
        <row r="331">
          <cell r="A331">
            <v>4104</v>
          </cell>
        </row>
        <row r="332">
          <cell r="A332">
            <v>4105</v>
          </cell>
        </row>
        <row r="333">
          <cell r="A333">
            <v>4105</v>
          </cell>
        </row>
        <row r="334">
          <cell r="A334">
            <v>4106</v>
          </cell>
        </row>
        <row r="335">
          <cell r="A335">
            <v>4106</v>
          </cell>
        </row>
        <row r="336">
          <cell r="A336">
            <v>4107</v>
          </cell>
        </row>
        <row r="337">
          <cell r="A337">
            <v>4107</v>
          </cell>
        </row>
        <row r="338">
          <cell r="A338">
            <v>4109</v>
          </cell>
        </row>
        <row r="339">
          <cell r="A339">
            <v>4109</v>
          </cell>
        </row>
        <row r="340">
          <cell r="A340">
            <v>4110</v>
          </cell>
        </row>
        <row r="341">
          <cell r="A341">
            <v>4110</v>
          </cell>
        </row>
        <row r="342">
          <cell r="A342">
            <v>4111</v>
          </cell>
        </row>
        <row r="343">
          <cell r="A343">
            <v>4111</v>
          </cell>
        </row>
        <row r="344">
          <cell r="A344">
            <v>4112</v>
          </cell>
        </row>
        <row r="345">
          <cell r="A345">
            <v>4115</v>
          </cell>
        </row>
        <row r="346">
          <cell r="A346">
            <v>4116</v>
          </cell>
        </row>
        <row r="347">
          <cell r="A347">
            <v>4117</v>
          </cell>
        </row>
        <row r="348">
          <cell r="A348">
            <v>4117</v>
          </cell>
        </row>
        <row r="349">
          <cell r="A349">
            <v>4118</v>
          </cell>
        </row>
        <row r="350">
          <cell r="A350">
            <v>4119</v>
          </cell>
        </row>
        <row r="351">
          <cell r="A351">
            <v>4120</v>
          </cell>
        </row>
        <row r="352">
          <cell r="A352">
            <v>4120</v>
          </cell>
        </row>
        <row r="353">
          <cell r="A353">
            <v>4121</v>
          </cell>
        </row>
        <row r="354">
          <cell r="A354">
            <v>4122</v>
          </cell>
        </row>
        <row r="355">
          <cell r="A355">
            <v>4122</v>
          </cell>
        </row>
        <row r="356">
          <cell r="A356">
            <v>4123</v>
          </cell>
        </row>
        <row r="357">
          <cell r="A357">
            <v>4124</v>
          </cell>
        </row>
        <row r="358">
          <cell r="A358">
            <v>4125</v>
          </cell>
        </row>
        <row r="359">
          <cell r="A359">
            <v>4166</v>
          </cell>
        </row>
        <row r="360">
          <cell r="A360">
            <v>4166</v>
          </cell>
        </row>
        <row r="361">
          <cell r="A361">
            <v>4220</v>
          </cell>
        </row>
        <row r="362">
          <cell r="A362">
            <v>4220</v>
          </cell>
        </row>
        <row r="363">
          <cell r="A363">
            <v>4220</v>
          </cell>
        </row>
        <row r="364">
          <cell r="A364">
            <v>4220</v>
          </cell>
        </row>
        <row r="365">
          <cell r="A365">
            <v>4244</v>
          </cell>
        </row>
        <row r="366">
          <cell r="A366">
            <v>4244</v>
          </cell>
        </row>
        <row r="367">
          <cell r="A367">
            <v>4252</v>
          </cell>
        </row>
        <row r="368">
          <cell r="A368">
            <v>4253</v>
          </cell>
        </row>
        <row r="369">
          <cell r="A369">
            <v>4254</v>
          </cell>
        </row>
        <row r="370">
          <cell r="A370">
            <v>4255</v>
          </cell>
        </row>
        <row r="371">
          <cell r="A371">
            <v>4256</v>
          </cell>
        </row>
        <row r="372">
          <cell r="A372">
            <v>4256</v>
          </cell>
        </row>
        <row r="373">
          <cell r="A373">
            <v>4256</v>
          </cell>
        </row>
        <row r="374">
          <cell r="A374">
            <v>4258</v>
          </cell>
        </row>
        <row r="375">
          <cell r="A375">
            <v>4258</v>
          </cell>
        </row>
        <row r="376">
          <cell r="A376">
            <v>4259</v>
          </cell>
        </row>
        <row r="377">
          <cell r="A377">
            <v>4260</v>
          </cell>
        </row>
        <row r="378">
          <cell r="A378">
            <v>4260</v>
          </cell>
        </row>
        <row r="379">
          <cell r="A379">
            <v>4261</v>
          </cell>
        </row>
        <row r="380">
          <cell r="A380">
            <v>4262</v>
          </cell>
        </row>
        <row r="381">
          <cell r="A381">
            <v>4262</v>
          </cell>
        </row>
        <row r="382">
          <cell r="A382">
            <v>4263</v>
          </cell>
        </row>
        <row r="383">
          <cell r="A383">
            <v>4263</v>
          </cell>
        </row>
        <row r="384">
          <cell r="A384">
            <v>4264</v>
          </cell>
        </row>
        <row r="385">
          <cell r="A385">
            <v>4264</v>
          </cell>
        </row>
        <row r="386">
          <cell r="A386">
            <v>4265</v>
          </cell>
        </row>
        <row r="387">
          <cell r="A387">
            <v>4265</v>
          </cell>
        </row>
        <row r="388">
          <cell r="A388">
            <v>4267</v>
          </cell>
        </row>
        <row r="389">
          <cell r="A389">
            <v>4267</v>
          </cell>
        </row>
        <row r="390">
          <cell r="A390">
            <v>4268</v>
          </cell>
        </row>
        <row r="391">
          <cell r="A391">
            <v>4268</v>
          </cell>
        </row>
        <row r="392">
          <cell r="A392">
            <v>4269</v>
          </cell>
        </row>
        <row r="393">
          <cell r="A393">
            <v>4269</v>
          </cell>
        </row>
        <row r="394">
          <cell r="A394">
            <v>4270</v>
          </cell>
        </row>
        <row r="395">
          <cell r="A395">
            <v>4270</v>
          </cell>
        </row>
        <row r="396">
          <cell r="A396">
            <v>4270</v>
          </cell>
        </row>
        <row r="397">
          <cell r="A397">
            <v>4270</v>
          </cell>
        </row>
        <row r="398">
          <cell r="A398">
            <v>4271</v>
          </cell>
        </row>
        <row r="399">
          <cell r="A399">
            <v>4272</v>
          </cell>
        </row>
        <row r="400">
          <cell r="A400">
            <v>4272</v>
          </cell>
        </row>
        <row r="401">
          <cell r="A401">
            <v>4272</v>
          </cell>
        </row>
        <row r="402">
          <cell r="A402">
            <v>4290</v>
          </cell>
        </row>
        <row r="403">
          <cell r="A403">
            <v>4295</v>
          </cell>
        </row>
        <row r="404">
          <cell r="A404">
            <v>4296</v>
          </cell>
        </row>
        <row r="405">
          <cell r="A405">
            <v>4296</v>
          </cell>
        </row>
        <row r="406">
          <cell r="A406">
            <v>4296</v>
          </cell>
        </row>
        <row r="407">
          <cell r="A407">
            <v>4296</v>
          </cell>
        </row>
        <row r="408">
          <cell r="A408">
            <v>4300</v>
          </cell>
        </row>
        <row r="409">
          <cell r="A409">
            <v>4333</v>
          </cell>
        </row>
        <row r="410">
          <cell r="A410">
            <v>4334</v>
          </cell>
        </row>
        <row r="411">
          <cell r="A411">
            <v>4335</v>
          </cell>
        </row>
        <row r="412">
          <cell r="A412">
            <v>4335</v>
          </cell>
        </row>
        <row r="413">
          <cell r="A413">
            <v>4337</v>
          </cell>
        </row>
        <row r="414">
          <cell r="A414">
            <v>4339</v>
          </cell>
        </row>
        <row r="415">
          <cell r="A415">
            <v>4340</v>
          </cell>
        </row>
        <row r="416">
          <cell r="A416">
            <v>4340</v>
          </cell>
        </row>
        <row r="417">
          <cell r="A417">
            <v>4340</v>
          </cell>
        </row>
        <row r="418">
          <cell r="A418">
            <v>4341</v>
          </cell>
        </row>
        <row r="419">
          <cell r="A419">
            <v>4342</v>
          </cell>
        </row>
        <row r="420">
          <cell r="A420">
            <v>4344</v>
          </cell>
        </row>
        <row r="421">
          <cell r="A421">
            <v>4345</v>
          </cell>
        </row>
        <row r="422">
          <cell r="A422">
            <v>4345</v>
          </cell>
        </row>
        <row r="423">
          <cell r="A423">
            <v>4345</v>
          </cell>
        </row>
        <row r="424">
          <cell r="A424">
            <v>4347</v>
          </cell>
        </row>
        <row r="425">
          <cell r="A425">
            <v>4349</v>
          </cell>
        </row>
        <row r="426">
          <cell r="A426">
            <v>4350</v>
          </cell>
        </row>
        <row r="427">
          <cell r="A427">
            <v>4387</v>
          </cell>
        </row>
        <row r="428">
          <cell r="A428">
            <v>4419</v>
          </cell>
        </row>
        <row r="429">
          <cell r="A429">
            <v>4526</v>
          </cell>
        </row>
        <row r="430">
          <cell r="A430">
            <v>4528</v>
          </cell>
        </row>
        <row r="431">
          <cell r="A431">
            <v>4529</v>
          </cell>
        </row>
        <row r="432">
          <cell r="A432">
            <v>4529</v>
          </cell>
        </row>
        <row r="433">
          <cell r="A433">
            <v>4710</v>
          </cell>
        </row>
        <row r="434">
          <cell r="A434">
            <v>4711</v>
          </cell>
        </row>
        <row r="435">
          <cell r="A435">
            <v>4894</v>
          </cell>
        </row>
        <row r="436">
          <cell r="A436">
            <v>4894</v>
          </cell>
        </row>
        <row r="437">
          <cell r="A437">
            <v>4897</v>
          </cell>
        </row>
        <row r="438">
          <cell r="A438">
            <v>4898</v>
          </cell>
        </row>
        <row r="439">
          <cell r="A439">
            <v>4907</v>
          </cell>
        </row>
        <row r="440">
          <cell r="A440">
            <v>4908</v>
          </cell>
        </row>
        <row r="441">
          <cell r="A441">
            <v>4908</v>
          </cell>
        </row>
        <row r="442">
          <cell r="A442">
            <v>4908</v>
          </cell>
        </row>
        <row r="443">
          <cell r="A443">
            <v>4908</v>
          </cell>
        </row>
        <row r="444">
          <cell r="A444">
            <v>4916</v>
          </cell>
        </row>
        <row r="445">
          <cell r="A445">
            <v>4916</v>
          </cell>
        </row>
        <row r="446">
          <cell r="A446">
            <v>4919</v>
          </cell>
        </row>
        <row r="447">
          <cell r="A447">
            <v>4919</v>
          </cell>
        </row>
        <row r="448">
          <cell r="A448">
            <v>4933</v>
          </cell>
        </row>
        <row r="449">
          <cell r="A449">
            <v>5260</v>
          </cell>
        </row>
        <row r="450">
          <cell r="A450">
            <v>5260</v>
          </cell>
        </row>
        <row r="451">
          <cell r="A451">
            <v>5262</v>
          </cell>
        </row>
        <row r="452">
          <cell r="A452">
            <v>5262</v>
          </cell>
        </row>
        <row r="453">
          <cell r="A453">
            <v>5263</v>
          </cell>
        </row>
        <row r="454">
          <cell r="A454">
            <v>5264</v>
          </cell>
        </row>
        <row r="455">
          <cell r="A455">
            <v>5266</v>
          </cell>
        </row>
        <row r="456">
          <cell r="A456">
            <v>5267</v>
          </cell>
        </row>
        <row r="457">
          <cell r="A457">
            <v>5267</v>
          </cell>
        </row>
        <row r="458">
          <cell r="A458">
            <v>5268</v>
          </cell>
        </row>
        <row r="459">
          <cell r="A459">
            <v>5268</v>
          </cell>
        </row>
        <row r="460">
          <cell r="A460">
            <v>5269</v>
          </cell>
        </row>
        <row r="461">
          <cell r="A461">
            <v>5269</v>
          </cell>
        </row>
        <row r="462">
          <cell r="A462">
            <v>5270</v>
          </cell>
        </row>
        <row r="463">
          <cell r="A463">
            <v>5270</v>
          </cell>
        </row>
        <row r="464">
          <cell r="A464">
            <v>5271</v>
          </cell>
        </row>
        <row r="465">
          <cell r="A465">
            <v>5271</v>
          </cell>
        </row>
        <row r="466">
          <cell r="A466">
            <v>5272</v>
          </cell>
        </row>
        <row r="467">
          <cell r="A467">
            <v>5272</v>
          </cell>
        </row>
        <row r="468">
          <cell r="A468">
            <v>5274</v>
          </cell>
        </row>
        <row r="469">
          <cell r="A469">
            <v>5274</v>
          </cell>
        </row>
        <row r="470">
          <cell r="A470">
            <v>5279</v>
          </cell>
        </row>
        <row r="471">
          <cell r="A471">
            <v>5280</v>
          </cell>
        </row>
        <row r="472">
          <cell r="A472">
            <v>5281</v>
          </cell>
        </row>
        <row r="473">
          <cell r="A473">
            <v>5301</v>
          </cell>
        </row>
        <row r="474">
          <cell r="A474">
            <v>5304</v>
          </cell>
        </row>
        <row r="475">
          <cell r="A475">
            <v>5305</v>
          </cell>
        </row>
        <row r="476">
          <cell r="A476">
            <v>5306</v>
          </cell>
        </row>
        <row r="477">
          <cell r="A477">
            <v>5307</v>
          </cell>
        </row>
        <row r="478">
          <cell r="A478">
            <v>5309</v>
          </cell>
        </row>
        <row r="479">
          <cell r="A479">
            <v>5416</v>
          </cell>
        </row>
        <row r="480">
          <cell r="A480">
            <v>5421</v>
          </cell>
        </row>
        <row r="481">
          <cell r="A481">
            <v>5421</v>
          </cell>
        </row>
        <row r="482">
          <cell r="A482">
            <v>5424</v>
          </cell>
        </row>
        <row r="483">
          <cell r="A483">
            <v>5446</v>
          </cell>
        </row>
        <row r="484">
          <cell r="A484">
            <v>5447</v>
          </cell>
        </row>
        <row r="485">
          <cell r="A485">
            <v>5641</v>
          </cell>
        </row>
        <row r="486">
          <cell r="A486">
            <v>5641</v>
          </cell>
        </row>
        <row r="487">
          <cell r="A487">
            <v>5641</v>
          </cell>
        </row>
        <row r="488">
          <cell r="A488">
            <v>5660</v>
          </cell>
        </row>
        <row r="489">
          <cell r="A489">
            <v>5662</v>
          </cell>
        </row>
        <row r="490">
          <cell r="A490">
            <v>5719</v>
          </cell>
        </row>
        <row r="491">
          <cell r="A491">
            <v>5721</v>
          </cell>
        </row>
        <row r="492">
          <cell r="A492">
            <v>5722</v>
          </cell>
        </row>
        <row r="493">
          <cell r="A493">
            <v>5793</v>
          </cell>
        </row>
        <row r="494">
          <cell r="A494">
            <v>5793</v>
          </cell>
        </row>
        <row r="495">
          <cell r="A495">
            <v>5812</v>
          </cell>
        </row>
        <row r="496">
          <cell r="A496">
            <v>5897</v>
          </cell>
        </row>
        <row r="497">
          <cell r="A497">
            <v>5909</v>
          </cell>
        </row>
        <row r="498">
          <cell r="A498">
            <v>5920</v>
          </cell>
        </row>
        <row r="499">
          <cell r="A499">
            <v>5969</v>
          </cell>
        </row>
        <row r="500">
          <cell r="A500">
            <v>5969</v>
          </cell>
        </row>
        <row r="501">
          <cell r="A501">
            <v>6029</v>
          </cell>
        </row>
        <row r="502">
          <cell r="A502">
            <v>6029</v>
          </cell>
        </row>
        <row r="503">
          <cell r="A503">
            <v>6047</v>
          </cell>
        </row>
        <row r="504">
          <cell r="A504">
            <v>6210</v>
          </cell>
        </row>
        <row r="505">
          <cell r="A505">
            <v>6211</v>
          </cell>
        </row>
        <row r="506">
          <cell r="A506">
            <v>6212</v>
          </cell>
        </row>
        <row r="507">
          <cell r="A507">
            <v>6213</v>
          </cell>
        </row>
        <row r="508">
          <cell r="A508">
            <v>6215</v>
          </cell>
        </row>
        <row r="509">
          <cell r="A509">
            <v>6216</v>
          </cell>
        </row>
        <row r="510">
          <cell r="A510">
            <v>6217</v>
          </cell>
        </row>
        <row r="511">
          <cell r="A511">
            <v>6218</v>
          </cell>
        </row>
        <row r="512">
          <cell r="A512">
            <v>6219</v>
          </cell>
        </row>
        <row r="513">
          <cell r="A513">
            <v>6220</v>
          </cell>
        </row>
        <row r="514">
          <cell r="A514">
            <v>6221</v>
          </cell>
        </row>
        <row r="515">
          <cell r="A515">
            <v>6222</v>
          </cell>
        </row>
        <row r="516">
          <cell r="A516">
            <v>6223</v>
          </cell>
        </row>
        <row r="517">
          <cell r="A517">
            <v>6226</v>
          </cell>
        </row>
        <row r="518">
          <cell r="A518">
            <v>6227</v>
          </cell>
        </row>
        <row r="519">
          <cell r="A519">
            <v>6228</v>
          </cell>
        </row>
        <row r="520">
          <cell r="A520">
            <v>6229</v>
          </cell>
        </row>
        <row r="521">
          <cell r="A521">
            <v>6230</v>
          </cell>
        </row>
        <row r="522">
          <cell r="A522">
            <v>6231</v>
          </cell>
        </row>
        <row r="523">
          <cell r="A523">
            <v>6232</v>
          </cell>
        </row>
        <row r="524">
          <cell r="A524">
            <v>6233</v>
          </cell>
        </row>
        <row r="525">
          <cell r="A525">
            <v>6235</v>
          </cell>
        </row>
        <row r="526">
          <cell r="A526">
            <v>6236</v>
          </cell>
        </row>
        <row r="527">
          <cell r="A527">
            <v>6238</v>
          </cell>
        </row>
        <row r="528">
          <cell r="A528">
            <v>6240</v>
          </cell>
        </row>
        <row r="529">
          <cell r="A529">
            <v>6250</v>
          </cell>
        </row>
        <row r="530">
          <cell r="A530">
            <v>6250</v>
          </cell>
        </row>
        <row r="531">
          <cell r="A531">
            <v>6250</v>
          </cell>
        </row>
        <row r="532">
          <cell r="A532">
            <v>6251</v>
          </cell>
        </row>
        <row r="533">
          <cell r="A533">
            <v>6252</v>
          </cell>
        </row>
        <row r="534">
          <cell r="A534">
            <v>6254</v>
          </cell>
        </row>
        <row r="535">
          <cell r="A535">
            <v>6255</v>
          </cell>
        </row>
        <row r="536">
          <cell r="A536">
            <v>6256</v>
          </cell>
        </row>
        <row r="537">
          <cell r="A537">
            <v>6257</v>
          </cell>
        </row>
        <row r="538">
          <cell r="A538">
            <v>6258</v>
          </cell>
        </row>
        <row r="539">
          <cell r="A539">
            <v>6260</v>
          </cell>
        </row>
        <row r="540">
          <cell r="A540">
            <v>6263</v>
          </cell>
        </row>
        <row r="541">
          <cell r="A541">
            <v>6280</v>
          </cell>
        </row>
        <row r="542">
          <cell r="A542">
            <v>6282</v>
          </cell>
        </row>
        <row r="543">
          <cell r="A543">
            <v>6282</v>
          </cell>
        </row>
        <row r="544">
          <cell r="A544">
            <v>6282</v>
          </cell>
        </row>
        <row r="545">
          <cell r="A545">
            <v>6283</v>
          </cell>
        </row>
        <row r="546">
          <cell r="A546">
            <v>6283</v>
          </cell>
        </row>
        <row r="547">
          <cell r="A547">
            <v>6284</v>
          </cell>
        </row>
        <row r="548">
          <cell r="A548">
            <v>6284</v>
          </cell>
        </row>
        <row r="549">
          <cell r="A549">
            <v>6286</v>
          </cell>
        </row>
        <row r="550">
          <cell r="A550">
            <v>6286</v>
          </cell>
        </row>
        <row r="551">
          <cell r="A551">
            <v>6480</v>
          </cell>
        </row>
        <row r="552">
          <cell r="A552">
            <v>6482</v>
          </cell>
        </row>
        <row r="553">
          <cell r="A553">
            <v>6491</v>
          </cell>
        </row>
        <row r="554">
          <cell r="A554">
            <v>6491</v>
          </cell>
        </row>
        <row r="555">
          <cell r="A555">
            <v>6492</v>
          </cell>
        </row>
        <row r="556">
          <cell r="A556">
            <v>6494</v>
          </cell>
        </row>
        <row r="557">
          <cell r="A557">
            <v>6495</v>
          </cell>
        </row>
        <row r="558">
          <cell r="A558">
            <v>6499</v>
          </cell>
        </row>
        <row r="559">
          <cell r="A559">
            <v>6501</v>
          </cell>
        </row>
        <row r="560">
          <cell r="A560">
            <v>6505</v>
          </cell>
        </row>
        <row r="561">
          <cell r="A561">
            <v>6506</v>
          </cell>
        </row>
        <row r="562">
          <cell r="A562">
            <v>6508</v>
          </cell>
        </row>
        <row r="563">
          <cell r="A563">
            <v>6565</v>
          </cell>
        </row>
        <row r="564">
          <cell r="A564">
            <v>6567</v>
          </cell>
        </row>
        <row r="565">
          <cell r="A565">
            <v>6568</v>
          </cell>
        </row>
        <row r="566">
          <cell r="A566">
            <v>6569</v>
          </cell>
        </row>
        <row r="567">
          <cell r="A567">
            <v>6570</v>
          </cell>
        </row>
        <row r="568">
          <cell r="A568">
            <v>6571</v>
          </cell>
        </row>
        <row r="569">
          <cell r="A569">
            <v>6581</v>
          </cell>
        </row>
        <row r="570">
          <cell r="A570">
            <v>6581</v>
          </cell>
        </row>
        <row r="571">
          <cell r="A571">
            <v>6582</v>
          </cell>
        </row>
        <row r="572">
          <cell r="A572">
            <v>6582</v>
          </cell>
        </row>
        <row r="573">
          <cell r="A573">
            <v>6583</v>
          </cell>
        </row>
        <row r="574">
          <cell r="A574">
            <v>6583</v>
          </cell>
        </row>
        <row r="575">
          <cell r="A575">
            <v>6584</v>
          </cell>
        </row>
        <row r="576">
          <cell r="A576">
            <v>6584</v>
          </cell>
        </row>
        <row r="577">
          <cell r="A577">
            <v>6585</v>
          </cell>
        </row>
        <row r="578">
          <cell r="A578">
            <v>6585</v>
          </cell>
        </row>
        <row r="579">
          <cell r="A579">
            <v>6586</v>
          </cell>
        </row>
        <row r="580">
          <cell r="A580">
            <v>6586</v>
          </cell>
        </row>
        <row r="581">
          <cell r="A581">
            <v>6587</v>
          </cell>
        </row>
        <row r="582">
          <cell r="A582">
            <v>6587</v>
          </cell>
        </row>
        <row r="583">
          <cell r="A583">
            <v>6590</v>
          </cell>
        </row>
        <row r="584">
          <cell r="A584">
            <v>6591</v>
          </cell>
        </row>
        <row r="585">
          <cell r="A585">
            <v>6591</v>
          </cell>
        </row>
        <row r="586">
          <cell r="A586">
            <v>6591</v>
          </cell>
        </row>
        <row r="587">
          <cell r="A587">
            <v>6591</v>
          </cell>
        </row>
        <row r="588">
          <cell r="A588">
            <v>6592</v>
          </cell>
        </row>
        <row r="589">
          <cell r="A589">
            <v>6592</v>
          </cell>
        </row>
        <row r="590">
          <cell r="A590">
            <v>6593</v>
          </cell>
        </row>
        <row r="591">
          <cell r="A591">
            <v>6598</v>
          </cell>
        </row>
        <row r="592">
          <cell r="A592">
            <v>6599</v>
          </cell>
        </row>
        <row r="593">
          <cell r="A593">
            <v>6600</v>
          </cell>
        </row>
        <row r="594">
          <cell r="A594">
            <v>6601</v>
          </cell>
        </row>
        <row r="595">
          <cell r="A595">
            <v>6601</v>
          </cell>
        </row>
        <row r="596">
          <cell r="A596">
            <v>6602</v>
          </cell>
        </row>
        <row r="597">
          <cell r="A597">
            <v>6603</v>
          </cell>
        </row>
        <row r="598">
          <cell r="A598">
            <v>6604</v>
          </cell>
        </row>
        <row r="599">
          <cell r="A599">
            <v>6605</v>
          </cell>
        </row>
        <row r="600">
          <cell r="A600">
            <v>6606</v>
          </cell>
        </row>
        <row r="601">
          <cell r="A601">
            <v>6617</v>
          </cell>
        </row>
        <row r="602">
          <cell r="A602">
            <v>6617</v>
          </cell>
        </row>
        <row r="603">
          <cell r="A603">
            <v>6618</v>
          </cell>
        </row>
        <row r="604">
          <cell r="A604">
            <v>6618</v>
          </cell>
        </row>
        <row r="605">
          <cell r="A605">
            <v>6619</v>
          </cell>
        </row>
        <row r="606">
          <cell r="A606">
            <v>6619</v>
          </cell>
        </row>
        <row r="607">
          <cell r="A607">
            <v>6620</v>
          </cell>
        </row>
        <row r="608">
          <cell r="A608">
            <v>6632</v>
          </cell>
        </row>
        <row r="609">
          <cell r="A609">
            <v>6759</v>
          </cell>
        </row>
        <row r="610">
          <cell r="A610">
            <v>6760</v>
          </cell>
        </row>
        <row r="611">
          <cell r="A611">
            <v>6762</v>
          </cell>
        </row>
        <row r="612">
          <cell r="A612">
            <v>6774</v>
          </cell>
        </row>
        <row r="613">
          <cell r="A613">
            <v>6774</v>
          </cell>
        </row>
        <row r="614">
          <cell r="A614">
            <v>6775</v>
          </cell>
        </row>
        <row r="615">
          <cell r="A615">
            <v>6775</v>
          </cell>
        </row>
        <row r="616">
          <cell r="A616">
            <v>6781</v>
          </cell>
        </row>
        <row r="617">
          <cell r="A617">
            <v>6782</v>
          </cell>
        </row>
        <row r="618">
          <cell r="A618">
            <v>6784</v>
          </cell>
        </row>
        <row r="619">
          <cell r="A619">
            <v>6839</v>
          </cell>
        </row>
        <row r="620">
          <cell r="A620">
            <v>6853</v>
          </cell>
        </row>
        <row r="621">
          <cell r="A621">
            <v>6854</v>
          </cell>
        </row>
        <row r="622">
          <cell r="A622">
            <v>6854</v>
          </cell>
        </row>
        <row r="623">
          <cell r="A623">
            <v>6855</v>
          </cell>
        </row>
        <row r="624">
          <cell r="A624">
            <v>6856</v>
          </cell>
        </row>
        <row r="625">
          <cell r="A625">
            <v>6858</v>
          </cell>
        </row>
        <row r="626">
          <cell r="A626">
            <v>6859</v>
          </cell>
        </row>
        <row r="627">
          <cell r="A627">
            <v>6883</v>
          </cell>
        </row>
        <row r="628">
          <cell r="A628">
            <v>6899</v>
          </cell>
        </row>
        <row r="629">
          <cell r="A629">
            <v>6899</v>
          </cell>
        </row>
        <row r="630">
          <cell r="A630">
            <v>6900</v>
          </cell>
        </row>
        <row r="631">
          <cell r="A631">
            <v>6901</v>
          </cell>
        </row>
        <row r="632">
          <cell r="A632">
            <v>6902</v>
          </cell>
        </row>
        <row r="633">
          <cell r="A633">
            <v>6903</v>
          </cell>
        </row>
        <row r="634">
          <cell r="A634">
            <v>6904</v>
          </cell>
        </row>
        <row r="635">
          <cell r="A635">
            <v>6905</v>
          </cell>
        </row>
        <row r="636">
          <cell r="A636">
            <v>6907</v>
          </cell>
        </row>
        <row r="637">
          <cell r="A637">
            <v>6941</v>
          </cell>
        </row>
        <row r="638">
          <cell r="A638">
            <v>6942</v>
          </cell>
        </row>
        <row r="639">
          <cell r="A639">
            <v>6945</v>
          </cell>
        </row>
        <row r="640">
          <cell r="A640">
            <v>6946</v>
          </cell>
        </row>
        <row r="641">
          <cell r="A641">
            <v>6947</v>
          </cell>
        </row>
        <row r="642">
          <cell r="A642">
            <v>6955</v>
          </cell>
        </row>
        <row r="643">
          <cell r="A643">
            <v>6956</v>
          </cell>
        </row>
        <row r="644">
          <cell r="A644">
            <v>6957</v>
          </cell>
        </row>
        <row r="645">
          <cell r="A645">
            <v>6958</v>
          </cell>
        </row>
        <row r="646">
          <cell r="A646">
            <v>6960</v>
          </cell>
        </row>
        <row r="647">
          <cell r="A647">
            <v>6961</v>
          </cell>
        </row>
        <row r="648">
          <cell r="A648">
            <v>6963</v>
          </cell>
        </row>
        <row r="649">
          <cell r="A649">
            <v>6965</v>
          </cell>
        </row>
        <row r="650">
          <cell r="A650">
            <v>6965</v>
          </cell>
        </row>
        <row r="651">
          <cell r="A651">
            <v>6967</v>
          </cell>
        </row>
        <row r="652">
          <cell r="A652">
            <v>6967</v>
          </cell>
        </row>
        <row r="653">
          <cell r="A653">
            <v>6968</v>
          </cell>
        </row>
        <row r="654">
          <cell r="A654">
            <v>6968</v>
          </cell>
        </row>
        <row r="655">
          <cell r="A655">
            <v>6969</v>
          </cell>
        </row>
        <row r="656">
          <cell r="A656">
            <v>6971</v>
          </cell>
        </row>
        <row r="657">
          <cell r="A657">
            <v>6972</v>
          </cell>
        </row>
        <row r="658">
          <cell r="A658">
            <v>6973</v>
          </cell>
        </row>
        <row r="659">
          <cell r="A659">
            <v>6974</v>
          </cell>
        </row>
        <row r="660">
          <cell r="A660">
            <v>6975</v>
          </cell>
        </row>
        <row r="661">
          <cell r="A661">
            <v>6976</v>
          </cell>
        </row>
        <row r="662">
          <cell r="A662">
            <v>6977</v>
          </cell>
        </row>
        <row r="663">
          <cell r="A663">
            <v>6980</v>
          </cell>
        </row>
        <row r="664">
          <cell r="A664">
            <v>6981</v>
          </cell>
        </row>
        <row r="665">
          <cell r="A665">
            <v>6982</v>
          </cell>
        </row>
        <row r="666">
          <cell r="A666">
            <v>6983</v>
          </cell>
        </row>
        <row r="667">
          <cell r="A667">
            <v>6984</v>
          </cell>
        </row>
        <row r="668">
          <cell r="A668">
            <v>6985</v>
          </cell>
        </row>
        <row r="669">
          <cell r="A669">
            <v>6985</v>
          </cell>
        </row>
        <row r="670">
          <cell r="A670">
            <v>6986</v>
          </cell>
        </row>
        <row r="671">
          <cell r="A671">
            <v>6987</v>
          </cell>
        </row>
        <row r="672">
          <cell r="A672">
            <v>6988</v>
          </cell>
        </row>
        <row r="673">
          <cell r="A673">
            <v>6989</v>
          </cell>
        </row>
        <row r="674">
          <cell r="A674">
            <v>6989</v>
          </cell>
        </row>
        <row r="675">
          <cell r="A675">
            <v>6990</v>
          </cell>
        </row>
        <row r="676">
          <cell r="A676">
            <v>6991</v>
          </cell>
        </row>
        <row r="677">
          <cell r="A677">
            <v>6992</v>
          </cell>
        </row>
        <row r="678">
          <cell r="A678">
            <v>6993</v>
          </cell>
        </row>
        <row r="679">
          <cell r="A679">
            <v>6994</v>
          </cell>
        </row>
        <row r="680">
          <cell r="A680">
            <v>6994</v>
          </cell>
        </row>
        <row r="681">
          <cell r="A681">
            <v>6995</v>
          </cell>
        </row>
        <row r="682">
          <cell r="A682">
            <v>6996</v>
          </cell>
        </row>
        <row r="683">
          <cell r="A683">
            <v>6997</v>
          </cell>
        </row>
        <row r="684">
          <cell r="A684">
            <v>6997</v>
          </cell>
        </row>
        <row r="685">
          <cell r="A685">
            <v>6998</v>
          </cell>
        </row>
        <row r="686">
          <cell r="A686">
            <v>6998</v>
          </cell>
        </row>
        <row r="687">
          <cell r="A687">
            <v>6999</v>
          </cell>
        </row>
        <row r="688">
          <cell r="A688">
            <v>6999</v>
          </cell>
        </row>
        <row r="689">
          <cell r="A689">
            <v>7000</v>
          </cell>
        </row>
        <row r="690">
          <cell r="A690">
            <v>7000</v>
          </cell>
        </row>
        <row r="691">
          <cell r="A691">
            <v>7000</v>
          </cell>
        </row>
        <row r="692">
          <cell r="A692">
            <v>7001</v>
          </cell>
        </row>
        <row r="693">
          <cell r="A693">
            <v>7002</v>
          </cell>
        </row>
        <row r="694">
          <cell r="A694">
            <v>7003</v>
          </cell>
        </row>
        <row r="695">
          <cell r="A695">
            <v>7003</v>
          </cell>
        </row>
        <row r="696">
          <cell r="A696">
            <v>7003</v>
          </cell>
        </row>
        <row r="697">
          <cell r="A697">
            <v>7004</v>
          </cell>
        </row>
        <row r="698">
          <cell r="A698">
            <v>7005</v>
          </cell>
        </row>
        <row r="699">
          <cell r="A699">
            <v>7006</v>
          </cell>
        </row>
        <row r="700">
          <cell r="A700">
            <v>7007</v>
          </cell>
        </row>
        <row r="701">
          <cell r="A701">
            <v>7008</v>
          </cell>
        </row>
        <row r="702">
          <cell r="A702">
            <v>7008</v>
          </cell>
        </row>
        <row r="703">
          <cell r="A703">
            <v>7009</v>
          </cell>
        </row>
        <row r="704">
          <cell r="A704">
            <v>7009</v>
          </cell>
        </row>
        <row r="705">
          <cell r="A705">
            <v>7009</v>
          </cell>
        </row>
        <row r="706">
          <cell r="A706">
            <v>7009</v>
          </cell>
        </row>
        <row r="707">
          <cell r="A707">
            <v>7010</v>
          </cell>
        </row>
        <row r="708">
          <cell r="A708">
            <v>7011</v>
          </cell>
        </row>
        <row r="709">
          <cell r="A709">
            <v>7011</v>
          </cell>
        </row>
        <row r="710">
          <cell r="A710">
            <v>7012</v>
          </cell>
        </row>
        <row r="711">
          <cell r="A711">
            <v>7012</v>
          </cell>
        </row>
        <row r="712">
          <cell r="A712">
            <v>7013</v>
          </cell>
        </row>
        <row r="713">
          <cell r="A713">
            <v>7014</v>
          </cell>
        </row>
        <row r="714">
          <cell r="A714">
            <v>7015</v>
          </cell>
        </row>
        <row r="715">
          <cell r="A715">
            <v>7016</v>
          </cell>
        </row>
        <row r="716">
          <cell r="A716">
            <v>7018</v>
          </cell>
        </row>
        <row r="717">
          <cell r="A717">
            <v>7018</v>
          </cell>
        </row>
        <row r="718">
          <cell r="A718">
            <v>7018</v>
          </cell>
        </row>
        <row r="719">
          <cell r="A719">
            <v>7019</v>
          </cell>
        </row>
        <row r="720">
          <cell r="A720">
            <v>7019</v>
          </cell>
        </row>
        <row r="721">
          <cell r="A721">
            <v>7019</v>
          </cell>
        </row>
        <row r="722">
          <cell r="A722">
            <v>7020</v>
          </cell>
        </row>
        <row r="723">
          <cell r="A723">
            <v>7021</v>
          </cell>
        </row>
        <row r="724">
          <cell r="A724">
            <v>7021</v>
          </cell>
        </row>
        <row r="725">
          <cell r="A725">
            <v>7022</v>
          </cell>
        </row>
        <row r="726">
          <cell r="A726">
            <v>7022</v>
          </cell>
        </row>
        <row r="727">
          <cell r="A727">
            <v>7022</v>
          </cell>
        </row>
        <row r="728">
          <cell r="A728">
            <v>7023</v>
          </cell>
        </row>
        <row r="729">
          <cell r="A729">
            <v>7024</v>
          </cell>
        </row>
        <row r="730">
          <cell r="A730">
            <v>7031</v>
          </cell>
        </row>
        <row r="731">
          <cell r="A731">
            <v>7044</v>
          </cell>
        </row>
        <row r="732">
          <cell r="A732">
            <v>7045</v>
          </cell>
        </row>
        <row r="733">
          <cell r="A733">
            <v>7046</v>
          </cell>
        </row>
        <row r="734">
          <cell r="A734">
            <v>7053</v>
          </cell>
        </row>
        <row r="735">
          <cell r="A735">
            <v>7054</v>
          </cell>
        </row>
        <row r="736">
          <cell r="A736">
            <v>7055</v>
          </cell>
        </row>
        <row r="737">
          <cell r="A737">
            <v>7056</v>
          </cell>
        </row>
        <row r="738">
          <cell r="A738">
            <v>7057</v>
          </cell>
        </row>
        <row r="739">
          <cell r="A739">
            <v>7058</v>
          </cell>
        </row>
        <row r="740">
          <cell r="A740">
            <v>7059</v>
          </cell>
        </row>
        <row r="741">
          <cell r="A741">
            <v>7060</v>
          </cell>
        </row>
        <row r="742">
          <cell r="A742">
            <v>7073</v>
          </cell>
        </row>
        <row r="743">
          <cell r="A743">
            <v>7073</v>
          </cell>
        </row>
        <row r="744">
          <cell r="A744">
            <v>7082</v>
          </cell>
        </row>
        <row r="745">
          <cell r="A745">
            <v>7083</v>
          </cell>
        </row>
        <row r="746">
          <cell r="A746">
            <v>7084</v>
          </cell>
        </row>
        <row r="747">
          <cell r="A747">
            <v>7085</v>
          </cell>
        </row>
        <row r="748">
          <cell r="A748">
            <v>7086</v>
          </cell>
        </row>
        <row r="749">
          <cell r="A749">
            <v>7087</v>
          </cell>
        </row>
        <row r="750">
          <cell r="A750">
            <v>7088</v>
          </cell>
        </row>
        <row r="751">
          <cell r="A751">
            <v>7089</v>
          </cell>
        </row>
        <row r="752">
          <cell r="A752">
            <v>7090</v>
          </cell>
        </row>
        <row r="753">
          <cell r="A753">
            <v>7091</v>
          </cell>
        </row>
        <row r="754">
          <cell r="A754">
            <v>7092</v>
          </cell>
        </row>
        <row r="755">
          <cell r="A755">
            <v>7093</v>
          </cell>
        </row>
        <row r="756">
          <cell r="A756">
            <v>7094</v>
          </cell>
        </row>
        <row r="757">
          <cell r="A757">
            <v>7095</v>
          </cell>
        </row>
        <row r="758">
          <cell r="A758">
            <v>7096</v>
          </cell>
        </row>
        <row r="759">
          <cell r="A759">
            <v>7097</v>
          </cell>
        </row>
        <row r="760">
          <cell r="A760">
            <v>7098</v>
          </cell>
        </row>
        <row r="761">
          <cell r="A761">
            <v>7099</v>
          </cell>
        </row>
        <row r="762">
          <cell r="A762">
            <v>7100</v>
          </cell>
        </row>
        <row r="763">
          <cell r="A763">
            <v>7100</v>
          </cell>
        </row>
        <row r="764">
          <cell r="A764">
            <v>7101</v>
          </cell>
        </row>
        <row r="765">
          <cell r="A765">
            <v>7102</v>
          </cell>
        </row>
        <row r="766">
          <cell r="A766">
            <v>7103</v>
          </cell>
        </row>
        <row r="767">
          <cell r="A767">
            <v>7104</v>
          </cell>
        </row>
        <row r="768">
          <cell r="A768">
            <v>7105</v>
          </cell>
        </row>
        <row r="769">
          <cell r="A769">
            <v>7161</v>
          </cell>
        </row>
        <row r="770">
          <cell r="A770">
            <v>7161</v>
          </cell>
        </row>
        <row r="771">
          <cell r="A771">
            <v>7183</v>
          </cell>
        </row>
        <row r="772">
          <cell r="A772">
            <v>7183</v>
          </cell>
        </row>
        <row r="773">
          <cell r="A773">
            <v>7184</v>
          </cell>
        </row>
        <row r="774">
          <cell r="A774">
            <v>7184</v>
          </cell>
        </row>
        <row r="775">
          <cell r="A775">
            <v>7185</v>
          </cell>
        </row>
        <row r="776">
          <cell r="A776">
            <v>7185</v>
          </cell>
        </row>
        <row r="777">
          <cell r="A777">
            <v>7186</v>
          </cell>
        </row>
        <row r="778">
          <cell r="A778">
            <v>7186</v>
          </cell>
        </row>
        <row r="779">
          <cell r="A779">
            <v>7187</v>
          </cell>
        </row>
        <row r="780">
          <cell r="A780">
            <v>7188</v>
          </cell>
        </row>
        <row r="781">
          <cell r="A781">
            <v>7188</v>
          </cell>
        </row>
        <row r="782">
          <cell r="A782">
            <v>7189</v>
          </cell>
        </row>
        <row r="783">
          <cell r="A783">
            <v>7189</v>
          </cell>
        </row>
        <row r="784">
          <cell r="A784">
            <v>7190</v>
          </cell>
        </row>
        <row r="785">
          <cell r="A785">
            <v>7191</v>
          </cell>
        </row>
        <row r="786">
          <cell r="A786">
            <v>7192</v>
          </cell>
        </row>
        <row r="787">
          <cell r="A787">
            <v>7193</v>
          </cell>
        </row>
        <row r="788">
          <cell r="A788">
            <v>7194</v>
          </cell>
        </row>
        <row r="789">
          <cell r="A789">
            <v>7196</v>
          </cell>
        </row>
        <row r="790">
          <cell r="A790">
            <v>7196</v>
          </cell>
        </row>
        <row r="791">
          <cell r="A791">
            <v>7197</v>
          </cell>
        </row>
        <row r="792">
          <cell r="A792">
            <v>7197</v>
          </cell>
        </row>
        <row r="793">
          <cell r="A793">
            <v>7197</v>
          </cell>
        </row>
        <row r="794">
          <cell r="A794">
            <v>7198</v>
          </cell>
        </row>
        <row r="795">
          <cell r="A795">
            <v>7198</v>
          </cell>
        </row>
        <row r="796">
          <cell r="A796">
            <v>7199</v>
          </cell>
        </row>
        <row r="797">
          <cell r="A797">
            <v>7199</v>
          </cell>
        </row>
        <row r="798">
          <cell r="A798">
            <v>7200</v>
          </cell>
        </row>
        <row r="799">
          <cell r="A799">
            <v>7202</v>
          </cell>
        </row>
        <row r="800">
          <cell r="A800">
            <v>7203</v>
          </cell>
        </row>
        <row r="801">
          <cell r="A801">
            <v>7203</v>
          </cell>
        </row>
        <row r="802">
          <cell r="A802">
            <v>7204</v>
          </cell>
        </row>
        <row r="803">
          <cell r="A803">
            <v>7204</v>
          </cell>
        </row>
        <row r="804">
          <cell r="A804">
            <v>7245</v>
          </cell>
        </row>
        <row r="805">
          <cell r="A805">
            <v>7246</v>
          </cell>
        </row>
        <row r="806">
          <cell r="A806">
            <v>7251</v>
          </cell>
        </row>
        <row r="807">
          <cell r="A807">
            <v>7251</v>
          </cell>
        </row>
        <row r="808">
          <cell r="A808">
            <v>7275</v>
          </cell>
        </row>
        <row r="809">
          <cell r="A809">
            <v>7384</v>
          </cell>
        </row>
        <row r="810">
          <cell r="A810">
            <v>7394</v>
          </cell>
        </row>
        <row r="811">
          <cell r="A811">
            <v>7401</v>
          </cell>
        </row>
        <row r="812">
          <cell r="A812">
            <v>7403</v>
          </cell>
        </row>
        <row r="813">
          <cell r="A813">
            <v>7430</v>
          </cell>
        </row>
        <row r="814">
          <cell r="A814">
            <v>7553</v>
          </cell>
        </row>
        <row r="815">
          <cell r="A815">
            <v>7577</v>
          </cell>
        </row>
        <row r="816">
          <cell r="A816">
            <v>7578</v>
          </cell>
        </row>
        <row r="817">
          <cell r="A817">
            <v>7707</v>
          </cell>
        </row>
        <row r="818">
          <cell r="A818">
            <v>7777</v>
          </cell>
        </row>
        <row r="819">
          <cell r="A819">
            <v>7777</v>
          </cell>
        </row>
        <row r="820">
          <cell r="A820">
            <v>7782</v>
          </cell>
        </row>
        <row r="821">
          <cell r="A821">
            <v>8009</v>
          </cell>
        </row>
        <row r="822">
          <cell r="A822">
            <v>8010</v>
          </cell>
        </row>
        <row r="823">
          <cell r="A823">
            <v>8032</v>
          </cell>
        </row>
        <row r="824">
          <cell r="A824">
            <v>8032</v>
          </cell>
        </row>
        <row r="825">
          <cell r="A825">
            <v>8036</v>
          </cell>
        </row>
        <row r="826">
          <cell r="A826">
            <v>8037</v>
          </cell>
        </row>
        <row r="827">
          <cell r="A827">
            <v>8038</v>
          </cell>
        </row>
        <row r="828">
          <cell r="A828">
            <v>8039</v>
          </cell>
        </row>
        <row r="829">
          <cell r="A829">
            <v>8040</v>
          </cell>
        </row>
        <row r="830">
          <cell r="A830">
            <v>8041</v>
          </cell>
        </row>
        <row r="831">
          <cell r="A831">
            <v>8042</v>
          </cell>
        </row>
        <row r="832">
          <cell r="A832">
            <v>8043</v>
          </cell>
        </row>
        <row r="833">
          <cell r="A833">
            <v>8044</v>
          </cell>
        </row>
        <row r="834">
          <cell r="A834">
            <v>8045</v>
          </cell>
        </row>
        <row r="835">
          <cell r="A835">
            <v>8046</v>
          </cell>
        </row>
        <row r="836">
          <cell r="A836">
            <v>8047</v>
          </cell>
        </row>
        <row r="837">
          <cell r="A837">
            <v>8048</v>
          </cell>
        </row>
        <row r="838">
          <cell r="A838">
            <v>8059</v>
          </cell>
        </row>
        <row r="839">
          <cell r="A839">
            <v>8063</v>
          </cell>
        </row>
        <row r="840">
          <cell r="A840">
            <v>8071</v>
          </cell>
        </row>
        <row r="841">
          <cell r="A841">
            <v>8071</v>
          </cell>
        </row>
        <row r="842">
          <cell r="A842">
            <v>8091</v>
          </cell>
        </row>
        <row r="843">
          <cell r="A843">
            <v>8121</v>
          </cell>
        </row>
        <row r="844">
          <cell r="A844">
            <v>8144</v>
          </cell>
        </row>
        <row r="845">
          <cell r="A845">
            <v>8148</v>
          </cell>
        </row>
        <row r="846">
          <cell r="A846">
            <v>8149</v>
          </cell>
        </row>
        <row r="847">
          <cell r="A847">
            <v>8150</v>
          </cell>
        </row>
        <row r="848">
          <cell r="A848">
            <v>8155</v>
          </cell>
        </row>
        <row r="849">
          <cell r="A849">
            <v>8155</v>
          </cell>
        </row>
        <row r="850">
          <cell r="A850">
            <v>8157</v>
          </cell>
        </row>
        <row r="851">
          <cell r="A851">
            <v>8157</v>
          </cell>
        </row>
        <row r="852">
          <cell r="A852">
            <v>8158</v>
          </cell>
        </row>
        <row r="853">
          <cell r="A853">
            <v>8160</v>
          </cell>
        </row>
        <row r="854">
          <cell r="A854">
            <v>8161</v>
          </cell>
        </row>
        <row r="855">
          <cell r="A855">
            <v>8161</v>
          </cell>
        </row>
        <row r="856">
          <cell r="A856">
            <v>8162</v>
          </cell>
        </row>
        <row r="857">
          <cell r="A857">
            <v>8162</v>
          </cell>
        </row>
        <row r="858">
          <cell r="A858">
            <v>8163</v>
          </cell>
        </row>
        <row r="859">
          <cell r="A859">
            <v>8163</v>
          </cell>
        </row>
        <row r="860">
          <cell r="A860">
            <v>8164</v>
          </cell>
        </row>
        <row r="861">
          <cell r="A861">
            <v>8165</v>
          </cell>
        </row>
        <row r="862">
          <cell r="A862">
            <v>8165</v>
          </cell>
        </row>
        <row r="863">
          <cell r="A863">
            <v>8166</v>
          </cell>
        </row>
        <row r="864">
          <cell r="A864">
            <v>8166</v>
          </cell>
        </row>
        <row r="865">
          <cell r="A865">
            <v>8167</v>
          </cell>
        </row>
        <row r="866">
          <cell r="A866">
            <v>8167</v>
          </cell>
        </row>
        <row r="867">
          <cell r="A867">
            <v>8168</v>
          </cell>
        </row>
        <row r="868">
          <cell r="A868">
            <v>8168</v>
          </cell>
        </row>
        <row r="869">
          <cell r="A869">
            <v>8171</v>
          </cell>
        </row>
        <row r="870">
          <cell r="A870">
            <v>8171</v>
          </cell>
        </row>
        <row r="871">
          <cell r="A871">
            <v>8172</v>
          </cell>
        </row>
        <row r="872">
          <cell r="A872">
            <v>8173</v>
          </cell>
        </row>
        <row r="873">
          <cell r="A873">
            <v>8173</v>
          </cell>
        </row>
        <row r="874">
          <cell r="A874">
            <v>8174</v>
          </cell>
        </row>
        <row r="875">
          <cell r="A875">
            <v>8174</v>
          </cell>
        </row>
        <row r="876">
          <cell r="A876">
            <v>8174</v>
          </cell>
        </row>
        <row r="877">
          <cell r="A877">
            <v>8175</v>
          </cell>
        </row>
        <row r="878">
          <cell r="A878">
            <v>8175</v>
          </cell>
        </row>
        <row r="879">
          <cell r="A879">
            <v>8175</v>
          </cell>
        </row>
        <row r="880">
          <cell r="A880">
            <v>8177</v>
          </cell>
        </row>
        <row r="881">
          <cell r="A881">
            <v>8177</v>
          </cell>
        </row>
        <row r="882">
          <cell r="A882">
            <v>8177</v>
          </cell>
        </row>
        <row r="883">
          <cell r="A883">
            <v>8178</v>
          </cell>
        </row>
        <row r="884">
          <cell r="A884">
            <v>8178</v>
          </cell>
        </row>
        <row r="885">
          <cell r="A885">
            <v>8178</v>
          </cell>
        </row>
        <row r="886">
          <cell r="A886">
            <v>8181</v>
          </cell>
        </row>
        <row r="887">
          <cell r="A887">
            <v>8181</v>
          </cell>
        </row>
        <row r="888">
          <cell r="A888">
            <v>8182</v>
          </cell>
        </row>
        <row r="889">
          <cell r="A889">
            <v>8182</v>
          </cell>
        </row>
        <row r="890">
          <cell r="A890">
            <v>8183</v>
          </cell>
        </row>
        <row r="891">
          <cell r="A891">
            <v>8183</v>
          </cell>
        </row>
        <row r="892">
          <cell r="A892">
            <v>8184</v>
          </cell>
        </row>
        <row r="893">
          <cell r="A893">
            <v>8184</v>
          </cell>
        </row>
        <row r="894">
          <cell r="A894">
            <v>8185</v>
          </cell>
        </row>
        <row r="895">
          <cell r="A895">
            <v>8185</v>
          </cell>
        </row>
        <row r="896">
          <cell r="A896">
            <v>8186</v>
          </cell>
        </row>
        <row r="897">
          <cell r="A897">
            <v>8186</v>
          </cell>
        </row>
        <row r="898">
          <cell r="A898">
            <v>8187</v>
          </cell>
        </row>
        <row r="899">
          <cell r="A899">
            <v>8187</v>
          </cell>
        </row>
        <row r="900">
          <cell r="A900">
            <v>8188</v>
          </cell>
        </row>
        <row r="901">
          <cell r="A901">
            <v>8188</v>
          </cell>
        </row>
        <row r="902">
          <cell r="A902">
            <v>8189</v>
          </cell>
        </row>
        <row r="903">
          <cell r="A903">
            <v>8189</v>
          </cell>
        </row>
        <row r="904">
          <cell r="A904">
            <v>8190</v>
          </cell>
        </row>
        <row r="905">
          <cell r="A905">
            <v>8191</v>
          </cell>
        </row>
        <row r="906">
          <cell r="A906">
            <v>8191</v>
          </cell>
        </row>
        <row r="907">
          <cell r="A907">
            <v>8193</v>
          </cell>
        </row>
        <row r="908">
          <cell r="A908">
            <v>8193</v>
          </cell>
        </row>
        <row r="909">
          <cell r="A909">
            <v>8194</v>
          </cell>
        </row>
        <row r="910">
          <cell r="A910">
            <v>8194</v>
          </cell>
        </row>
        <row r="911">
          <cell r="A911">
            <v>8195</v>
          </cell>
        </row>
        <row r="912">
          <cell r="A912">
            <v>8195</v>
          </cell>
        </row>
        <row r="913">
          <cell r="A913">
            <v>8196</v>
          </cell>
        </row>
        <row r="914">
          <cell r="A914">
            <v>8196</v>
          </cell>
        </row>
        <row r="915">
          <cell r="A915">
            <v>8197</v>
          </cell>
        </row>
        <row r="916">
          <cell r="A916">
            <v>8197</v>
          </cell>
        </row>
        <row r="917">
          <cell r="A917">
            <v>8198</v>
          </cell>
        </row>
        <row r="918">
          <cell r="A918">
            <v>8198</v>
          </cell>
        </row>
        <row r="919">
          <cell r="A919">
            <v>8201</v>
          </cell>
        </row>
        <row r="920">
          <cell r="A920">
            <v>8203</v>
          </cell>
        </row>
        <row r="921">
          <cell r="A921">
            <v>8203</v>
          </cell>
        </row>
        <row r="922">
          <cell r="A922">
            <v>8204</v>
          </cell>
        </row>
        <row r="923">
          <cell r="A923">
            <v>8204</v>
          </cell>
        </row>
        <row r="924">
          <cell r="A924">
            <v>8205</v>
          </cell>
        </row>
        <row r="925">
          <cell r="A925">
            <v>8205</v>
          </cell>
        </row>
        <row r="926">
          <cell r="A926">
            <v>8206</v>
          </cell>
        </row>
        <row r="927">
          <cell r="A927">
            <v>8206</v>
          </cell>
        </row>
        <row r="928">
          <cell r="A928">
            <v>8208</v>
          </cell>
        </row>
        <row r="929">
          <cell r="A929">
            <v>8208</v>
          </cell>
        </row>
        <row r="930">
          <cell r="A930">
            <v>8209</v>
          </cell>
        </row>
        <row r="931">
          <cell r="A931">
            <v>8209</v>
          </cell>
        </row>
        <row r="932">
          <cell r="A932">
            <v>8210</v>
          </cell>
        </row>
        <row r="933">
          <cell r="A933">
            <v>8210</v>
          </cell>
        </row>
        <row r="934">
          <cell r="A934">
            <v>8211</v>
          </cell>
        </row>
        <row r="935">
          <cell r="A935">
            <v>8211</v>
          </cell>
        </row>
        <row r="936">
          <cell r="A936">
            <v>8212</v>
          </cell>
        </row>
        <row r="937">
          <cell r="A937">
            <v>8212</v>
          </cell>
        </row>
        <row r="938">
          <cell r="A938">
            <v>8213</v>
          </cell>
        </row>
        <row r="939">
          <cell r="A939">
            <v>8213</v>
          </cell>
        </row>
        <row r="940">
          <cell r="A940">
            <v>8214</v>
          </cell>
        </row>
        <row r="941">
          <cell r="A941">
            <v>8214</v>
          </cell>
        </row>
        <row r="942">
          <cell r="A942">
            <v>8217</v>
          </cell>
        </row>
        <row r="943">
          <cell r="A943">
            <v>8217</v>
          </cell>
        </row>
        <row r="944">
          <cell r="A944">
            <v>8219</v>
          </cell>
        </row>
        <row r="945">
          <cell r="A945">
            <v>8219</v>
          </cell>
        </row>
        <row r="946">
          <cell r="A946">
            <v>8220</v>
          </cell>
        </row>
        <row r="947">
          <cell r="A947">
            <v>8220</v>
          </cell>
        </row>
        <row r="948">
          <cell r="A948">
            <v>8222</v>
          </cell>
        </row>
        <row r="949">
          <cell r="A949">
            <v>8222</v>
          </cell>
        </row>
        <row r="950">
          <cell r="A950">
            <v>8223</v>
          </cell>
        </row>
        <row r="951">
          <cell r="A951">
            <v>8223</v>
          </cell>
        </row>
        <row r="952">
          <cell r="A952">
            <v>8224</v>
          </cell>
        </row>
        <row r="953">
          <cell r="A953">
            <v>8224</v>
          </cell>
        </row>
        <row r="954">
          <cell r="A954">
            <v>8225</v>
          </cell>
        </row>
        <row r="955">
          <cell r="A955">
            <v>8225</v>
          </cell>
        </row>
        <row r="956">
          <cell r="A956">
            <v>8226</v>
          </cell>
        </row>
        <row r="957">
          <cell r="A957">
            <v>8226</v>
          </cell>
        </row>
        <row r="958">
          <cell r="A958">
            <v>8227</v>
          </cell>
        </row>
        <row r="959">
          <cell r="A959">
            <v>8227</v>
          </cell>
        </row>
        <row r="960">
          <cell r="A960">
            <v>8228</v>
          </cell>
        </row>
        <row r="961">
          <cell r="A961">
            <v>8228</v>
          </cell>
        </row>
        <row r="962">
          <cell r="A962">
            <v>8229</v>
          </cell>
        </row>
        <row r="963">
          <cell r="A963">
            <v>8229</v>
          </cell>
        </row>
        <row r="964">
          <cell r="A964">
            <v>8230</v>
          </cell>
        </row>
        <row r="965">
          <cell r="A965">
            <v>8231</v>
          </cell>
        </row>
        <row r="966">
          <cell r="A966">
            <v>8231</v>
          </cell>
        </row>
        <row r="967">
          <cell r="A967">
            <v>8232</v>
          </cell>
        </row>
        <row r="968">
          <cell r="A968">
            <v>8232</v>
          </cell>
        </row>
        <row r="969">
          <cell r="A969">
            <v>8233</v>
          </cell>
        </row>
        <row r="970">
          <cell r="A970">
            <v>8233</v>
          </cell>
        </row>
        <row r="971">
          <cell r="A971">
            <v>8234</v>
          </cell>
        </row>
        <row r="972">
          <cell r="A972">
            <v>8234</v>
          </cell>
        </row>
        <row r="973">
          <cell r="A973">
            <v>8235</v>
          </cell>
        </row>
        <row r="974">
          <cell r="A974">
            <v>8235</v>
          </cell>
        </row>
        <row r="975">
          <cell r="A975">
            <v>8236</v>
          </cell>
        </row>
        <row r="976">
          <cell r="A976">
            <v>8236</v>
          </cell>
        </row>
        <row r="977">
          <cell r="A977">
            <v>8238</v>
          </cell>
        </row>
        <row r="978">
          <cell r="A978">
            <v>8238</v>
          </cell>
        </row>
        <row r="979">
          <cell r="A979">
            <v>8242</v>
          </cell>
        </row>
        <row r="980">
          <cell r="A980">
            <v>8243</v>
          </cell>
        </row>
        <row r="981">
          <cell r="A981">
            <v>8244</v>
          </cell>
        </row>
        <row r="982">
          <cell r="A982">
            <v>8245</v>
          </cell>
        </row>
        <row r="983">
          <cell r="A983">
            <v>8246</v>
          </cell>
        </row>
        <row r="984">
          <cell r="A984">
            <v>8247</v>
          </cell>
        </row>
        <row r="985">
          <cell r="A985">
            <v>8248</v>
          </cell>
        </row>
        <row r="986">
          <cell r="A986">
            <v>8249</v>
          </cell>
        </row>
        <row r="987">
          <cell r="A987">
            <v>8250</v>
          </cell>
        </row>
        <row r="988">
          <cell r="A988">
            <v>8250</v>
          </cell>
        </row>
        <row r="989">
          <cell r="A989">
            <v>8251</v>
          </cell>
        </row>
        <row r="990">
          <cell r="A990">
            <v>8252</v>
          </cell>
        </row>
        <row r="991">
          <cell r="A991">
            <v>8253</v>
          </cell>
        </row>
        <row r="992">
          <cell r="A992">
            <v>8253</v>
          </cell>
        </row>
        <row r="993">
          <cell r="A993">
            <v>8254</v>
          </cell>
        </row>
        <row r="994">
          <cell r="A994">
            <v>8254</v>
          </cell>
        </row>
        <row r="995">
          <cell r="A995">
            <v>8255</v>
          </cell>
        </row>
        <row r="996">
          <cell r="A996">
            <v>8257</v>
          </cell>
        </row>
        <row r="997">
          <cell r="A997">
            <v>8258</v>
          </cell>
        </row>
        <row r="998">
          <cell r="A998">
            <v>8259</v>
          </cell>
        </row>
        <row r="999">
          <cell r="A999">
            <v>8260</v>
          </cell>
        </row>
        <row r="1000">
          <cell r="A1000">
            <v>8261</v>
          </cell>
        </row>
        <row r="1001">
          <cell r="A1001">
            <v>8262</v>
          </cell>
        </row>
        <row r="1002">
          <cell r="A1002">
            <v>8263</v>
          </cell>
        </row>
        <row r="1003">
          <cell r="A1003">
            <v>8264</v>
          </cell>
        </row>
        <row r="1004">
          <cell r="A1004">
            <v>8265</v>
          </cell>
        </row>
        <row r="1005">
          <cell r="A1005">
            <v>8266</v>
          </cell>
        </row>
        <row r="1006">
          <cell r="A1006">
            <v>8267</v>
          </cell>
        </row>
        <row r="1007">
          <cell r="A1007">
            <v>8268</v>
          </cell>
        </row>
        <row r="1008">
          <cell r="A1008">
            <v>8269</v>
          </cell>
        </row>
        <row r="1009">
          <cell r="A1009">
            <v>8270</v>
          </cell>
        </row>
        <row r="1010">
          <cell r="A1010">
            <v>8271</v>
          </cell>
        </row>
        <row r="1011">
          <cell r="A1011">
            <v>8272</v>
          </cell>
        </row>
        <row r="1012">
          <cell r="A1012">
            <v>8274</v>
          </cell>
        </row>
        <row r="1013">
          <cell r="A1013">
            <v>8275</v>
          </cell>
        </row>
        <row r="1014">
          <cell r="A1014">
            <v>8276</v>
          </cell>
        </row>
        <row r="1015">
          <cell r="A1015">
            <v>8277</v>
          </cell>
        </row>
        <row r="1016">
          <cell r="A1016">
            <v>8278</v>
          </cell>
        </row>
        <row r="1017">
          <cell r="A1017">
            <v>8279</v>
          </cell>
        </row>
        <row r="1018">
          <cell r="A1018">
            <v>8280</v>
          </cell>
        </row>
        <row r="1019">
          <cell r="A1019">
            <v>8282</v>
          </cell>
        </row>
        <row r="1020">
          <cell r="A1020">
            <v>8288</v>
          </cell>
        </row>
        <row r="1021">
          <cell r="A1021">
            <v>8289</v>
          </cell>
        </row>
        <row r="1022">
          <cell r="A1022">
            <v>8302</v>
          </cell>
        </row>
        <row r="1023">
          <cell r="A1023">
            <v>8307</v>
          </cell>
        </row>
        <row r="1024">
          <cell r="A1024">
            <v>8309</v>
          </cell>
        </row>
        <row r="1025">
          <cell r="A1025">
            <v>8310</v>
          </cell>
        </row>
        <row r="1026">
          <cell r="A1026">
            <v>8311</v>
          </cell>
        </row>
        <row r="1027">
          <cell r="A1027">
            <v>8312</v>
          </cell>
        </row>
        <row r="1028">
          <cell r="A1028">
            <v>8313</v>
          </cell>
        </row>
        <row r="1029">
          <cell r="A1029">
            <v>8314</v>
          </cell>
        </row>
        <row r="1030">
          <cell r="A1030">
            <v>8315</v>
          </cell>
        </row>
        <row r="1031">
          <cell r="A1031">
            <v>8315</v>
          </cell>
        </row>
        <row r="1032">
          <cell r="A1032">
            <v>8316</v>
          </cell>
        </row>
        <row r="1033">
          <cell r="A1033">
            <v>8317</v>
          </cell>
        </row>
        <row r="1034">
          <cell r="A1034">
            <v>8319</v>
          </cell>
        </row>
        <row r="1035">
          <cell r="A1035">
            <v>8320</v>
          </cell>
        </row>
        <row r="1036">
          <cell r="A1036">
            <v>8321</v>
          </cell>
        </row>
        <row r="1037">
          <cell r="A1037">
            <v>8323</v>
          </cell>
        </row>
        <row r="1038">
          <cell r="A1038">
            <v>8326</v>
          </cell>
        </row>
        <row r="1039">
          <cell r="A1039">
            <v>8326</v>
          </cell>
        </row>
        <row r="1040">
          <cell r="A1040">
            <v>8327</v>
          </cell>
        </row>
        <row r="1041">
          <cell r="A1041">
            <v>8348</v>
          </cell>
        </row>
        <row r="1042">
          <cell r="A1042">
            <v>8397</v>
          </cell>
        </row>
        <row r="1043">
          <cell r="A1043">
            <v>8397</v>
          </cell>
        </row>
        <row r="1044">
          <cell r="A1044">
            <v>8398</v>
          </cell>
        </row>
        <row r="1045">
          <cell r="A1045">
            <v>8398</v>
          </cell>
        </row>
        <row r="1046">
          <cell r="A1046">
            <v>8399</v>
          </cell>
        </row>
        <row r="1047">
          <cell r="A1047">
            <v>8399</v>
          </cell>
        </row>
        <row r="1048">
          <cell r="A1048">
            <v>8400</v>
          </cell>
        </row>
        <row r="1049">
          <cell r="A1049">
            <v>8400</v>
          </cell>
        </row>
        <row r="1050">
          <cell r="A1050">
            <v>8401</v>
          </cell>
        </row>
        <row r="1051">
          <cell r="A1051">
            <v>8401</v>
          </cell>
        </row>
        <row r="1052">
          <cell r="A1052">
            <v>8402</v>
          </cell>
        </row>
        <row r="1053">
          <cell r="A1053">
            <v>8402</v>
          </cell>
        </row>
        <row r="1054">
          <cell r="A1054">
            <v>8405</v>
          </cell>
        </row>
        <row r="1055">
          <cell r="A1055">
            <v>8405</v>
          </cell>
        </row>
        <row r="1056">
          <cell r="A1056">
            <v>8407</v>
          </cell>
        </row>
        <row r="1057">
          <cell r="A1057">
            <v>8407</v>
          </cell>
        </row>
        <row r="1058">
          <cell r="A1058">
            <v>8408</v>
          </cell>
        </row>
        <row r="1059">
          <cell r="A1059">
            <v>8408</v>
          </cell>
        </row>
        <row r="1060">
          <cell r="A1060">
            <v>8409</v>
          </cell>
        </row>
        <row r="1061">
          <cell r="A1061">
            <v>8410</v>
          </cell>
        </row>
        <row r="1062">
          <cell r="A1062">
            <v>8410</v>
          </cell>
        </row>
        <row r="1063">
          <cell r="A1063">
            <v>8411</v>
          </cell>
        </row>
        <row r="1064">
          <cell r="A1064">
            <v>8411</v>
          </cell>
        </row>
        <row r="1065">
          <cell r="A1065">
            <v>8412</v>
          </cell>
        </row>
        <row r="1066">
          <cell r="A1066">
            <v>8412</v>
          </cell>
        </row>
        <row r="1067">
          <cell r="A1067">
            <v>8413</v>
          </cell>
        </row>
        <row r="1068">
          <cell r="A1068">
            <v>8413</v>
          </cell>
        </row>
        <row r="1069">
          <cell r="A1069">
            <v>8414</v>
          </cell>
        </row>
        <row r="1070">
          <cell r="A1070">
            <v>8414</v>
          </cell>
        </row>
        <row r="1071">
          <cell r="A1071">
            <v>8417</v>
          </cell>
        </row>
        <row r="1072">
          <cell r="A1072">
            <v>8417</v>
          </cell>
        </row>
        <row r="1073">
          <cell r="A1073">
            <v>8420</v>
          </cell>
        </row>
        <row r="1074">
          <cell r="A1074">
            <v>8420</v>
          </cell>
        </row>
        <row r="1075">
          <cell r="A1075">
            <v>8422</v>
          </cell>
        </row>
        <row r="1076">
          <cell r="A1076">
            <v>8422</v>
          </cell>
        </row>
        <row r="1077">
          <cell r="A1077">
            <v>8433</v>
          </cell>
        </row>
        <row r="1078">
          <cell r="A1078">
            <v>8433</v>
          </cell>
        </row>
        <row r="1079">
          <cell r="A1079">
            <v>8437</v>
          </cell>
        </row>
        <row r="1080">
          <cell r="A1080">
            <v>8437</v>
          </cell>
        </row>
        <row r="1081">
          <cell r="A1081">
            <v>8438</v>
          </cell>
        </row>
        <row r="1082">
          <cell r="A1082">
            <v>8438</v>
          </cell>
        </row>
        <row r="1083">
          <cell r="A1083">
            <v>8443</v>
          </cell>
        </row>
        <row r="1084">
          <cell r="A1084">
            <v>8443</v>
          </cell>
        </row>
        <row r="1085">
          <cell r="A1085">
            <v>8444</v>
          </cell>
        </row>
        <row r="1086">
          <cell r="A1086">
            <v>8444</v>
          </cell>
        </row>
        <row r="1087">
          <cell r="A1087">
            <v>8445</v>
          </cell>
        </row>
        <row r="1088">
          <cell r="A1088">
            <v>8445</v>
          </cell>
        </row>
        <row r="1089">
          <cell r="A1089">
            <v>8446</v>
          </cell>
        </row>
        <row r="1090">
          <cell r="A1090">
            <v>8446</v>
          </cell>
        </row>
        <row r="1091">
          <cell r="A1091">
            <v>8447</v>
          </cell>
        </row>
        <row r="1092">
          <cell r="A1092">
            <v>8448</v>
          </cell>
        </row>
        <row r="1093">
          <cell r="A1093">
            <v>8448</v>
          </cell>
        </row>
        <row r="1094">
          <cell r="A1094">
            <v>8449</v>
          </cell>
        </row>
        <row r="1095">
          <cell r="A1095">
            <v>8449</v>
          </cell>
        </row>
        <row r="1096">
          <cell r="A1096">
            <v>8450</v>
          </cell>
        </row>
        <row r="1097">
          <cell r="A1097">
            <v>8450</v>
          </cell>
        </row>
        <row r="1098">
          <cell r="A1098">
            <v>8451</v>
          </cell>
        </row>
        <row r="1099">
          <cell r="A1099">
            <v>8451</v>
          </cell>
        </row>
        <row r="1100">
          <cell r="A1100">
            <v>8452</v>
          </cell>
        </row>
        <row r="1101">
          <cell r="A1101">
            <v>8452</v>
          </cell>
        </row>
        <row r="1102">
          <cell r="A1102">
            <v>8453</v>
          </cell>
        </row>
        <row r="1103">
          <cell r="A1103">
            <v>8453</v>
          </cell>
        </row>
        <row r="1104">
          <cell r="A1104">
            <v>8454</v>
          </cell>
        </row>
        <row r="1105">
          <cell r="A1105">
            <v>8454</v>
          </cell>
        </row>
        <row r="1106">
          <cell r="A1106">
            <v>8455</v>
          </cell>
        </row>
        <row r="1107">
          <cell r="A1107">
            <v>8455</v>
          </cell>
        </row>
        <row r="1108">
          <cell r="A1108">
            <v>8466</v>
          </cell>
        </row>
        <row r="1109">
          <cell r="A1109">
            <v>8589</v>
          </cell>
        </row>
        <row r="1110">
          <cell r="A1110">
            <v>8590</v>
          </cell>
        </row>
        <row r="1111">
          <cell r="A1111">
            <v>8639</v>
          </cell>
        </row>
        <row r="1112">
          <cell r="A1112">
            <v>8697</v>
          </cell>
        </row>
        <row r="1113">
          <cell r="A1113">
            <v>8702</v>
          </cell>
        </row>
        <row r="1114">
          <cell r="A1114">
            <v>8706</v>
          </cell>
        </row>
        <row r="1115">
          <cell r="A1115">
            <v>8710</v>
          </cell>
        </row>
        <row r="1116">
          <cell r="A1116">
            <v>8711</v>
          </cell>
        </row>
        <row r="1117">
          <cell r="A1117">
            <v>8723</v>
          </cell>
        </row>
        <row r="1118">
          <cell r="A1118">
            <v>8723</v>
          </cell>
        </row>
        <row r="1119">
          <cell r="A1119">
            <v>8724</v>
          </cell>
        </row>
        <row r="1120">
          <cell r="A1120">
            <v>8724</v>
          </cell>
        </row>
        <row r="1121">
          <cell r="A1121">
            <v>8725</v>
          </cell>
        </row>
        <row r="1122">
          <cell r="A1122">
            <v>8725</v>
          </cell>
        </row>
        <row r="1123">
          <cell r="A1123">
            <v>8726</v>
          </cell>
        </row>
        <row r="1124">
          <cell r="A1124">
            <v>8726</v>
          </cell>
        </row>
        <row r="1125">
          <cell r="A1125">
            <v>8727</v>
          </cell>
        </row>
        <row r="1126">
          <cell r="A1126">
            <v>8727</v>
          </cell>
        </row>
        <row r="1127">
          <cell r="A1127">
            <v>8785</v>
          </cell>
        </row>
        <row r="1128">
          <cell r="A1128">
            <v>8797</v>
          </cell>
        </row>
        <row r="1129">
          <cell r="A1129">
            <v>8798</v>
          </cell>
        </row>
        <row r="1130">
          <cell r="A1130">
            <v>8811</v>
          </cell>
        </row>
        <row r="1131">
          <cell r="A1131">
            <v>8812</v>
          </cell>
        </row>
        <row r="1132">
          <cell r="A1132">
            <v>8813</v>
          </cell>
        </row>
        <row r="1133">
          <cell r="A1133">
            <v>8814</v>
          </cell>
        </row>
        <row r="1134">
          <cell r="A1134">
            <v>8815</v>
          </cell>
        </row>
        <row r="1135">
          <cell r="A1135">
            <v>8816</v>
          </cell>
        </row>
        <row r="1136">
          <cell r="A1136">
            <v>8817</v>
          </cell>
        </row>
        <row r="1137">
          <cell r="A1137">
            <v>8818</v>
          </cell>
        </row>
        <row r="1138">
          <cell r="A1138">
            <v>8819</v>
          </cell>
        </row>
        <row r="1139">
          <cell r="A1139">
            <v>8820</v>
          </cell>
        </row>
        <row r="1140">
          <cell r="A1140">
            <v>8820</v>
          </cell>
        </row>
        <row r="1141">
          <cell r="A1141">
            <v>8821</v>
          </cell>
        </row>
        <row r="1142">
          <cell r="A1142">
            <v>8821</v>
          </cell>
        </row>
        <row r="1143">
          <cell r="A1143">
            <v>8822</v>
          </cell>
        </row>
        <row r="1144">
          <cell r="A1144">
            <v>8823</v>
          </cell>
        </row>
        <row r="1145">
          <cell r="A1145">
            <v>8824</v>
          </cell>
        </row>
        <row r="1146">
          <cell r="A1146">
            <v>8825</v>
          </cell>
        </row>
        <row r="1147">
          <cell r="A1147">
            <v>8825</v>
          </cell>
        </row>
        <row r="1148">
          <cell r="A1148">
            <v>8826</v>
          </cell>
        </row>
        <row r="1149">
          <cell r="A1149">
            <v>8826</v>
          </cell>
        </row>
        <row r="1150">
          <cell r="A1150">
            <v>8827</v>
          </cell>
        </row>
        <row r="1151">
          <cell r="A1151">
            <v>8828</v>
          </cell>
        </row>
        <row r="1152">
          <cell r="A1152">
            <v>8829</v>
          </cell>
        </row>
        <row r="1153">
          <cell r="A1153">
            <v>8829</v>
          </cell>
        </row>
        <row r="1154">
          <cell r="A1154">
            <v>8830</v>
          </cell>
        </row>
        <row r="1155">
          <cell r="A1155">
            <v>8830</v>
          </cell>
        </row>
        <row r="1156">
          <cell r="A1156">
            <v>8832</v>
          </cell>
        </row>
        <row r="1157">
          <cell r="A1157">
            <v>8833</v>
          </cell>
        </row>
        <row r="1158">
          <cell r="A1158">
            <v>8834</v>
          </cell>
        </row>
        <row r="1159">
          <cell r="A1159">
            <v>8835</v>
          </cell>
        </row>
        <row r="1160">
          <cell r="A1160">
            <v>8836</v>
          </cell>
        </row>
        <row r="1161">
          <cell r="A1161">
            <v>8838</v>
          </cell>
        </row>
        <row r="1162">
          <cell r="A1162">
            <v>8852</v>
          </cell>
        </row>
        <row r="1163">
          <cell r="A1163">
            <v>8853</v>
          </cell>
        </row>
        <row r="1164">
          <cell r="A1164">
            <v>8858</v>
          </cell>
        </row>
        <row r="1165">
          <cell r="A1165">
            <v>8859</v>
          </cell>
        </row>
        <row r="1166">
          <cell r="A1166">
            <v>8860</v>
          </cell>
        </row>
        <row r="1167">
          <cell r="A1167">
            <v>8860</v>
          </cell>
        </row>
        <row r="1168">
          <cell r="A1168">
            <v>8861</v>
          </cell>
        </row>
        <row r="1169">
          <cell r="A1169">
            <v>8861</v>
          </cell>
        </row>
        <row r="1170">
          <cell r="A1170">
            <v>8864</v>
          </cell>
        </row>
        <row r="1171">
          <cell r="A1171">
            <v>8867</v>
          </cell>
        </row>
        <row r="1172">
          <cell r="A1172">
            <v>8869</v>
          </cell>
        </row>
        <row r="1173">
          <cell r="A1173">
            <v>8870</v>
          </cell>
        </row>
        <row r="1174">
          <cell r="A1174">
            <v>8871</v>
          </cell>
        </row>
        <row r="1175">
          <cell r="A1175">
            <v>8872</v>
          </cell>
        </row>
        <row r="1176">
          <cell r="A1176">
            <v>8883</v>
          </cell>
        </row>
        <row r="1177">
          <cell r="A1177">
            <v>8887</v>
          </cell>
        </row>
        <row r="1178">
          <cell r="A1178">
            <v>8913</v>
          </cell>
        </row>
        <row r="1179">
          <cell r="A1179">
            <v>8914</v>
          </cell>
        </row>
        <row r="1180">
          <cell r="A1180">
            <v>8915</v>
          </cell>
        </row>
        <row r="1181">
          <cell r="A1181">
            <v>8923</v>
          </cell>
        </row>
        <row r="1182">
          <cell r="A1182">
            <v>8924</v>
          </cell>
        </row>
        <row r="1183">
          <cell r="A1183">
            <v>8927</v>
          </cell>
        </row>
        <row r="1184">
          <cell r="A1184">
            <v>8927</v>
          </cell>
        </row>
        <row r="1185">
          <cell r="A1185">
            <v>8946</v>
          </cell>
        </row>
        <row r="1186">
          <cell r="A1186">
            <v>8946</v>
          </cell>
        </row>
        <row r="1187">
          <cell r="A1187">
            <v>8979</v>
          </cell>
        </row>
        <row r="1188">
          <cell r="A1188">
            <v>8980</v>
          </cell>
        </row>
        <row r="1189">
          <cell r="A1189">
            <v>9000</v>
          </cell>
        </row>
        <row r="1190">
          <cell r="A1190">
            <v>9026</v>
          </cell>
        </row>
        <row r="1191">
          <cell r="A1191">
            <v>9045</v>
          </cell>
        </row>
        <row r="1192">
          <cell r="A1192">
            <v>9046</v>
          </cell>
        </row>
        <row r="1193">
          <cell r="A1193">
            <v>9050</v>
          </cell>
        </row>
        <row r="1194">
          <cell r="A1194">
            <v>9050</v>
          </cell>
        </row>
        <row r="1195">
          <cell r="A1195">
            <v>9053</v>
          </cell>
        </row>
        <row r="1196">
          <cell r="A1196">
            <v>9059</v>
          </cell>
        </row>
        <row r="1197">
          <cell r="A1197">
            <v>9059</v>
          </cell>
        </row>
        <row r="1198">
          <cell r="A1198">
            <v>9066</v>
          </cell>
        </row>
        <row r="1199">
          <cell r="A1199">
            <v>9068</v>
          </cell>
        </row>
        <row r="1200">
          <cell r="A1200">
            <v>9700</v>
          </cell>
        </row>
        <row r="1201">
          <cell r="A1201">
            <v>9701</v>
          </cell>
        </row>
        <row r="1202">
          <cell r="A1202">
            <v>9702</v>
          </cell>
        </row>
        <row r="1203">
          <cell r="A1203">
            <v>9703</v>
          </cell>
        </row>
        <row r="1204">
          <cell r="A1204">
            <v>9704</v>
          </cell>
        </row>
        <row r="1205">
          <cell r="A1205">
            <v>9705</v>
          </cell>
        </row>
        <row r="1206">
          <cell r="A1206">
            <v>9706</v>
          </cell>
        </row>
        <row r="1207">
          <cell r="A1207">
            <v>9707</v>
          </cell>
        </row>
        <row r="1208">
          <cell r="A1208">
            <v>9712</v>
          </cell>
        </row>
        <row r="1209">
          <cell r="A1209">
            <v>9713</v>
          </cell>
        </row>
        <row r="1210">
          <cell r="A1210">
            <v>9714</v>
          </cell>
        </row>
        <row r="1211">
          <cell r="A1211">
            <v>9715</v>
          </cell>
        </row>
        <row r="1212">
          <cell r="A1212">
            <v>9716</v>
          </cell>
        </row>
        <row r="1213">
          <cell r="A1213">
            <v>9717</v>
          </cell>
        </row>
        <row r="1214">
          <cell r="A1214" t="str">
            <v>B10298</v>
          </cell>
        </row>
        <row r="1215">
          <cell r="A1215" t="str">
            <v>B10444</v>
          </cell>
        </row>
        <row r="1216">
          <cell r="A1216" t="str">
            <v>B10444</v>
          </cell>
        </row>
        <row r="1217">
          <cell r="A1217" t="str">
            <v>B10446</v>
          </cell>
        </row>
        <row r="1218">
          <cell r="A1218" t="str">
            <v>B10554</v>
          </cell>
        </row>
        <row r="1219">
          <cell r="A1219" t="str">
            <v>B10863</v>
          </cell>
        </row>
        <row r="1220">
          <cell r="A1220" t="str">
            <v>B11164</v>
          </cell>
        </row>
        <row r="1221">
          <cell r="A1221" t="str">
            <v>B11170</v>
          </cell>
        </row>
        <row r="1222">
          <cell r="A1222" t="str">
            <v>B11210</v>
          </cell>
        </row>
        <row r="1223">
          <cell r="A1223" t="str">
            <v>B20002</v>
          </cell>
        </row>
        <row r="1224">
          <cell r="A1224" t="str">
            <v>B20002</v>
          </cell>
        </row>
        <row r="1225">
          <cell r="A1225" t="str">
            <v>B20079</v>
          </cell>
        </row>
        <row r="1226">
          <cell r="A1226" t="str">
            <v>B20106</v>
          </cell>
        </row>
        <row r="1227">
          <cell r="A1227" t="str">
            <v>B20152</v>
          </cell>
        </row>
        <row r="1228">
          <cell r="A1228" t="str">
            <v>B20152</v>
          </cell>
        </row>
        <row r="1229">
          <cell r="A1229" t="str">
            <v>B20152</v>
          </cell>
        </row>
        <row r="1230">
          <cell r="A1230" t="str">
            <v>B20152</v>
          </cell>
        </row>
        <row r="1231">
          <cell r="A1231" t="str">
            <v>B20158</v>
          </cell>
        </row>
        <row r="1232">
          <cell r="A1232" t="str">
            <v>B20158</v>
          </cell>
        </row>
        <row r="1233">
          <cell r="A1233" t="str">
            <v>B20158</v>
          </cell>
        </row>
        <row r="1234">
          <cell r="A1234" t="str">
            <v>B231002</v>
          </cell>
        </row>
        <row r="1235">
          <cell r="A1235" t="str">
            <v>B31P026</v>
          </cell>
        </row>
        <row r="1236">
          <cell r="A1236" t="str">
            <v>B50P026</v>
          </cell>
        </row>
        <row r="1237">
          <cell r="A1237" t="str">
            <v>B50P026</v>
          </cell>
        </row>
        <row r="1238">
          <cell r="A1238" t="str">
            <v>B50P057</v>
          </cell>
        </row>
        <row r="1239">
          <cell r="A1239" t="str">
            <v>B50P060</v>
          </cell>
        </row>
        <row r="1240">
          <cell r="A1240" t="str">
            <v>B50P061</v>
          </cell>
        </row>
        <row r="1241">
          <cell r="A1241" t="str">
            <v>B50P123</v>
          </cell>
        </row>
        <row r="1242">
          <cell r="A1242" t="str">
            <v>B50P169</v>
          </cell>
        </row>
        <row r="1243">
          <cell r="A1243" t="str">
            <v>B51P022</v>
          </cell>
        </row>
        <row r="1244">
          <cell r="A1244" t="str">
            <v>B51P022</v>
          </cell>
        </row>
        <row r="1245">
          <cell r="A1245" t="str">
            <v>B51P139</v>
          </cell>
        </row>
        <row r="1246">
          <cell r="A1246" t="str">
            <v>B51P139</v>
          </cell>
        </row>
        <row r="1247">
          <cell r="A1247" t="str">
            <v>B51P140</v>
          </cell>
        </row>
        <row r="1248">
          <cell r="A1248" t="str">
            <v>B51P140</v>
          </cell>
        </row>
        <row r="1249">
          <cell r="A1249" t="str">
            <v>B51P140</v>
          </cell>
        </row>
        <row r="1250">
          <cell r="A1250" t="str">
            <v>B51P142</v>
          </cell>
        </row>
        <row r="1251">
          <cell r="A1251" t="str">
            <v>B51P142</v>
          </cell>
        </row>
        <row r="1252">
          <cell r="A1252" t="str">
            <v>B51P146</v>
          </cell>
        </row>
        <row r="1253">
          <cell r="A1253" t="str">
            <v>B51P150</v>
          </cell>
        </row>
        <row r="1254">
          <cell r="A1254" t="str">
            <v>B51P150</v>
          </cell>
        </row>
        <row r="1255">
          <cell r="A1255" t="str">
            <v>B51P151</v>
          </cell>
        </row>
        <row r="1256">
          <cell r="A1256" t="str">
            <v>B51P151</v>
          </cell>
        </row>
        <row r="1257">
          <cell r="A1257" t="str">
            <v>B51P152</v>
          </cell>
        </row>
        <row r="1258">
          <cell r="A1258" t="str">
            <v>B51P155</v>
          </cell>
        </row>
        <row r="1259">
          <cell r="A1259" t="str">
            <v>B51P155</v>
          </cell>
        </row>
        <row r="1260">
          <cell r="A1260" t="str">
            <v>B51P158</v>
          </cell>
        </row>
        <row r="1261">
          <cell r="A1261" t="str">
            <v>B51P175</v>
          </cell>
        </row>
        <row r="1262">
          <cell r="A1262" t="str">
            <v>B51P175</v>
          </cell>
        </row>
        <row r="1263">
          <cell r="A1263" t="str">
            <v>B51P187</v>
          </cell>
        </row>
        <row r="1264">
          <cell r="A1264" t="str">
            <v>B51P192</v>
          </cell>
        </row>
        <row r="1265">
          <cell r="A1265" t="str">
            <v>B51P199</v>
          </cell>
        </row>
        <row r="1266">
          <cell r="A1266" t="str">
            <v>B51P199</v>
          </cell>
        </row>
        <row r="1267">
          <cell r="A1267" t="str">
            <v>B51P199</v>
          </cell>
        </row>
        <row r="1268">
          <cell r="A1268" t="str">
            <v>B51P205</v>
          </cell>
        </row>
        <row r="1269">
          <cell r="A1269" t="str">
            <v>B51P205</v>
          </cell>
        </row>
        <row r="1270">
          <cell r="A1270" t="str">
            <v>B51P206</v>
          </cell>
        </row>
        <row r="1271">
          <cell r="A1271" t="str">
            <v>B51P210</v>
          </cell>
        </row>
        <row r="1272">
          <cell r="A1272" t="str">
            <v>B52P002</v>
          </cell>
        </row>
        <row r="1273">
          <cell r="A1273" t="str">
            <v>B52P011</v>
          </cell>
        </row>
        <row r="1274">
          <cell r="A1274" t="str">
            <v>B52P022</v>
          </cell>
        </row>
        <row r="1275">
          <cell r="A1275" t="str">
            <v>B52P022</v>
          </cell>
        </row>
        <row r="1276">
          <cell r="A1276" t="str">
            <v>B52P031</v>
          </cell>
        </row>
        <row r="1277">
          <cell r="A1277" t="str">
            <v>B52P035</v>
          </cell>
        </row>
        <row r="1278">
          <cell r="A1278" t="str">
            <v>B52P037</v>
          </cell>
        </row>
        <row r="1279">
          <cell r="A1279" t="str">
            <v>B52P039</v>
          </cell>
        </row>
        <row r="1280">
          <cell r="A1280" t="str">
            <v>B52P049</v>
          </cell>
        </row>
        <row r="1281">
          <cell r="A1281" t="str">
            <v>B52P059</v>
          </cell>
        </row>
        <row r="1282">
          <cell r="A1282" t="str">
            <v>B52P059</v>
          </cell>
        </row>
        <row r="1283">
          <cell r="A1283" t="str">
            <v>B52P060</v>
          </cell>
        </row>
        <row r="1284">
          <cell r="A1284" t="str">
            <v>B52P062</v>
          </cell>
        </row>
        <row r="1285">
          <cell r="A1285" t="str">
            <v>B52P063</v>
          </cell>
        </row>
        <row r="1286">
          <cell r="A1286" t="str">
            <v>B52P065</v>
          </cell>
        </row>
        <row r="1287">
          <cell r="A1287" t="str">
            <v>B52P088</v>
          </cell>
        </row>
        <row r="1288">
          <cell r="A1288" t="str">
            <v>B52P097</v>
          </cell>
        </row>
        <row r="1289">
          <cell r="A1289" t="str">
            <v>B52P097</v>
          </cell>
        </row>
        <row r="1290">
          <cell r="A1290" t="str">
            <v>B52P099</v>
          </cell>
        </row>
        <row r="1291">
          <cell r="A1291" t="str">
            <v>B52P106</v>
          </cell>
        </row>
        <row r="1292">
          <cell r="A1292" t="str">
            <v>B52P106</v>
          </cell>
        </row>
        <row r="1293">
          <cell r="A1293" t="str">
            <v>B52P108</v>
          </cell>
        </row>
        <row r="1294">
          <cell r="A1294" t="str">
            <v>B52P114</v>
          </cell>
        </row>
        <row r="1295">
          <cell r="A1295" t="str">
            <v>B52P115</v>
          </cell>
        </row>
        <row r="1296">
          <cell r="A1296" t="str">
            <v>B52P117</v>
          </cell>
        </row>
        <row r="1297">
          <cell r="A1297" t="str">
            <v>B52P118</v>
          </cell>
        </row>
        <row r="1298">
          <cell r="A1298" t="str">
            <v>B52P119</v>
          </cell>
        </row>
        <row r="1299">
          <cell r="A1299" t="str">
            <v>B53P024</v>
          </cell>
        </row>
        <row r="1300">
          <cell r="A1300" t="str">
            <v>B53P042</v>
          </cell>
        </row>
        <row r="1301">
          <cell r="A1301" t="str">
            <v>B53P046</v>
          </cell>
        </row>
        <row r="1302">
          <cell r="A1302" t="str">
            <v>B53P046</v>
          </cell>
        </row>
        <row r="1303">
          <cell r="A1303" t="str">
            <v>B53P048</v>
          </cell>
        </row>
        <row r="1304">
          <cell r="A1304" t="str">
            <v>B53P082</v>
          </cell>
        </row>
        <row r="1305">
          <cell r="A1305" t="str">
            <v>B53P082</v>
          </cell>
        </row>
        <row r="1306">
          <cell r="A1306" t="str">
            <v>B53P105</v>
          </cell>
        </row>
        <row r="1307">
          <cell r="A1307" t="str">
            <v>B53P105</v>
          </cell>
        </row>
        <row r="1308">
          <cell r="A1308" t="str">
            <v>B53P107</v>
          </cell>
        </row>
        <row r="1309">
          <cell r="A1309" t="str">
            <v>B53P107</v>
          </cell>
        </row>
        <row r="1310">
          <cell r="A1310" t="str">
            <v>B53P107</v>
          </cell>
        </row>
        <row r="1311">
          <cell r="A1311" t="str">
            <v>B53P112</v>
          </cell>
        </row>
        <row r="1312">
          <cell r="A1312" t="str">
            <v>B53P127</v>
          </cell>
        </row>
        <row r="1313">
          <cell r="A1313" t="str">
            <v>B53P127</v>
          </cell>
        </row>
        <row r="1314">
          <cell r="A1314" t="str">
            <v>B53P128</v>
          </cell>
        </row>
        <row r="1315">
          <cell r="A1315" t="str">
            <v>B53P129</v>
          </cell>
        </row>
        <row r="1316">
          <cell r="A1316" t="str">
            <v>B53P129</v>
          </cell>
        </row>
        <row r="1317">
          <cell r="A1317" t="str">
            <v>B53P129</v>
          </cell>
        </row>
        <row r="1318">
          <cell r="A1318" t="str">
            <v>B53P130</v>
          </cell>
        </row>
        <row r="1319">
          <cell r="A1319" t="str">
            <v>B53P131</v>
          </cell>
        </row>
        <row r="1320">
          <cell r="A1320" t="str">
            <v>B53P131</v>
          </cell>
        </row>
        <row r="1321">
          <cell r="A1321" t="str">
            <v>B53P131</v>
          </cell>
        </row>
        <row r="1322">
          <cell r="A1322" t="str">
            <v>B53P132</v>
          </cell>
        </row>
        <row r="1323">
          <cell r="A1323" t="str">
            <v>B53P132</v>
          </cell>
        </row>
        <row r="1324">
          <cell r="A1324" t="str">
            <v>B53P136</v>
          </cell>
        </row>
        <row r="1325">
          <cell r="A1325" t="str">
            <v>B53P136</v>
          </cell>
        </row>
        <row r="1326">
          <cell r="A1326" t="str">
            <v>B53P139</v>
          </cell>
        </row>
        <row r="1327">
          <cell r="A1327" t="str">
            <v>B53P166</v>
          </cell>
        </row>
        <row r="1328">
          <cell r="A1328" t="str">
            <v>B53P172</v>
          </cell>
        </row>
        <row r="1329">
          <cell r="A1329" t="str">
            <v>B53P175</v>
          </cell>
        </row>
        <row r="1330">
          <cell r="A1330" t="str">
            <v>B53P179</v>
          </cell>
        </row>
        <row r="1331">
          <cell r="A1331" t="str">
            <v>B53P181</v>
          </cell>
        </row>
        <row r="1332">
          <cell r="A1332" t="str">
            <v>B53P181</v>
          </cell>
        </row>
        <row r="1333">
          <cell r="A1333" t="str">
            <v>B53P181</v>
          </cell>
        </row>
        <row r="1334">
          <cell r="A1334" t="str">
            <v>B53P181</v>
          </cell>
        </row>
        <row r="1335">
          <cell r="A1335" t="str">
            <v>B53P187</v>
          </cell>
        </row>
        <row r="1336">
          <cell r="A1336" t="str">
            <v>B53P188</v>
          </cell>
        </row>
        <row r="1337">
          <cell r="A1337" t="str">
            <v>B53P189</v>
          </cell>
        </row>
        <row r="1338">
          <cell r="A1338" t="str">
            <v>B54P027</v>
          </cell>
        </row>
        <row r="1339">
          <cell r="A1339" t="str">
            <v>B54P043</v>
          </cell>
        </row>
        <row r="1340">
          <cell r="A1340" t="str">
            <v>B54P043</v>
          </cell>
        </row>
        <row r="1341">
          <cell r="A1341" t="str">
            <v>B54P043</v>
          </cell>
        </row>
        <row r="1342">
          <cell r="A1342" t="str">
            <v>B54P044</v>
          </cell>
        </row>
        <row r="1343">
          <cell r="A1343" t="str">
            <v>B54P044</v>
          </cell>
        </row>
        <row r="1344">
          <cell r="A1344" t="str">
            <v>B54P110</v>
          </cell>
        </row>
        <row r="1345">
          <cell r="A1345" t="str">
            <v>B54P122</v>
          </cell>
        </row>
        <row r="1346">
          <cell r="A1346" t="str">
            <v>B54P122</v>
          </cell>
        </row>
        <row r="1347">
          <cell r="A1347" t="str">
            <v>B54P122</v>
          </cell>
        </row>
        <row r="1348">
          <cell r="A1348" t="str">
            <v>B54P123</v>
          </cell>
        </row>
        <row r="1349">
          <cell r="A1349" t="str">
            <v>B54P123</v>
          </cell>
        </row>
        <row r="1350">
          <cell r="A1350" t="str">
            <v>B54P124</v>
          </cell>
        </row>
        <row r="1351">
          <cell r="A1351" t="str">
            <v>B54P124</v>
          </cell>
        </row>
        <row r="1352">
          <cell r="A1352" t="str">
            <v>B54P125</v>
          </cell>
        </row>
        <row r="1353">
          <cell r="A1353" t="str">
            <v>B54P126</v>
          </cell>
        </row>
        <row r="1354">
          <cell r="A1354" t="str">
            <v>B54P126</v>
          </cell>
        </row>
        <row r="1355">
          <cell r="A1355" t="str">
            <v>B54P127</v>
          </cell>
        </row>
        <row r="1356">
          <cell r="A1356" t="str">
            <v>B54P127</v>
          </cell>
        </row>
        <row r="1357">
          <cell r="A1357" t="str">
            <v>B54P162</v>
          </cell>
        </row>
        <row r="1358">
          <cell r="A1358" t="str">
            <v>B54P162</v>
          </cell>
        </row>
        <row r="1359">
          <cell r="A1359" t="str">
            <v>B54P164</v>
          </cell>
        </row>
        <row r="1360">
          <cell r="A1360" t="str">
            <v>B54P176</v>
          </cell>
        </row>
        <row r="1361">
          <cell r="A1361" t="str">
            <v>B54P186</v>
          </cell>
        </row>
        <row r="1362">
          <cell r="A1362" t="str">
            <v>B54P187</v>
          </cell>
        </row>
        <row r="1363">
          <cell r="A1363" t="str">
            <v>B54P187</v>
          </cell>
        </row>
        <row r="1364">
          <cell r="A1364" t="str">
            <v>B54P187</v>
          </cell>
        </row>
        <row r="1365">
          <cell r="A1365" t="str">
            <v>B54P188</v>
          </cell>
        </row>
        <row r="1366">
          <cell r="A1366" t="str">
            <v>B54P188</v>
          </cell>
        </row>
        <row r="1367">
          <cell r="A1367" t="str">
            <v>B54P189</v>
          </cell>
        </row>
        <row r="1368">
          <cell r="A1368" t="str">
            <v>B54P190</v>
          </cell>
        </row>
        <row r="1369">
          <cell r="A1369" t="str">
            <v>B54P190</v>
          </cell>
        </row>
        <row r="1370">
          <cell r="A1370" t="str">
            <v>B54P191</v>
          </cell>
        </row>
        <row r="1371">
          <cell r="A1371" t="str">
            <v>B54P191</v>
          </cell>
        </row>
        <row r="1372">
          <cell r="A1372" t="str">
            <v>B54P191</v>
          </cell>
        </row>
        <row r="1373">
          <cell r="A1373" t="str">
            <v>B54P192</v>
          </cell>
        </row>
        <row r="1374">
          <cell r="A1374" t="str">
            <v>B54P193</v>
          </cell>
        </row>
        <row r="1375">
          <cell r="A1375" t="str">
            <v>B54P193</v>
          </cell>
        </row>
        <row r="1376">
          <cell r="A1376" t="str">
            <v>B54P194</v>
          </cell>
        </row>
        <row r="1377">
          <cell r="A1377" t="str">
            <v>B54P194</v>
          </cell>
        </row>
        <row r="1378">
          <cell r="A1378" t="str">
            <v>B60203</v>
          </cell>
        </row>
        <row r="1379">
          <cell r="A1379" t="str">
            <v>BR02061</v>
          </cell>
        </row>
        <row r="1380">
          <cell r="A1380" t="str">
            <v>BR02061</v>
          </cell>
        </row>
        <row r="1381">
          <cell r="A1381" t="str">
            <v>BR02062</v>
          </cell>
        </row>
        <row r="1382">
          <cell r="A1382" t="str">
            <v>BR02062</v>
          </cell>
        </row>
        <row r="1383">
          <cell r="A1383" t="str">
            <v>BR02065</v>
          </cell>
        </row>
        <row r="1384">
          <cell r="A1384" t="str">
            <v>BR02065</v>
          </cell>
        </row>
        <row r="1385">
          <cell r="A1385" t="str">
            <v>BR04016</v>
          </cell>
        </row>
        <row r="1386">
          <cell r="A1386" t="str">
            <v>BR05015</v>
          </cell>
        </row>
        <row r="1387">
          <cell r="A1387" t="str">
            <v>BR05015</v>
          </cell>
        </row>
        <row r="1388">
          <cell r="A1388" t="str">
            <v>BR09018</v>
          </cell>
        </row>
        <row r="1389">
          <cell r="A1389" t="str">
            <v>BR32008</v>
          </cell>
        </row>
        <row r="1390">
          <cell r="A1390" t="str">
            <v>BR32009</v>
          </cell>
        </row>
        <row r="1391">
          <cell r="A1391" t="str">
            <v>BR32010</v>
          </cell>
        </row>
        <row r="1392">
          <cell r="A1392" t="str">
            <v>BR32010</v>
          </cell>
        </row>
        <row r="1393">
          <cell r="A1393" t="str">
            <v>BR32012</v>
          </cell>
        </row>
        <row r="1394">
          <cell r="A1394" t="str">
            <v>BR33005</v>
          </cell>
        </row>
        <row r="1395">
          <cell r="A1395" t="str">
            <v>BR80004</v>
          </cell>
        </row>
        <row r="1396">
          <cell r="A1396" t="str">
            <v>BR80004</v>
          </cell>
        </row>
        <row r="1397">
          <cell r="A1397" t="str">
            <v>BR80012</v>
          </cell>
        </row>
        <row r="1398">
          <cell r="A1398" t="str">
            <v>BR80012</v>
          </cell>
        </row>
        <row r="1399">
          <cell r="A1399" t="str">
            <v>BR80012</v>
          </cell>
        </row>
        <row r="1400">
          <cell r="A1400" t="str">
            <v>V2200</v>
          </cell>
        </row>
        <row r="1401">
          <cell r="A1401" t="str">
            <v>V2703</v>
          </cell>
        </row>
        <row r="1402">
          <cell r="A1402" t="str">
            <v>V2703</v>
          </cell>
        </row>
        <row r="1403">
          <cell r="A1403" t="str">
            <v>V82230</v>
          </cell>
        </row>
        <row r="1404">
          <cell r="A1404" t="str">
            <v>V8230101</v>
          </cell>
        </row>
        <row r="1405">
          <cell r="A1405" t="str">
            <v>V8230273</v>
          </cell>
        </row>
        <row r="1406">
          <cell r="A1406" t="str">
            <v>V83608</v>
          </cell>
        </row>
        <row r="1407">
          <cell r="A1407" t="str">
            <v>V83608</v>
          </cell>
        </row>
        <row r="1408">
          <cell r="A1408" t="str">
            <v>V8446031</v>
          </cell>
        </row>
        <row r="1409">
          <cell r="A1409" t="str">
            <v>V87633373</v>
          </cell>
        </row>
        <row r="1410">
          <cell r="A1410" t="str">
            <v>V87733318</v>
          </cell>
        </row>
        <row r="1411">
          <cell r="A1411" t="str">
            <v>V87733325</v>
          </cell>
        </row>
        <row r="1412">
          <cell r="A1412" t="str">
            <v>V87733341</v>
          </cell>
        </row>
        <row r="1413">
          <cell r="A1413" t="str">
            <v>V87733343</v>
          </cell>
        </row>
        <row r="1414">
          <cell r="A1414" t="str">
            <v>V881057</v>
          </cell>
        </row>
        <row r="1415">
          <cell r="A1415" t="str">
            <v>V9125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FA-Inv"/>
      <sheetName val="Avslutat-ref"/>
      <sheetName val="Delplaner"/>
      <sheetName val="regionindeln"/>
      <sheetName val="koll (2)"/>
      <sheetName val="LTP-just"/>
      <sheetName val="Finans"/>
      <sheetName val="Medf+fsk2022"/>
      <sheetName val="Handledning"/>
      <sheetName val="RB+BPny"/>
      <sheetName val="just"/>
      <sheetName val="tab"/>
      <sheetName val="Anslagsnivå 2020-2022"/>
      <sheetName val="Finans1"/>
      <sheetName val="ramjmf2"/>
      <sheetName val="ramjmf"/>
      <sheetName val="Blad2"/>
      <sheetName val="UrFP"/>
      <sheetName val="Not-fr"/>
      <sheetName val="TidsserieNy"/>
      <sheetName val="Tidsserien"/>
      <sheetName val="Inv-avvik"/>
      <sheetName val="24lista"/>
      <sheetName val="jmf"/>
      <sheetName val="NatObj"/>
      <sheetName val="Anl.tillg"/>
      <sheetName val="NS"/>
      <sheetName val="bundna-mm-2"/>
      <sheetName val="bundna-mmx"/>
      <sheetName val="obj i plan"/>
      <sheetName val="överk"/>
      <sheetName val="objPrincip"/>
      <sheetName val="infraProp"/>
      <sheetName val="jmf-infraP"/>
      <sheetName val="BP22-beräkn"/>
      <sheetName val="RiR-not"/>
      <sheetName val="not-index"/>
      <sheetName val="efter 2033"/>
      <sheetName val="statmedf"/>
      <sheetName val="Begrepp"/>
      <sheetName val="not-övr"/>
      <sheetName val="Utgått-planer"/>
      <sheetName val="LTP-jmf"/>
      <sheetName val="tabPlf-jmf"/>
      <sheetName val="Bilaga1-jmf-plan"/>
      <sheetName val="jmf_Pl2022"/>
      <sheetName val="komp-byggst"/>
      <sheetName val="Kategori"/>
      <sheetName val="IU2026-utv"/>
      <sheetName val="IU2026"/>
      <sheetName val="Utanför plan2022"/>
      <sheetName val="LTP2022x"/>
      <sheetName val="Bilaga 1-az"/>
      <sheetName val="Bilaga 1"/>
      <sheetName val="Plan2022"/>
      <sheetName val="piv"/>
      <sheetName val="Pl2022IU"/>
      <sheetName val="Pl2018"/>
      <sheetName val="Pl2014"/>
      <sheetName val="Pl2010"/>
      <sheetName val="Bilaga1-azOld"/>
      <sheetName val="PlF2022"/>
      <sheetName val="Bilaga 1-plf"/>
      <sheetName val="Bilaga 1xx"/>
      <sheetName val="PlF2022x"/>
      <sheetName val="Pl2018Bil.1-ÖFT"/>
      <sheetName val="Pl2018Bil.1"/>
      <sheetName val="BilagaLTP"/>
      <sheetName val="Pl2014Bil.1"/>
      <sheetName val="LTP2"/>
      <sheetName val="LTP-ram2"/>
      <sheetName val="Delplaner2018"/>
      <sheetName val="Bilaga 1jämf"/>
      <sheetName val="Bilaga 1-ny"/>
      <sheetName val="PivPrkort"/>
      <sheetName val="Regioner"/>
      <sheetName val="PivPrTen4"/>
      <sheetName val="PivPrTen3"/>
      <sheetName val="PivPrTen2"/>
      <sheetName val="Bilaga 1-nyx"/>
      <sheetName val="Bilaga 1pf"/>
      <sheetName val="Bilaga 1x"/>
      <sheetName val="SEB"/>
      <sheetName val="fr2"/>
      <sheetName val="Upph"/>
      <sheetName val="not."/>
      <sheetName val="Avslutat"/>
      <sheetName val="Blad6"/>
      <sheetName val="fotnotmm"/>
      <sheetName val="Södertörn"/>
      <sheetName val="SVF"/>
      <sheetName val="LTP-diff"/>
      <sheetName val="Blad3"/>
      <sheetName val="Blad5"/>
      <sheetName val="ERTMS-"/>
      <sheetName val="Kap.Skåne"/>
      <sheetName val="PivPr1"/>
      <sheetName val="PrioPP2"/>
      <sheetName val="PrioPP"/>
      <sheetName val="ProgJust"/>
      <sheetName val="jämf"/>
      <sheetName val="FinansSvfStorstadsfh"/>
      <sheetName val="Trimn"/>
      <sheetName val="Sa storstadsfh"/>
      <sheetName val="Dep"/>
      <sheetName val="BP"/>
      <sheetName val="LTP-ram"/>
      <sheetName val="Not"/>
      <sheetName val="Not3"/>
      <sheetName val="Not4"/>
      <sheetName val="diff2014"/>
      <sheetName val="diff2018"/>
      <sheetName val="Sthlm"/>
      <sheetName val="sthlm.statlmedf "/>
      <sheetName val="statligMedf"/>
      <sheetName val="Stadsm.avtal"/>
      <sheetName val="Luleåfarled"/>
      <sheetName val="kraftförs"/>
      <sheetName val="VSP2"/>
      <sheetName val="Indiktiv ramar"/>
      <sheetName val="Laxå-Arvika"/>
      <sheetName val="Varberg"/>
      <sheetName val="Ostlänken"/>
      <sheetName val="VST001d"/>
      <sheetName val="Svar"/>
      <sheetName val="ERTMS2"/>
      <sheetName val="ERTMS"/>
      <sheetName val="prio"/>
      <sheetName val="PivSstln"/>
      <sheetName val="PivPlindex"/>
      <sheetName val="Notering"/>
      <sheetName val="Ök"/>
      <sheetName val="NTP"/>
      <sheetName val="LTP"/>
      <sheetName val="Ramrev2"/>
      <sheetName val="RamIndex2"/>
      <sheetName val="RamIndex"/>
      <sheetName val="Ram"/>
      <sheetName val="RamRev"/>
      <sheetName val="Uppf NTP 2014-2025"/>
      <sheetName val="NTP2010"/>
      <sheetName val="LTP2010"/>
      <sheetName val="VSP"/>
      <sheetName val="Ko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S"/>
      <sheetName val="Start"/>
      <sheetName val="Kvitto"/>
      <sheetName val="Mätsedel"/>
      <sheetName val="Ä&amp;T"/>
      <sheetName val="Ladda"/>
      <sheetName val="Program"/>
    </sheetNames>
    <sheetDataSet>
      <sheetData sheetId="0"/>
      <sheetData sheetId="1">
        <row r="17">
          <cell r="E17">
            <v>40204</v>
          </cell>
        </row>
      </sheetData>
      <sheetData sheetId="2">
        <row r="10">
          <cell r="E10">
            <v>3928721.02914376</v>
          </cell>
        </row>
        <row r="31">
          <cell r="C31">
            <v>0.03</v>
          </cell>
        </row>
        <row r="34">
          <cell r="E34">
            <v>2256809.0668906979</v>
          </cell>
        </row>
        <row r="36">
          <cell r="E36">
            <v>3974642.7200672096</v>
          </cell>
        </row>
        <row r="41">
          <cell r="D41">
            <v>8735190.9331093021</v>
          </cell>
        </row>
        <row r="42">
          <cell r="D42">
            <v>2620557.2799327904</v>
          </cell>
        </row>
        <row r="52">
          <cell r="C52">
            <v>219840000</v>
          </cell>
        </row>
      </sheetData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ny"/>
      <sheetName val="gammal"/>
      <sheetName val="nytillkommet"/>
      <sheetName val="nyborttaget"/>
      <sheetName val="jämför"/>
    </sheetNames>
    <sheetDataSet>
      <sheetData sheetId="0"/>
      <sheetData sheetId="1">
        <row r="2">
          <cell r="A2">
            <v>1839</v>
          </cell>
        </row>
        <row r="3">
          <cell r="A3">
            <v>1846</v>
          </cell>
        </row>
        <row r="4">
          <cell r="A4">
            <v>1846</v>
          </cell>
        </row>
        <row r="5">
          <cell r="A5">
            <v>1847</v>
          </cell>
        </row>
        <row r="6">
          <cell r="A6">
            <v>1847</v>
          </cell>
        </row>
        <row r="7">
          <cell r="A7">
            <v>1848</v>
          </cell>
        </row>
        <row r="8">
          <cell r="A8">
            <v>1849</v>
          </cell>
        </row>
        <row r="9">
          <cell r="A9">
            <v>1852</v>
          </cell>
        </row>
        <row r="10">
          <cell r="A10">
            <v>1853</v>
          </cell>
        </row>
        <row r="11">
          <cell r="A11">
            <v>1853</v>
          </cell>
        </row>
        <row r="12">
          <cell r="A12">
            <v>1872</v>
          </cell>
        </row>
        <row r="13">
          <cell r="A13">
            <v>1873</v>
          </cell>
        </row>
        <row r="14">
          <cell r="A14">
            <v>1877</v>
          </cell>
        </row>
        <row r="15">
          <cell r="A15">
            <v>1878</v>
          </cell>
        </row>
        <row r="16">
          <cell r="A16">
            <v>1879</v>
          </cell>
        </row>
        <row r="17">
          <cell r="A17">
            <v>1881</v>
          </cell>
        </row>
        <row r="18">
          <cell r="A18">
            <v>1884</v>
          </cell>
        </row>
        <row r="19">
          <cell r="A19">
            <v>1885</v>
          </cell>
        </row>
        <row r="20">
          <cell r="A20">
            <v>1886</v>
          </cell>
        </row>
        <row r="21">
          <cell r="A21">
            <v>1887</v>
          </cell>
        </row>
        <row r="22">
          <cell r="A22">
            <v>1888</v>
          </cell>
        </row>
        <row r="23">
          <cell r="A23">
            <v>1892</v>
          </cell>
        </row>
        <row r="24">
          <cell r="A24">
            <v>1893</v>
          </cell>
        </row>
        <row r="25">
          <cell r="A25">
            <v>1895</v>
          </cell>
        </row>
        <row r="26">
          <cell r="A26">
            <v>1896</v>
          </cell>
        </row>
        <row r="27">
          <cell r="A27">
            <v>1898</v>
          </cell>
        </row>
        <row r="28">
          <cell r="A28">
            <v>1899</v>
          </cell>
        </row>
        <row r="29">
          <cell r="A29">
            <v>1902</v>
          </cell>
        </row>
        <row r="30">
          <cell r="A30">
            <v>1904</v>
          </cell>
        </row>
        <row r="31">
          <cell r="A31">
            <v>1905</v>
          </cell>
        </row>
        <row r="32">
          <cell r="A32">
            <v>1906</v>
          </cell>
        </row>
        <row r="33">
          <cell r="A33">
            <v>1907</v>
          </cell>
        </row>
        <row r="34">
          <cell r="A34">
            <v>1908</v>
          </cell>
        </row>
        <row r="35">
          <cell r="A35">
            <v>1909</v>
          </cell>
        </row>
        <row r="36">
          <cell r="A36">
            <v>1910</v>
          </cell>
        </row>
        <row r="37">
          <cell r="A37">
            <v>1918</v>
          </cell>
        </row>
        <row r="38">
          <cell r="A38">
            <v>1924</v>
          </cell>
        </row>
        <row r="39">
          <cell r="A39">
            <v>1927</v>
          </cell>
        </row>
        <row r="40">
          <cell r="A40">
            <v>1928</v>
          </cell>
        </row>
        <row r="41">
          <cell r="A41">
            <v>1929</v>
          </cell>
        </row>
        <row r="42">
          <cell r="A42">
            <v>1930</v>
          </cell>
        </row>
        <row r="43">
          <cell r="A43">
            <v>1931</v>
          </cell>
        </row>
        <row r="44">
          <cell r="A44">
            <v>1932</v>
          </cell>
        </row>
        <row r="45">
          <cell r="A45">
            <v>1933</v>
          </cell>
        </row>
        <row r="46">
          <cell r="A46">
            <v>1938</v>
          </cell>
        </row>
        <row r="47">
          <cell r="A47">
            <v>1939</v>
          </cell>
        </row>
        <row r="48">
          <cell r="A48">
            <v>1940</v>
          </cell>
        </row>
        <row r="49">
          <cell r="A49">
            <v>1975</v>
          </cell>
        </row>
        <row r="50">
          <cell r="A50">
            <v>1975</v>
          </cell>
        </row>
        <row r="51">
          <cell r="A51">
            <v>2218</v>
          </cell>
        </row>
        <row r="52">
          <cell r="A52">
            <v>2218</v>
          </cell>
        </row>
        <row r="53">
          <cell r="A53">
            <v>2219</v>
          </cell>
        </row>
        <row r="54">
          <cell r="A54">
            <v>2219</v>
          </cell>
        </row>
        <row r="55">
          <cell r="A55">
            <v>2229</v>
          </cell>
        </row>
        <row r="56">
          <cell r="A56">
            <v>2229</v>
          </cell>
        </row>
        <row r="57">
          <cell r="A57">
            <v>2230</v>
          </cell>
        </row>
        <row r="58">
          <cell r="A58">
            <v>2230</v>
          </cell>
        </row>
        <row r="59">
          <cell r="A59">
            <v>2230</v>
          </cell>
        </row>
        <row r="60">
          <cell r="A60">
            <v>2230</v>
          </cell>
        </row>
        <row r="61">
          <cell r="A61">
            <v>2230</v>
          </cell>
        </row>
        <row r="62">
          <cell r="A62">
            <v>2231</v>
          </cell>
        </row>
        <row r="63">
          <cell r="A63">
            <v>2231</v>
          </cell>
        </row>
        <row r="64">
          <cell r="A64">
            <v>2232</v>
          </cell>
        </row>
        <row r="65">
          <cell r="A65">
            <v>2232</v>
          </cell>
        </row>
        <row r="66">
          <cell r="A66">
            <v>2233</v>
          </cell>
        </row>
        <row r="67">
          <cell r="A67">
            <v>2234</v>
          </cell>
        </row>
        <row r="68">
          <cell r="A68">
            <v>2234</v>
          </cell>
        </row>
        <row r="69">
          <cell r="A69">
            <v>2235</v>
          </cell>
        </row>
        <row r="70">
          <cell r="A70">
            <v>2235</v>
          </cell>
        </row>
        <row r="71">
          <cell r="A71">
            <v>2236</v>
          </cell>
        </row>
        <row r="72">
          <cell r="A72">
            <v>2236</v>
          </cell>
        </row>
        <row r="73">
          <cell r="A73">
            <v>2237</v>
          </cell>
        </row>
        <row r="74">
          <cell r="A74">
            <v>2237</v>
          </cell>
        </row>
        <row r="75">
          <cell r="A75">
            <v>2241</v>
          </cell>
        </row>
        <row r="76">
          <cell r="A76">
            <v>2367</v>
          </cell>
        </row>
        <row r="77">
          <cell r="A77">
            <v>2367</v>
          </cell>
        </row>
        <row r="78">
          <cell r="A78">
            <v>2367</v>
          </cell>
        </row>
        <row r="79">
          <cell r="A79">
            <v>2411</v>
          </cell>
        </row>
        <row r="80">
          <cell r="A80">
            <v>2411</v>
          </cell>
        </row>
        <row r="81">
          <cell r="A81">
            <v>2412</v>
          </cell>
        </row>
        <row r="82">
          <cell r="A82">
            <v>2412</v>
          </cell>
        </row>
        <row r="83">
          <cell r="A83">
            <v>2414</v>
          </cell>
        </row>
        <row r="84">
          <cell r="A84">
            <v>2414</v>
          </cell>
        </row>
        <row r="85">
          <cell r="A85">
            <v>2414</v>
          </cell>
        </row>
        <row r="86">
          <cell r="A86">
            <v>2704</v>
          </cell>
        </row>
        <row r="87">
          <cell r="A87">
            <v>2711</v>
          </cell>
        </row>
        <row r="88">
          <cell r="A88">
            <v>2711</v>
          </cell>
        </row>
        <row r="89">
          <cell r="A89">
            <v>2786</v>
          </cell>
        </row>
        <row r="90">
          <cell r="A90">
            <v>2786</v>
          </cell>
        </row>
        <row r="91">
          <cell r="A91">
            <v>2789</v>
          </cell>
        </row>
        <row r="92">
          <cell r="A92">
            <v>2868</v>
          </cell>
        </row>
        <row r="93">
          <cell r="A93">
            <v>2877</v>
          </cell>
        </row>
        <row r="94">
          <cell r="A94">
            <v>2936</v>
          </cell>
        </row>
        <row r="95">
          <cell r="A95">
            <v>2936</v>
          </cell>
        </row>
        <row r="96">
          <cell r="A96">
            <v>2943</v>
          </cell>
        </row>
        <row r="97">
          <cell r="A97">
            <v>3107</v>
          </cell>
        </row>
        <row r="98">
          <cell r="A98">
            <v>3217</v>
          </cell>
        </row>
        <row r="99">
          <cell r="A99">
            <v>3375</v>
          </cell>
        </row>
        <row r="100">
          <cell r="A100">
            <v>3380</v>
          </cell>
        </row>
        <row r="101">
          <cell r="A101">
            <v>3381</v>
          </cell>
        </row>
        <row r="102">
          <cell r="A102">
            <v>3381</v>
          </cell>
        </row>
        <row r="103">
          <cell r="A103">
            <v>3381</v>
          </cell>
        </row>
        <row r="104">
          <cell r="A104">
            <v>3381</v>
          </cell>
        </row>
        <row r="105">
          <cell r="A105">
            <v>3439</v>
          </cell>
        </row>
        <row r="106">
          <cell r="A106">
            <v>3444</v>
          </cell>
        </row>
        <row r="107">
          <cell r="A107">
            <v>3462</v>
          </cell>
        </row>
        <row r="108">
          <cell r="A108">
            <v>3471</v>
          </cell>
        </row>
        <row r="109">
          <cell r="A109">
            <v>3477</v>
          </cell>
        </row>
        <row r="110">
          <cell r="A110">
            <v>3525</v>
          </cell>
        </row>
        <row r="111">
          <cell r="A111">
            <v>3527</v>
          </cell>
        </row>
        <row r="112">
          <cell r="A112">
            <v>3528</v>
          </cell>
        </row>
        <row r="113">
          <cell r="A113">
            <v>3529</v>
          </cell>
        </row>
        <row r="114">
          <cell r="A114">
            <v>3530</v>
          </cell>
        </row>
        <row r="115">
          <cell r="A115">
            <v>3545</v>
          </cell>
        </row>
        <row r="116">
          <cell r="A116">
            <v>3545</v>
          </cell>
        </row>
        <row r="117">
          <cell r="A117">
            <v>3546</v>
          </cell>
        </row>
        <row r="118">
          <cell r="A118">
            <v>3547</v>
          </cell>
        </row>
        <row r="119">
          <cell r="A119">
            <v>3548</v>
          </cell>
        </row>
        <row r="120">
          <cell r="A120">
            <v>3549</v>
          </cell>
        </row>
        <row r="121">
          <cell r="A121">
            <v>3549</v>
          </cell>
        </row>
        <row r="122">
          <cell r="A122">
            <v>3552</v>
          </cell>
        </row>
        <row r="123">
          <cell r="A123">
            <v>3553</v>
          </cell>
        </row>
        <row r="124">
          <cell r="A124">
            <v>3554</v>
          </cell>
        </row>
        <row r="125">
          <cell r="A125">
            <v>3555</v>
          </cell>
        </row>
        <row r="126">
          <cell r="A126">
            <v>3556</v>
          </cell>
        </row>
        <row r="127">
          <cell r="A127">
            <v>3558</v>
          </cell>
        </row>
        <row r="128">
          <cell r="A128">
            <v>3560</v>
          </cell>
        </row>
        <row r="129">
          <cell r="A129">
            <v>3561</v>
          </cell>
        </row>
        <row r="130">
          <cell r="A130">
            <v>3563</v>
          </cell>
        </row>
        <row r="131">
          <cell r="A131">
            <v>3567</v>
          </cell>
        </row>
        <row r="132">
          <cell r="A132">
            <v>3567</v>
          </cell>
        </row>
        <row r="133">
          <cell r="A133">
            <v>3648</v>
          </cell>
        </row>
        <row r="134">
          <cell r="A134">
            <v>3664</v>
          </cell>
        </row>
        <row r="135">
          <cell r="A135">
            <v>3678</v>
          </cell>
        </row>
        <row r="136">
          <cell r="A136">
            <v>3679</v>
          </cell>
        </row>
        <row r="137">
          <cell r="A137">
            <v>3679</v>
          </cell>
        </row>
        <row r="138">
          <cell r="A138">
            <v>3680</v>
          </cell>
        </row>
        <row r="139">
          <cell r="A139">
            <v>3682</v>
          </cell>
        </row>
        <row r="140">
          <cell r="A140">
            <v>3682</v>
          </cell>
        </row>
        <row r="141">
          <cell r="A141">
            <v>3701</v>
          </cell>
        </row>
        <row r="142">
          <cell r="A142">
            <v>3706</v>
          </cell>
        </row>
        <row r="143">
          <cell r="A143">
            <v>3713</v>
          </cell>
        </row>
        <row r="144">
          <cell r="A144">
            <v>3773</v>
          </cell>
        </row>
        <row r="145">
          <cell r="A145">
            <v>3825</v>
          </cell>
        </row>
        <row r="146">
          <cell r="A146">
            <v>3840</v>
          </cell>
        </row>
        <row r="147">
          <cell r="A147">
            <v>3843</v>
          </cell>
        </row>
        <row r="148">
          <cell r="A148">
            <v>3862</v>
          </cell>
        </row>
        <row r="149">
          <cell r="A149">
            <v>3920</v>
          </cell>
        </row>
        <row r="150">
          <cell r="A150">
            <v>3936</v>
          </cell>
        </row>
        <row r="151">
          <cell r="A151">
            <v>3936</v>
          </cell>
        </row>
        <row r="152">
          <cell r="A152">
            <v>3937</v>
          </cell>
        </row>
        <row r="153">
          <cell r="A153">
            <v>3939</v>
          </cell>
        </row>
        <row r="154">
          <cell r="A154">
            <v>3939</v>
          </cell>
        </row>
        <row r="155">
          <cell r="A155">
            <v>3939</v>
          </cell>
        </row>
        <row r="156">
          <cell r="A156">
            <v>3952</v>
          </cell>
        </row>
        <row r="157">
          <cell r="A157">
            <v>3952</v>
          </cell>
        </row>
        <row r="158">
          <cell r="A158">
            <v>3953</v>
          </cell>
        </row>
        <row r="159">
          <cell r="A159">
            <v>3953</v>
          </cell>
        </row>
        <row r="160">
          <cell r="A160">
            <v>3954</v>
          </cell>
        </row>
        <row r="161">
          <cell r="A161">
            <v>3959</v>
          </cell>
        </row>
        <row r="162">
          <cell r="A162">
            <v>3960</v>
          </cell>
        </row>
        <row r="163">
          <cell r="A163">
            <v>3961</v>
          </cell>
        </row>
        <row r="164">
          <cell r="A164">
            <v>3964</v>
          </cell>
        </row>
        <row r="165">
          <cell r="A165">
            <v>3968</v>
          </cell>
        </row>
        <row r="166">
          <cell r="A166">
            <v>3969</v>
          </cell>
        </row>
        <row r="167">
          <cell r="A167">
            <v>3970</v>
          </cell>
        </row>
        <row r="168">
          <cell r="A168">
            <v>3972</v>
          </cell>
        </row>
        <row r="169">
          <cell r="A169">
            <v>3972</v>
          </cell>
        </row>
        <row r="170">
          <cell r="A170">
            <v>3972</v>
          </cell>
        </row>
        <row r="171">
          <cell r="A171">
            <v>3973</v>
          </cell>
        </row>
        <row r="172">
          <cell r="A172">
            <v>3974</v>
          </cell>
        </row>
        <row r="173">
          <cell r="A173">
            <v>3974</v>
          </cell>
        </row>
        <row r="174">
          <cell r="A174">
            <v>3975</v>
          </cell>
        </row>
        <row r="175">
          <cell r="A175">
            <v>3975</v>
          </cell>
        </row>
        <row r="176">
          <cell r="A176">
            <v>3976</v>
          </cell>
        </row>
        <row r="177">
          <cell r="A177">
            <v>3976</v>
          </cell>
        </row>
        <row r="178">
          <cell r="A178">
            <v>3976</v>
          </cell>
        </row>
        <row r="179">
          <cell r="A179">
            <v>3976</v>
          </cell>
        </row>
        <row r="180">
          <cell r="A180">
            <v>3977</v>
          </cell>
        </row>
        <row r="181">
          <cell r="A181">
            <v>3978</v>
          </cell>
        </row>
        <row r="182">
          <cell r="A182">
            <v>3979</v>
          </cell>
        </row>
        <row r="183">
          <cell r="A183">
            <v>3979</v>
          </cell>
        </row>
        <row r="184">
          <cell r="A184">
            <v>3979</v>
          </cell>
        </row>
        <row r="185">
          <cell r="A185">
            <v>3979</v>
          </cell>
        </row>
        <row r="186">
          <cell r="A186">
            <v>3980</v>
          </cell>
        </row>
        <row r="187">
          <cell r="A187">
            <v>3980</v>
          </cell>
        </row>
        <row r="188">
          <cell r="A188">
            <v>3982</v>
          </cell>
        </row>
        <row r="189">
          <cell r="A189">
            <v>3982</v>
          </cell>
        </row>
        <row r="190">
          <cell r="A190">
            <v>3983</v>
          </cell>
        </row>
        <row r="191">
          <cell r="A191">
            <v>3983</v>
          </cell>
        </row>
        <row r="192">
          <cell r="A192">
            <v>3984</v>
          </cell>
        </row>
        <row r="193">
          <cell r="A193">
            <v>3988</v>
          </cell>
        </row>
        <row r="194">
          <cell r="A194">
            <v>3990</v>
          </cell>
        </row>
        <row r="195">
          <cell r="A195">
            <v>3991</v>
          </cell>
        </row>
        <row r="196">
          <cell r="A196">
            <v>3992</v>
          </cell>
        </row>
        <row r="197">
          <cell r="A197">
            <v>3994</v>
          </cell>
        </row>
        <row r="198">
          <cell r="A198">
            <v>3995</v>
          </cell>
        </row>
        <row r="199">
          <cell r="A199">
            <v>3996</v>
          </cell>
        </row>
        <row r="200">
          <cell r="A200">
            <v>3997</v>
          </cell>
        </row>
        <row r="201">
          <cell r="A201">
            <v>3997</v>
          </cell>
        </row>
        <row r="202">
          <cell r="A202">
            <v>3998</v>
          </cell>
        </row>
        <row r="203">
          <cell r="A203">
            <v>3998</v>
          </cell>
        </row>
        <row r="204">
          <cell r="A204">
            <v>3999</v>
          </cell>
        </row>
        <row r="205">
          <cell r="A205">
            <v>3999</v>
          </cell>
        </row>
        <row r="206">
          <cell r="A206">
            <v>4026</v>
          </cell>
        </row>
        <row r="207">
          <cell r="A207">
            <v>4026</v>
          </cell>
        </row>
        <row r="208">
          <cell r="A208">
            <v>4026</v>
          </cell>
        </row>
        <row r="209">
          <cell r="A209">
            <v>4027</v>
          </cell>
        </row>
        <row r="210">
          <cell r="A210">
            <v>4028</v>
          </cell>
        </row>
        <row r="211">
          <cell r="A211">
            <v>4029</v>
          </cell>
        </row>
        <row r="212">
          <cell r="A212">
            <v>4030</v>
          </cell>
        </row>
        <row r="213">
          <cell r="A213">
            <v>4030</v>
          </cell>
        </row>
        <row r="214">
          <cell r="A214">
            <v>4035</v>
          </cell>
        </row>
        <row r="215">
          <cell r="A215">
            <v>4036</v>
          </cell>
        </row>
        <row r="216">
          <cell r="A216">
            <v>4036</v>
          </cell>
        </row>
        <row r="217">
          <cell r="A217">
            <v>4037</v>
          </cell>
        </row>
        <row r="218">
          <cell r="A218">
            <v>4038</v>
          </cell>
        </row>
        <row r="219">
          <cell r="A219">
            <v>4040</v>
          </cell>
        </row>
        <row r="220">
          <cell r="A220">
            <v>4040</v>
          </cell>
        </row>
        <row r="221">
          <cell r="A221">
            <v>4041</v>
          </cell>
        </row>
        <row r="222">
          <cell r="A222">
            <v>4042</v>
          </cell>
        </row>
        <row r="223">
          <cell r="A223">
            <v>4043</v>
          </cell>
        </row>
        <row r="224">
          <cell r="A224">
            <v>4044</v>
          </cell>
        </row>
        <row r="225">
          <cell r="A225">
            <v>4045</v>
          </cell>
        </row>
        <row r="226">
          <cell r="A226">
            <v>4045</v>
          </cell>
        </row>
        <row r="227">
          <cell r="A227">
            <v>4046</v>
          </cell>
        </row>
        <row r="228">
          <cell r="A228">
            <v>4047</v>
          </cell>
        </row>
        <row r="229">
          <cell r="A229">
            <v>4048</v>
          </cell>
        </row>
        <row r="230">
          <cell r="A230">
            <v>4048</v>
          </cell>
        </row>
        <row r="231">
          <cell r="A231">
            <v>4049</v>
          </cell>
        </row>
        <row r="232">
          <cell r="A232">
            <v>4049</v>
          </cell>
        </row>
        <row r="233">
          <cell r="A233">
            <v>4051</v>
          </cell>
        </row>
        <row r="234">
          <cell r="A234">
            <v>4051</v>
          </cell>
        </row>
        <row r="235">
          <cell r="A235">
            <v>4052</v>
          </cell>
        </row>
        <row r="236">
          <cell r="A236">
            <v>4053</v>
          </cell>
        </row>
        <row r="237">
          <cell r="A237">
            <v>4054</v>
          </cell>
        </row>
        <row r="238">
          <cell r="A238">
            <v>4055</v>
          </cell>
        </row>
        <row r="239">
          <cell r="A239">
            <v>4057</v>
          </cell>
        </row>
        <row r="240">
          <cell r="A240">
            <v>4058</v>
          </cell>
        </row>
        <row r="241">
          <cell r="A241">
            <v>4059</v>
          </cell>
        </row>
        <row r="242">
          <cell r="A242">
            <v>4060</v>
          </cell>
        </row>
        <row r="243">
          <cell r="A243">
            <v>4062</v>
          </cell>
        </row>
        <row r="244">
          <cell r="A244">
            <v>4062</v>
          </cell>
        </row>
        <row r="245">
          <cell r="A245">
            <v>4062</v>
          </cell>
        </row>
        <row r="246">
          <cell r="A246">
            <v>4063</v>
          </cell>
        </row>
        <row r="247">
          <cell r="A247">
            <v>4064</v>
          </cell>
        </row>
        <row r="248">
          <cell r="A248">
            <v>4064</v>
          </cell>
        </row>
        <row r="249">
          <cell r="A249">
            <v>4065</v>
          </cell>
        </row>
        <row r="250">
          <cell r="A250">
            <v>4066</v>
          </cell>
        </row>
        <row r="251">
          <cell r="A251">
            <v>4067</v>
          </cell>
        </row>
        <row r="252">
          <cell r="A252">
            <v>4067</v>
          </cell>
        </row>
        <row r="253">
          <cell r="A253">
            <v>4068</v>
          </cell>
        </row>
        <row r="254">
          <cell r="A254">
            <v>4069</v>
          </cell>
        </row>
        <row r="255">
          <cell r="A255">
            <v>4070</v>
          </cell>
        </row>
        <row r="256">
          <cell r="A256">
            <v>4070</v>
          </cell>
        </row>
        <row r="257">
          <cell r="A257">
            <v>4071</v>
          </cell>
        </row>
        <row r="258">
          <cell r="A258">
            <v>4071</v>
          </cell>
        </row>
        <row r="259">
          <cell r="A259">
            <v>4072</v>
          </cell>
        </row>
        <row r="260">
          <cell r="A260">
            <v>4073</v>
          </cell>
        </row>
        <row r="261">
          <cell r="A261">
            <v>4074</v>
          </cell>
        </row>
        <row r="262">
          <cell r="A262">
            <v>4075</v>
          </cell>
        </row>
        <row r="263">
          <cell r="A263">
            <v>4076</v>
          </cell>
        </row>
        <row r="264">
          <cell r="A264">
            <v>4077</v>
          </cell>
        </row>
        <row r="265">
          <cell r="A265">
            <v>4078</v>
          </cell>
        </row>
        <row r="266">
          <cell r="A266">
            <v>4079</v>
          </cell>
        </row>
        <row r="267">
          <cell r="A267">
            <v>4081</v>
          </cell>
        </row>
        <row r="268">
          <cell r="A268">
            <v>4082</v>
          </cell>
        </row>
        <row r="269">
          <cell r="A269">
            <v>4082</v>
          </cell>
        </row>
        <row r="270">
          <cell r="A270">
            <v>4082</v>
          </cell>
        </row>
        <row r="271">
          <cell r="A271">
            <v>4083</v>
          </cell>
        </row>
        <row r="272">
          <cell r="A272">
            <v>4084</v>
          </cell>
        </row>
        <row r="273">
          <cell r="A273">
            <v>4085</v>
          </cell>
        </row>
        <row r="274">
          <cell r="A274">
            <v>4086</v>
          </cell>
        </row>
        <row r="275">
          <cell r="A275">
            <v>4087</v>
          </cell>
        </row>
        <row r="276">
          <cell r="A276">
            <v>4088</v>
          </cell>
        </row>
        <row r="277">
          <cell r="A277">
            <v>4090</v>
          </cell>
        </row>
        <row r="278">
          <cell r="A278">
            <v>4091</v>
          </cell>
        </row>
        <row r="279">
          <cell r="A279">
            <v>4092</v>
          </cell>
        </row>
        <row r="280">
          <cell r="A280">
            <v>4093</v>
          </cell>
        </row>
        <row r="281">
          <cell r="A281">
            <v>4094</v>
          </cell>
        </row>
        <row r="282">
          <cell r="A282">
            <v>4095</v>
          </cell>
        </row>
        <row r="283">
          <cell r="A283">
            <v>4096</v>
          </cell>
        </row>
        <row r="284">
          <cell r="A284">
            <v>4097</v>
          </cell>
        </row>
        <row r="285">
          <cell r="A285">
            <v>4099</v>
          </cell>
        </row>
        <row r="286">
          <cell r="A286">
            <v>4100</v>
          </cell>
        </row>
        <row r="287">
          <cell r="A287">
            <v>4101</v>
          </cell>
        </row>
        <row r="288">
          <cell r="A288">
            <v>4102</v>
          </cell>
        </row>
        <row r="289">
          <cell r="A289">
            <v>4103</v>
          </cell>
        </row>
        <row r="290">
          <cell r="A290">
            <v>4104</v>
          </cell>
        </row>
        <row r="291">
          <cell r="A291">
            <v>4104</v>
          </cell>
        </row>
        <row r="292">
          <cell r="A292">
            <v>4104</v>
          </cell>
        </row>
        <row r="293">
          <cell r="A293">
            <v>4105</v>
          </cell>
        </row>
        <row r="294">
          <cell r="A294">
            <v>4105</v>
          </cell>
        </row>
        <row r="295">
          <cell r="A295">
            <v>4106</v>
          </cell>
        </row>
        <row r="296">
          <cell r="A296">
            <v>4106</v>
          </cell>
        </row>
        <row r="297">
          <cell r="A297">
            <v>4107</v>
          </cell>
        </row>
        <row r="298">
          <cell r="A298">
            <v>4107</v>
          </cell>
        </row>
        <row r="299">
          <cell r="A299">
            <v>4109</v>
          </cell>
        </row>
        <row r="300">
          <cell r="A300">
            <v>4109</v>
          </cell>
        </row>
        <row r="301">
          <cell r="A301">
            <v>4110</v>
          </cell>
        </row>
        <row r="302">
          <cell r="A302">
            <v>4110</v>
          </cell>
        </row>
        <row r="303">
          <cell r="A303">
            <v>4111</v>
          </cell>
        </row>
        <row r="304">
          <cell r="A304">
            <v>4111</v>
          </cell>
        </row>
        <row r="305">
          <cell r="A305">
            <v>4112</v>
          </cell>
        </row>
        <row r="306">
          <cell r="A306">
            <v>4115</v>
          </cell>
        </row>
        <row r="307">
          <cell r="A307">
            <v>4116</v>
          </cell>
        </row>
        <row r="308">
          <cell r="A308">
            <v>4117</v>
          </cell>
        </row>
        <row r="309">
          <cell r="A309">
            <v>4117</v>
          </cell>
        </row>
        <row r="310">
          <cell r="A310">
            <v>4118</v>
          </cell>
        </row>
        <row r="311">
          <cell r="A311">
            <v>4119</v>
          </cell>
        </row>
        <row r="312">
          <cell r="A312">
            <v>4120</v>
          </cell>
        </row>
        <row r="313">
          <cell r="A313">
            <v>4120</v>
          </cell>
        </row>
        <row r="314">
          <cell r="A314">
            <v>4121</v>
          </cell>
        </row>
        <row r="315">
          <cell r="A315">
            <v>4122</v>
          </cell>
        </row>
        <row r="316">
          <cell r="A316">
            <v>4122</v>
          </cell>
        </row>
        <row r="317">
          <cell r="A317">
            <v>4123</v>
          </cell>
        </row>
        <row r="318">
          <cell r="A318">
            <v>4124</v>
          </cell>
        </row>
        <row r="319">
          <cell r="A319">
            <v>4125</v>
          </cell>
        </row>
        <row r="320">
          <cell r="A320">
            <v>4166</v>
          </cell>
        </row>
        <row r="321">
          <cell r="A321">
            <v>4166</v>
          </cell>
        </row>
        <row r="322">
          <cell r="A322">
            <v>4244</v>
          </cell>
        </row>
        <row r="323">
          <cell r="A323">
            <v>4244</v>
          </cell>
        </row>
        <row r="324">
          <cell r="A324">
            <v>4252</v>
          </cell>
        </row>
        <row r="325">
          <cell r="A325">
            <v>4253</v>
          </cell>
        </row>
        <row r="326">
          <cell r="A326">
            <v>4254</v>
          </cell>
        </row>
        <row r="327">
          <cell r="A327">
            <v>4255</v>
          </cell>
        </row>
        <row r="328">
          <cell r="A328">
            <v>4256</v>
          </cell>
        </row>
        <row r="329">
          <cell r="A329">
            <v>4256</v>
          </cell>
        </row>
        <row r="330">
          <cell r="A330">
            <v>4256</v>
          </cell>
        </row>
        <row r="331">
          <cell r="A331">
            <v>4257</v>
          </cell>
        </row>
        <row r="332">
          <cell r="A332">
            <v>4258</v>
          </cell>
        </row>
        <row r="333">
          <cell r="A333">
            <v>4258</v>
          </cell>
        </row>
        <row r="334">
          <cell r="A334">
            <v>4259</v>
          </cell>
        </row>
        <row r="335">
          <cell r="A335">
            <v>4260</v>
          </cell>
        </row>
        <row r="336">
          <cell r="A336">
            <v>4260</v>
          </cell>
        </row>
        <row r="337">
          <cell r="A337">
            <v>4261</v>
          </cell>
        </row>
        <row r="338">
          <cell r="A338">
            <v>4262</v>
          </cell>
        </row>
        <row r="339">
          <cell r="A339">
            <v>4262</v>
          </cell>
        </row>
        <row r="340">
          <cell r="A340">
            <v>4263</v>
          </cell>
        </row>
        <row r="341">
          <cell r="A341">
            <v>4263</v>
          </cell>
        </row>
        <row r="342">
          <cell r="A342">
            <v>4264</v>
          </cell>
        </row>
        <row r="343">
          <cell r="A343">
            <v>4264</v>
          </cell>
        </row>
        <row r="344">
          <cell r="A344">
            <v>4265</v>
          </cell>
        </row>
        <row r="345">
          <cell r="A345">
            <v>4265</v>
          </cell>
        </row>
        <row r="346">
          <cell r="A346">
            <v>4267</v>
          </cell>
        </row>
        <row r="347">
          <cell r="A347">
            <v>4267</v>
          </cell>
        </row>
        <row r="348">
          <cell r="A348">
            <v>4268</v>
          </cell>
        </row>
        <row r="349">
          <cell r="A349">
            <v>4268</v>
          </cell>
        </row>
        <row r="350">
          <cell r="A350">
            <v>4269</v>
          </cell>
        </row>
        <row r="351">
          <cell r="A351">
            <v>4269</v>
          </cell>
        </row>
        <row r="352">
          <cell r="A352">
            <v>4270</v>
          </cell>
        </row>
        <row r="353">
          <cell r="A353">
            <v>4270</v>
          </cell>
        </row>
        <row r="354">
          <cell r="A354">
            <v>4270</v>
          </cell>
        </row>
        <row r="355">
          <cell r="A355">
            <v>4270</v>
          </cell>
        </row>
        <row r="356">
          <cell r="A356">
            <v>4271</v>
          </cell>
        </row>
        <row r="357">
          <cell r="A357">
            <v>4272</v>
          </cell>
        </row>
        <row r="358">
          <cell r="A358">
            <v>4272</v>
          </cell>
        </row>
        <row r="359">
          <cell r="A359">
            <v>4290</v>
          </cell>
        </row>
        <row r="360">
          <cell r="A360">
            <v>4295</v>
          </cell>
        </row>
        <row r="361">
          <cell r="A361">
            <v>4296</v>
          </cell>
        </row>
        <row r="362">
          <cell r="A362">
            <v>4296</v>
          </cell>
        </row>
        <row r="363">
          <cell r="A363">
            <v>4296</v>
          </cell>
        </row>
        <row r="364">
          <cell r="A364">
            <v>4296</v>
          </cell>
        </row>
        <row r="365">
          <cell r="A365">
            <v>4300</v>
          </cell>
        </row>
        <row r="366">
          <cell r="A366">
            <v>4333</v>
          </cell>
        </row>
        <row r="367">
          <cell r="A367">
            <v>4334</v>
          </cell>
        </row>
        <row r="368">
          <cell r="A368">
            <v>4335</v>
          </cell>
        </row>
        <row r="369">
          <cell r="A369">
            <v>4335</v>
          </cell>
        </row>
        <row r="370">
          <cell r="A370">
            <v>4337</v>
          </cell>
        </row>
        <row r="371">
          <cell r="A371">
            <v>4339</v>
          </cell>
        </row>
        <row r="372">
          <cell r="A372">
            <v>4340</v>
          </cell>
        </row>
        <row r="373">
          <cell r="A373">
            <v>4340</v>
          </cell>
        </row>
        <row r="374">
          <cell r="A374">
            <v>4340</v>
          </cell>
        </row>
        <row r="375">
          <cell r="A375">
            <v>4341</v>
          </cell>
        </row>
        <row r="376">
          <cell r="A376">
            <v>4342</v>
          </cell>
        </row>
        <row r="377">
          <cell r="A377">
            <v>4344</v>
          </cell>
        </row>
        <row r="378">
          <cell r="A378">
            <v>4345</v>
          </cell>
        </row>
        <row r="379">
          <cell r="A379">
            <v>4345</v>
          </cell>
        </row>
        <row r="380">
          <cell r="A380">
            <v>4345</v>
          </cell>
        </row>
        <row r="381">
          <cell r="A381">
            <v>4347</v>
          </cell>
        </row>
        <row r="382">
          <cell r="A382">
            <v>4349</v>
          </cell>
        </row>
        <row r="383">
          <cell r="A383">
            <v>4350</v>
          </cell>
        </row>
        <row r="384">
          <cell r="A384">
            <v>4387</v>
          </cell>
        </row>
        <row r="385">
          <cell r="A385">
            <v>4419</v>
          </cell>
        </row>
        <row r="386">
          <cell r="A386">
            <v>4526</v>
          </cell>
        </row>
        <row r="387">
          <cell r="A387">
            <v>4528</v>
          </cell>
        </row>
        <row r="388">
          <cell r="A388">
            <v>4529</v>
          </cell>
        </row>
        <row r="389">
          <cell r="A389">
            <v>4529</v>
          </cell>
        </row>
        <row r="390">
          <cell r="A390">
            <v>4531</v>
          </cell>
        </row>
        <row r="391">
          <cell r="A391">
            <v>4709</v>
          </cell>
        </row>
        <row r="392">
          <cell r="A392">
            <v>4710</v>
          </cell>
        </row>
        <row r="393">
          <cell r="A393">
            <v>4711</v>
          </cell>
        </row>
        <row r="394">
          <cell r="A394">
            <v>4894</v>
          </cell>
        </row>
        <row r="395">
          <cell r="A395">
            <v>4894</v>
          </cell>
        </row>
        <row r="396">
          <cell r="A396">
            <v>4897</v>
          </cell>
        </row>
        <row r="397">
          <cell r="A397">
            <v>4898</v>
          </cell>
        </row>
        <row r="398">
          <cell r="A398">
            <v>4908</v>
          </cell>
        </row>
        <row r="399">
          <cell r="A399">
            <v>4908</v>
          </cell>
        </row>
        <row r="400">
          <cell r="A400">
            <v>5260</v>
          </cell>
        </row>
        <row r="401">
          <cell r="A401">
            <v>5260</v>
          </cell>
        </row>
        <row r="402">
          <cell r="A402">
            <v>5262</v>
          </cell>
        </row>
        <row r="403">
          <cell r="A403">
            <v>5262</v>
          </cell>
        </row>
        <row r="404">
          <cell r="A404">
            <v>5263</v>
          </cell>
        </row>
        <row r="405">
          <cell r="A405">
            <v>5263</v>
          </cell>
        </row>
        <row r="406">
          <cell r="A406">
            <v>5264</v>
          </cell>
        </row>
        <row r="407">
          <cell r="A407">
            <v>5266</v>
          </cell>
        </row>
        <row r="408">
          <cell r="A408">
            <v>5267</v>
          </cell>
        </row>
        <row r="409">
          <cell r="A409">
            <v>5267</v>
          </cell>
        </row>
        <row r="410">
          <cell r="A410">
            <v>5268</v>
          </cell>
        </row>
        <row r="411">
          <cell r="A411">
            <v>5268</v>
          </cell>
        </row>
        <row r="412">
          <cell r="A412">
            <v>5269</v>
          </cell>
        </row>
        <row r="413">
          <cell r="A413">
            <v>5269</v>
          </cell>
        </row>
        <row r="414">
          <cell r="A414">
            <v>5270</v>
          </cell>
        </row>
        <row r="415">
          <cell r="A415">
            <v>5271</v>
          </cell>
        </row>
        <row r="416">
          <cell r="A416">
            <v>5271</v>
          </cell>
        </row>
        <row r="417">
          <cell r="A417">
            <v>5272</v>
          </cell>
        </row>
        <row r="418">
          <cell r="A418">
            <v>5272</v>
          </cell>
        </row>
        <row r="419">
          <cell r="A419">
            <v>5273</v>
          </cell>
        </row>
        <row r="420">
          <cell r="A420">
            <v>5274</v>
          </cell>
        </row>
        <row r="421">
          <cell r="A421">
            <v>5275</v>
          </cell>
        </row>
        <row r="422">
          <cell r="A422">
            <v>5275</v>
          </cell>
        </row>
        <row r="423">
          <cell r="A423">
            <v>5276</v>
          </cell>
        </row>
        <row r="424">
          <cell r="A424">
            <v>5279</v>
          </cell>
        </row>
        <row r="425">
          <cell r="A425">
            <v>5280</v>
          </cell>
        </row>
        <row r="426">
          <cell r="A426">
            <v>5281</v>
          </cell>
        </row>
        <row r="427">
          <cell r="A427">
            <v>5301</v>
          </cell>
        </row>
        <row r="428">
          <cell r="A428">
            <v>5302</v>
          </cell>
        </row>
        <row r="429">
          <cell r="A429">
            <v>5302</v>
          </cell>
        </row>
        <row r="430">
          <cell r="A430">
            <v>5304</v>
          </cell>
        </row>
        <row r="431">
          <cell r="A431">
            <v>5305</v>
          </cell>
        </row>
        <row r="432">
          <cell r="A432">
            <v>5306</v>
          </cell>
        </row>
        <row r="433">
          <cell r="A433">
            <v>5307</v>
          </cell>
        </row>
        <row r="434">
          <cell r="A434">
            <v>5307</v>
          </cell>
        </row>
        <row r="435">
          <cell r="A435">
            <v>5309</v>
          </cell>
        </row>
        <row r="436">
          <cell r="A436">
            <v>5309</v>
          </cell>
        </row>
        <row r="437">
          <cell r="A437">
            <v>5416</v>
          </cell>
        </row>
        <row r="438">
          <cell r="A438">
            <v>5421</v>
          </cell>
        </row>
        <row r="439">
          <cell r="A439">
            <v>5421</v>
          </cell>
        </row>
        <row r="440">
          <cell r="A440">
            <v>5424</v>
          </cell>
        </row>
        <row r="441">
          <cell r="A441">
            <v>5446</v>
          </cell>
        </row>
        <row r="442">
          <cell r="A442">
            <v>5447</v>
          </cell>
        </row>
        <row r="443">
          <cell r="A443">
            <v>5660</v>
          </cell>
        </row>
        <row r="444">
          <cell r="A444">
            <v>5662</v>
          </cell>
        </row>
        <row r="445">
          <cell r="A445">
            <v>5719</v>
          </cell>
        </row>
        <row r="446">
          <cell r="A446">
            <v>5721</v>
          </cell>
        </row>
        <row r="447">
          <cell r="A447">
            <v>5722</v>
          </cell>
        </row>
        <row r="448">
          <cell r="A448">
            <v>5793</v>
          </cell>
        </row>
        <row r="449">
          <cell r="A449">
            <v>5793</v>
          </cell>
        </row>
        <row r="450">
          <cell r="A450">
            <v>5812</v>
          </cell>
        </row>
        <row r="451">
          <cell r="A451">
            <v>5909</v>
          </cell>
        </row>
        <row r="452">
          <cell r="A452">
            <v>5969</v>
          </cell>
        </row>
        <row r="453">
          <cell r="A453">
            <v>5969</v>
          </cell>
        </row>
        <row r="454">
          <cell r="A454">
            <v>6029</v>
          </cell>
        </row>
        <row r="455">
          <cell r="A455">
            <v>6029</v>
          </cell>
        </row>
        <row r="456">
          <cell r="A456">
            <v>6047</v>
          </cell>
        </row>
        <row r="457">
          <cell r="A457">
            <v>6210</v>
          </cell>
        </row>
        <row r="458">
          <cell r="A458">
            <v>6211</v>
          </cell>
        </row>
        <row r="459">
          <cell r="A459">
            <v>6212</v>
          </cell>
        </row>
        <row r="460">
          <cell r="A460">
            <v>6213</v>
          </cell>
        </row>
        <row r="461">
          <cell r="A461">
            <v>6215</v>
          </cell>
        </row>
        <row r="462">
          <cell r="A462">
            <v>6216</v>
          </cell>
        </row>
        <row r="463">
          <cell r="A463">
            <v>6217</v>
          </cell>
        </row>
        <row r="464">
          <cell r="A464">
            <v>6218</v>
          </cell>
        </row>
        <row r="465">
          <cell r="A465">
            <v>6219</v>
          </cell>
        </row>
        <row r="466">
          <cell r="A466">
            <v>6220</v>
          </cell>
        </row>
        <row r="467">
          <cell r="A467">
            <v>6221</v>
          </cell>
        </row>
        <row r="468">
          <cell r="A468">
            <v>6222</v>
          </cell>
        </row>
        <row r="469">
          <cell r="A469">
            <v>6223</v>
          </cell>
        </row>
        <row r="470">
          <cell r="A470">
            <v>6225</v>
          </cell>
        </row>
        <row r="471">
          <cell r="A471">
            <v>6226</v>
          </cell>
        </row>
        <row r="472">
          <cell r="A472">
            <v>6227</v>
          </cell>
        </row>
        <row r="473">
          <cell r="A473">
            <v>6228</v>
          </cell>
        </row>
        <row r="474">
          <cell r="A474">
            <v>6229</v>
          </cell>
        </row>
        <row r="475">
          <cell r="A475">
            <v>6230</v>
          </cell>
        </row>
        <row r="476">
          <cell r="A476">
            <v>6231</v>
          </cell>
        </row>
        <row r="477">
          <cell r="A477">
            <v>6232</v>
          </cell>
        </row>
        <row r="478">
          <cell r="A478">
            <v>6233</v>
          </cell>
        </row>
        <row r="479">
          <cell r="A479">
            <v>6235</v>
          </cell>
        </row>
        <row r="480">
          <cell r="A480">
            <v>6236</v>
          </cell>
        </row>
        <row r="481">
          <cell r="A481">
            <v>6237</v>
          </cell>
        </row>
        <row r="482">
          <cell r="A482">
            <v>6238</v>
          </cell>
        </row>
        <row r="483">
          <cell r="A483">
            <v>6240</v>
          </cell>
        </row>
        <row r="484">
          <cell r="A484">
            <v>6250</v>
          </cell>
        </row>
        <row r="485">
          <cell r="A485">
            <v>6250</v>
          </cell>
        </row>
        <row r="486">
          <cell r="A486">
            <v>6250</v>
          </cell>
        </row>
        <row r="487">
          <cell r="A487">
            <v>6251</v>
          </cell>
        </row>
        <row r="488">
          <cell r="A488">
            <v>6252</v>
          </cell>
        </row>
        <row r="489">
          <cell r="A489">
            <v>6254</v>
          </cell>
        </row>
        <row r="490">
          <cell r="A490">
            <v>6255</v>
          </cell>
        </row>
        <row r="491">
          <cell r="A491">
            <v>6256</v>
          </cell>
        </row>
        <row r="492">
          <cell r="A492">
            <v>6257</v>
          </cell>
        </row>
        <row r="493">
          <cell r="A493">
            <v>6258</v>
          </cell>
        </row>
        <row r="494">
          <cell r="A494">
            <v>6260</v>
          </cell>
        </row>
        <row r="495">
          <cell r="A495">
            <v>6263</v>
          </cell>
        </row>
        <row r="496">
          <cell r="A496">
            <v>6280</v>
          </cell>
        </row>
        <row r="497">
          <cell r="A497">
            <v>6282</v>
          </cell>
        </row>
        <row r="498">
          <cell r="A498">
            <v>6282</v>
          </cell>
        </row>
        <row r="499">
          <cell r="A499">
            <v>6283</v>
          </cell>
        </row>
        <row r="500">
          <cell r="A500">
            <v>6283</v>
          </cell>
        </row>
        <row r="501">
          <cell r="A501">
            <v>6284</v>
          </cell>
        </row>
        <row r="502">
          <cell r="A502">
            <v>6284</v>
          </cell>
        </row>
        <row r="503">
          <cell r="A503">
            <v>6286</v>
          </cell>
        </row>
        <row r="504">
          <cell r="A504">
            <v>6286</v>
          </cell>
        </row>
        <row r="505">
          <cell r="A505">
            <v>6287</v>
          </cell>
        </row>
        <row r="506">
          <cell r="A506">
            <v>6287</v>
          </cell>
        </row>
        <row r="507">
          <cell r="A507">
            <v>6491</v>
          </cell>
        </row>
        <row r="508">
          <cell r="A508">
            <v>6491</v>
          </cell>
        </row>
        <row r="509">
          <cell r="A509">
            <v>6492</v>
          </cell>
        </row>
        <row r="510">
          <cell r="A510">
            <v>6494</v>
          </cell>
        </row>
        <row r="511">
          <cell r="A511">
            <v>6495</v>
          </cell>
        </row>
        <row r="512">
          <cell r="A512">
            <v>6498</v>
          </cell>
        </row>
        <row r="513">
          <cell r="A513">
            <v>6499</v>
          </cell>
        </row>
        <row r="514">
          <cell r="A514">
            <v>6500</v>
          </cell>
        </row>
        <row r="515">
          <cell r="A515">
            <v>6501</v>
          </cell>
        </row>
        <row r="516">
          <cell r="A516">
            <v>6502</v>
          </cell>
        </row>
        <row r="517">
          <cell r="A517">
            <v>6505</v>
          </cell>
        </row>
        <row r="518">
          <cell r="A518">
            <v>6506</v>
          </cell>
        </row>
        <row r="519">
          <cell r="A519">
            <v>6508</v>
          </cell>
        </row>
        <row r="520">
          <cell r="A520">
            <v>6509</v>
          </cell>
        </row>
        <row r="521">
          <cell r="A521">
            <v>6565</v>
          </cell>
        </row>
        <row r="522">
          <cell r="A522">
            <v>6566</v>
          </cell>
        </row>
        <row r="523">
          <cell r="A523">
            <v>6567</v>
          </cell>
        </row>
        <row r="524">
          <cell r="A524">
            <v>6568</v>
          </cell>
        </row>
        <row r="525">
          <cell r="A525">
            <v>6569</v>
          </cell>
        </row>
        <row r="526">
          <cell r="A526">
            <v>6570</v>
          </cell>
        </row>
        <row r="527">
          <cell r="A527">
            <v>6570</v>
          </cell>
        </row>
        <row r="528">
          <cell r="A528">
            <v>6571</v>
          </cell>
        </row>
        <row r="529">
          <cell r="A529">
            <v>6581</v>
          </cell>
        </row>
        <row r="530">
          <cell r="A530">
            <v>6581</v>
          </cell>
        </row>
        <row r="531">
          <cell r="A531">
            <v>6582</v>
          </cell>
        </row>
        <row r="532">
          <cell r="A532">
            <v>6582</v>
          </cell>
        </row>
        <row r="533">
          <cell r="A533">
            <v>6583</v>
          </cell>
        </row>
        <row r="534">
          <cell r="A534">
            <v>6583</v>
          </cell>
        </row>
        <row r="535">
          <cell r="A535">
            <v>6584</v>
          </cell>
        </row>
        <row r="536">
          <cell r="A536">
            <v>6584</v>
          </cell>
        </row>
        <row r="537">
          <cell r="A537">
            <v>6585</v>
          </cell>
        </row>
        <row r="538">
          <cell r="A538">
            <v>6585</v>
          </cell>
        </row>
        <row r="539">
          <cell r="A539">
            <v>6586</v>
          </cell>
        </row>
        <row r="540">
          <cell r="A540">
            <v>6586</v>
          </cell>
        </row>
        <row r="541">
          <cell r="A541">
            <v>6587</v>
          </cell>
        </row>
        <row r="542">
          <cell r="A542">
            <v>6587</v>
          </cell>
        </row>
        <row r="543">
          <cell r="A543">
            <v>6590</v>
          </cell>
        </row>
        <row r="544">
          <cell r="A544">
            <v>6591</v>
          </cell>
        </row>
        <row r="545">
          <cell r="A545">
            <v>6591</v>
          </cell>
        </row>
        <row r="546">
          <cell r="A546">
            <v>6591</v>
          </cell>
        </row>
        <row r="547">
          <cell r="A547">
            <v>6592</v>
          </cell>
        </row>
        <row r="548">
          <cell r="A548">
            <v>6592</v>
          </cell>
        </row>
        <row r="549">
          <cell r="A549">
            <v>6593</v>
          </cell>
        </row>
        <row r="550">
          <cell r="A550">
            <v>6598</v>
          </cell>
        </row>
        <row r="551">
          <cell r="A551">
            <v>6599</v>
          </cell>
        </row>
        <row r="552">
          <cell r="A552">
            <v>6600</v>
          </cell>
        </row>
        <row r="553">
          <cell r="A553">
            <v>6601</v>
          </cell>
        </row>
        <row r="554">
          <cell r="A554">
            <v>6602</v>
          </cell>
        </row>
        <row r="555">
          <cell r="A555">
            <v>6603</v>
          </cell>
        </row>
        <row r="556">
          <cell r="A556">
            <v>6604</v>
          </cell>
        </row>
        <row r="557">
          <cell r="A557">
            <v>6605</v>
          </cell>
        </row>
        <row r="558">
          <cell r="A558">
            <v>6606</v>
          </cell>
        </row>
        <row r="559">
          <cell r="A559">
            <v>6607</v>
          </cell>
        </row>
        <row r="560">
          <cell r="A560">
            <v>6607</v>
          </cell>
        </row>
        <row r="561">
          <cell r="A561">
            <v>6608</v>
          </cell>
        </row>
        <row r="562">
          <cell r="A562">
            <v>6608</v>
          </cell>
        </row>
        <row r="563">
          <cell r="A563">
            <v>6617</v>
          </cell>
        </row>
        <row r="564">
          <cell r="A564">
            <v>6617</v>
          </cell>
        </row>
        <row r="565">
          <cell r="A565">
            <v>6618</v>
          </cell>
        </row>
        <row r="566">
          <cell r="A566">
            <v>6619</v>
          </cell>
        </row>
        <row r="567">
          <cell r="A567">
            <v>6619</v>
          </cell>
        </row>
        <row r="568">
          <cell r="A568">
            <v>6620</v>
          </cell>
        </row>
        <row r="569">
          <cell r="A569">
            <v>6632</v>
          </cell>
        </row>
        <row r="570">
          <cell r="A570">
            <v>6759</v>
          </cell>
        </row>
        <row r="571">
          <cell r="A571">
            <v>6760</v>
          </cell>
        </row>
        <row r="572">
          <cell r="A572">
            <v>6762</v>
          </cell>
        </row>
        <row r="573">
          <cell r="A573">
            <v>6774</v>
          </cell>
        </row>
        <row r="574">
          <cell r="A574">
            <v>6774</v>
          </cell>
        </row>
        <row r="575">
          <cell r="A575">
            <v>6775</v>
          </cell>
        </row>
        <row r="576">
          <cell r="A576">
            <v>6775</v>
          </cell>
        </row>
        <row r="577">
          <cell r="A577">
            <v>6781</v>
          </cell>
        </row>
        <row r="578">
          <cell r="A578">
            <v>6782</v>
          </cell>
        </row>
        <row r="579">
          <cell r="A579">
            <v>6784</v>
          </cell>
        </row>
        <row r="580">
          <cell r="A580">
            <v>6853</v>
          </cell>
        </row>
        <row r="581">
          <cell r="A581">
            <v>6854</v>
          </cell>
        </row>
        <row r="582">
          <cell r="A582">
            <v>6854</v>
          </cell>
        </row>
        <row r="583">
          <cell r="A583">
            <v>6855</v>
          </cell>
        </row>
        <row r="584">
          <cell r="A584">
            <v>6856</v>
          </cell>
        </row>
        <row r="585">
          <cell r="A585">
            <v>6857</v>
          </cell>
        </row>
        <row r="586">
          <cell r="A586">
            <v>6858</v>
          </cell>
        </row>
        <row r="587">
          <cell r="A587">
            <v>6859</v>
          </cell>
        </row>
        <row r="588">
          <cell r="A588">
            <v>6883</v>
          </cell>
        </row>
        <row r="589">
          <cell r="A589">
            <v>6899</v>
          </cell>
        </row>
        <row r="590">
          <cell r="A590">
            <v>6899</v>
          </cell>
        </row>
        <row r="591">
          <cell r="A591">
            <v>6899</v>
          </cell>
        </row>
        <row r="592">
          <cell r="A592">
            <v>6900</v>
          </cell>
        </row>
        <row r="593">
          <cell r="A593">
            <v>6901</v>
          </cell>
        </row>
        <row r="594">
          <cell r="A594">
            <v>6901</v>
          </cell>
        </row>
        <row r="595">
          <cell r="A595">
            <v>6902</v>
          </cell>
        </row>
        <row r="596">
          <cell r="A596">
            <v>6902</v>
          </cell>
        </row>
        <row r="597">
          <cell r="A597">
            <v>6903</v>
          </cell>
        </row>
        <row r="598">
          <cell r="A598">
            <v>6903</v>
          </cell>
        </row>
        <row r="599">
          <cell r="A599">
            <v>6904</v>
          </cell>
        </row>
        <row r="600">
          <cell r="A600">
            <v>6904</v>
          </cell>
        </row>
        <row r="601">
          <cell r="A601">
            <v>6905</v>
          </cell>
        </row>
        <row r="602">
          <cell r="A602">
            <v>6905</v>
          </cell>
        </row>
        <row r="603">
          <cell r="A603">
            <v>6906</v>
          </cell>
        </row>
        <row r="604">
          <cell r="A604">
            <v>6907</v>
          </cell>
        </row>
        <row r="605">
          <cell r="A605">
            <v>6941</v>
          </cell>
        </row>
        <row r="606">
          <cell r="A606">
            <v>6942</v>
          </cell>
        </row>
        <row r="607">
          <cell r="A607">
            <v>7073</v>
          </cell>
        </row>
        <row r="608">
          <cell r="A608">
            <v>7081</v>
          </cell>
        </row>
        <row r="609">
          <cell r="A609">
            <v>7082</v>
          </cell>
        </row>
        <row r="610">
          <cell r="A610">
            <v>7083</v>
          </cell>
        </row>
        <row r="611">
          <cell r="A611">
            <v>7084</v>
          </cell>
        </row>
        <row r="612">
          <cell r="A612">
            <v>7085</v>
          </cell>
        </row>
        <row r="613">
          <cell r="A613">
            <v>7086</v>
          </cell>
        </row>
        <row r="614">
          <cell r="A614">
            <v>7087</v>
          </cell>
        </row>
        <row r="615">
          <cell r="A615">
            <v>7088</v>
          </cell>
        </row>
        <row r="616">
          <cell r="A616">
            <v>7089</v>
          </cell>
        </row>
        <row r="617">
          <cell r="A617">
            <v>7090</v>
          </cell>
        </row>
        <row r="618">
          <cell r="A618">
            <v>7091</v>
          </cell>
        </row>
        <row r="619">
          <cell r="A619">
            <v>7092</v>
          </cell>
        </row>
        <row r="620">
          <cell r="A620">
            <v>7093</v>
          </cell>
        </row>
        <row r="621">
          <cell r="A621">
            <v>7094</v>
          </cell>
        </row>
        <row r="622">
          <cell r="A622">
            <v>7095</v>
          </cell>
        </row>
        <row r="623">
          <cell r="A623">
            <v>7096</v>
          </cell>
        </row>
        <row r="624">
          <cell r="A624">
            <v>7097</v>
          </cell>
        </row>
        <row r="625">
          <cell r="A625">
            <v>7098</v>
          </cell>
        </row>
        <row r="626">
          <cell r="A626">
            <v>7099</v>
          </cell>
        </row>
        <row r="627">
          <cell r="A627">
            <v>7100</v>
          </cell>
        </row>
        <row r="628">
          <cell r="A628">
            <v>7101</v>
          </cell>
        </row>
        <row r="629">
          <cell r="A629">
            <v>7102</v>
          </cell>
        </row>
        <row r="630">
          <cell r="A630">
            <v>7103</v>
          </cell>
        </row>
        <row r="631">
          <cell r="A631">
            <v>7104</v>
          </cell>
        </row>
        <row r="632">
          <cell r="A632">
            <v>7105</v>
          </cell>
        </row>
        <row r="633">
          <cell r="A633">
            <v>7183</v>
          </cell>
        </row>
        <row r="634">
          <cell r="A634">
            <v>7183</v>
          </cell>
        </row>
        <row r="635">
          <cell r="A635">
            <v>7184</v>
          </cell>
        </row>
        <row r="636">
          <cell r="A636">
            <v>7184</v>
          </cell>
        </row>
        <row r="637">
          <cell r="A637">
            <v>7185</v>
          </cell>
        </row>
        <row r="638">
          <cell r="A638">
            <v>7185</v>
          </cell>
        </row>
        <row r="639">
          <cell r="A639">
            <v>7186</v>
          </cell>
        </row>
        <row r="640">
          <cell r="A640">
            <v>7186</v>
          </cell>
        </row>
        <row r="641">
          <cell r="A641">
            <v>7187</v>
          </cell>
        </row>
        <row r="642">
          <cell r="A642">
            <v>7188</v>
          </cell>
        </row>
        <row r="643">
          <cell r="A643">
            <v>7188</v>
          </cell>
        </row>
        <row r="644">
          <cell r="A644">
            <v>7189</v>
          </cell>
        </row>
        <row r="645">
          <cell r="A645">
            <v>7189</v>
          </cell>
        </row>
        <row r="646">
          <cell r="A646">
            <v>7190</v>
          </cell>
        </row>
        <row r="647">
          <cell r="A647">
            <v>7191</v>
          </cell>
        </row>
        <row r="648">
          <cell r="A648">
            <v>7191</v>
          </cell>
        </row>
        <row r="649">
          <cell r="A649">
            <v>7192</v>
          </cell>
        </row>
        <row r="650">
          <cell r="A650">
            <v>7193</v>
          </cell>
        </row>
        <row r="651">
          <cell r="A651">
            <v>7194</v>
          </cell>
        </row>
        <row r="652">
          <cell r="A652">
            <v>7195</v>
          </cell>
        </row>
        <row r="653">
          <cell r="A653">
            <v>7195</v>
          </cell>
        </row>
        <row r="654">
          <cell r="A654">
            <v>7196</v>
          </cell>
        </row>
        <row r="655">
          <cell r="A655">
            <v>7196</v>
          </cell>
        </row>
        <row r="656">
          <cell r="A656">
            <v>7197</v>
          </cell>
        </row>
        <row r="657">
          <cell r="A657">
            <v>7197</v>
          </cell>
        </row>
        <row r="658">
          <cell r="A658">
            <v>7198</v>
          </cell>
        </row>
        <row r="659">
          <cell r="A659">
            <v>7198</v>
          </cell>
        </row>
        <row r="660">
          <cell r="A660">
            <v>7199</v>
          </cell>
        </row>
        <row r="661">
          <cell r="A661">
            <v>7199</v>
          </cell>
        </row>
        <row r="662">
          <cell r="A662">
            <v>7200</v>
          </cell>
        </row>
        <row r="663">
          <cell r="A663">
            <v>7201</v>
          </cell>
        </row>
        <row r="664">
          <cell r="A664">
            <v>7201</v>
          </cell>
        </row>
        <row r="665">
          <cell r="A665">
            <v>7202</v>
          </cell>
        </row>
        <row r="666">
          <cell r="A666">
            <v>7202</v>
          </cell>
        </row>
        <row r="667">
          <cell r="A667">
            <v>7203</v>
          </cell>
        </row>
        <row r="668">
          <cell r="A668">
            <v>7203</v>
          </cell>
        </row>
        <row r="669">
          <cell r="A669">
            <v>7204</v>
          </cell>
        </row>
        <row r="670">
          <cell r="A670">
            <v>7204</v>
          </cell>
        </row>
        <row r="671">
          <cell r="A671">
            <v>7245</v>
          </cell>
        </row>
        <row r="672">
          <cell r="A672">
            <v>7246</v>
          </cell>
        </row>
        <row r="673">
          <cell r="A673">
            <v>7251</v>
          </cell>
        </row>
        <row r="674">
          <cell r="A674">
            <v>7251</v>
          </cell>
        </row>
        <row r="675">
          <cell r="A675">
            <v>7257</v>
          </cell>
        </row>
        <row r="676">
          <cell r="A676">
            <v>7275</v>
          </cell>
        </row>
        <row r="677">
          <cell r="A677">
            <v>7401</v>
          </cell>
        </row>
        <row r="678">
          <cell r="A678">
            <v>7403</v>
          </cell>
        </row>
        <row r="679">
          <cell r="A679">
            <v>7553</v>
          </cell>
        </row>
        <row r="680">
          <cell r="A680">
            <v>7577</v>
          </cell>
        </row>
        <row r="681">
          <cell r="A681">
            <v>7578</v>
          </cell>
        </row>
        <row r="682">
          <cell r="A682">
            <v>7777</v>
          </cell>
        </row>
        <row r="683">
          <cell r="A683">
            <v>7777</v>
          </cell>
        </row>
        <row r="684">
          <cell r="A684">
            <v>7782</v>
          </cell>
        </row>
        <row r="685">
          <cell r="A685">
            <v>8059</v>
          </cell>
        </row>
        <row r="686">
          <cell r="A686">
            <v>8063</v>
          </cell>
        </row>
        <row r="687">
          <cell r="A687">
            <v>8121</v>
          </cell>
        </row>
        <row r="688">
          <cell r="A688">
            <v>8122</v>
          </cell>
        </row>
        <row r="689">
          <cell r="A689">
            <v>8144</v>
          </cell>
        </row>
        <row r="690">
          <cell r="A690">
            <v>8144</v>
          </cell>
        </row>
        <row r="691">
          <cell r="A691">
            <v>8148</v>
          </cell>
        </row>
        <row r="692">
          <cell r="A692">
            <v>8149</v>
          </cell>
        </row>
        <row r="693">
          <cell r="A693">
            <v>8150</v>
          </cell>
        </row>
        <row r="694">
          <cell r="A694">
            <v>8155</v>
          </cell>
        </row>
        <row r="695">
          <cell r="A695">
            <v>8155</v>
          </cell>
        </row>
        <row r="696">
          <cell r="A696">
            <v>8157</v>
          </cell>
        </row>
        <row r="697">
          <cell r="A697">
            <v>8157</v>
          </cell>
        </row>
        <row r="698">
          <cell r="A698">
            <v>8158</v>
          </cell>
        </row>
        <row r="699">
          <cell r="A699">
            <v>8160</v>
          </cell>
        </row>
        <row r="700">
          <cell r="A700">
            <v>8161</v>
          </cell>
        </row>
        <row r="701">
          <cell r="A701">
            <v>8161</v>
          </cell>
        </row>
        <row r="702">
          <cell r="A702">
            <v>8162</v>
          </cell>
        </row>
        <row r="703">
          <cell r="A703">
            <v>8162</v>
          </cell>
        </row>
        <row r="704">
          <cell r="A704">
            <v>8163</v>
          </cell>
        </row>
        <row r="705">
          <cell r="A705">
            <v>8163</v>
          </cell>
        </row>
        <row r="706">
          <cell r="A706">
            <v>8164</v>
          </cell>
        </row>
        <row r="707">
          <cell r="A707">
            <v>8165</v>
          </cell>
        </row>
        <row r="708">
          <cell r="A708">
            <v>8165</v>
          </cell>
        </row>
        <row r="709">
          <cell r="A709">
            <v>8166</v>
          </cell>
        </row>
        <row r="710">
          <cell r="A710">
            <v>8166</v>
          </cell>
        </row>
        <row r="711">
          <cell r="A711">
            <v>8167</v>
          </cell>
        </row>
        <row r="712">
          <cell r="A712">
            <v>8167</v>
          </cell>
        </row>
        <row r="713">
          <cell r="A713">
            <v>8168</v>
          </cell>
        </row>
        <row r="714">
          <cell r="A714">
            <v>8168</v>
          </cell>
        </row>
        <row r="715">
          <cell r="A715">
            <v>8171</v>
          </cell>
        </row>
        <row r="716">
          <cell r="A716">
            <v>8171</v>
          </cell>
        </row>
        <row r="717">
          <cell r="A717">
            <v>8172</v>
          </cell>
        </row>
        <row r="718">
          <cell r="A718">
            <v>8173</v>
          </cell>
        </row>
        <row r="719">
          <cell r="A719">
            <v>8174</v>
          </cell>
        </row>
        <row r="720">
          <cell r="A720">
            <v>8174</v>
          </cell>
        </row>
        <row r="721">
          <cell r="A721">
            <v>8174</v>
          </cell>
        </row>
        <row r="722">
          <cell r="A722">
            <v>8175</v>
          </cell>
        </row>
        <row r="723">
          <cell r="A723">
            <v>8175</v>
          </cell>
        </row>
        <row r="724">
          <cell r="A724">
            <v>8177</v>
          </cell>
        </row>
        <row r="725">
          <cell r="A725">
            <v>8177</v>
          </cell>
        </row>
        <row r="726">
          <cell r="A726">
            <v>8178</v>
          </cell>
        </row>
        <row r="727">
          <cell r="A727">
            <v>8178</v>
          </cell>
        </row>
        <row r="728">
          <cell r="A728">
            <v>8181</v>
          </cell>
        </row>
        <row r="729">
          <cell r="A729">
            <v>8181</v>
          </cell>
        </row>
        <row r="730">
          <cell r="A730">
            <v>8182</v>
          </cell>
        </row>
        <row r="731">
          <cell r="A731">
            <v>8182</v>
          </cell>
        </row>
        <row r="732">
          <cell r="A732">
            <v>8183</v>
          </cell>
        </row>
        <row r="733">
          <cell r="A733">
            <v>8183</v>
          </cell>
        </row>
        <row r="734">
          <cell r="A734">
            <v>8184</v>
          </cell>
        </row>
        <row r="735">
          <cell r="A735">
            <v>8184</v>
          </cell>
        </row>
        <row r="736">
          <cell r="A736">
            <v>8185</v>
          </cell>
        </row>
        <row r="737">
          <cell r="A737">
            <v>8185</v>
          </cell>
        </row>
        <row r="738">
          <cell r="A738">
            <v>8186</v>
          </cell>
        </row>
        <row r="739">
          <cell r="A739">
            <v>8186</v>
          </cell>
        </row>
        <row r="740">
          <cell r="A740">
            <v>8187</v>
          </cell>
        </row>
        <row r="741">
          <cell r="A741">
            <v>8187</v>
          </cell>
        </row>
        <row r="742">
          <cell r="A742">
            <v>8188</v>
          </cell>
        </row>
        <row r="743">
          <cell r="A743">
            <v>8188</v>
          </cell>
        </row>
        <row r="744">
          <cell r="A744">
            <v>8189</v>
          </cell>
        </row>
        <row r="745">
          <cell r="A745">
            <v>8189</v>
          </cell>
        </row>
        <row r="746">
          <cell r="A746">
            <v>8190</v>
          </cell>
        </row>
        <row r="747">
          <cell r="A747">
            <v>8191</v>
          </cell>
        </row>
        <row r="748">
          <cell r="A748">
            <v>8191</v>
          </cell>
        </row>
        <row r="749">
          <cell r="A749">
            <v>8193</v>
          </cell>
        </row>
        <row r="750">
          <cell r="A750">
            <v>8193</v>
          </cell>
        </row>
        <row r="751">
          <cell r="A751">
            <v>8194</v>
          </cell>
        </row>
        <row r="752">
          <cell r="A752">
            <v>8194</v>
          </cell>
        </row>
        <row r="753">
          <cell r="A753">
            <v>8195</v>
          </cell>
        </row>
        <row r="754">
          <cell r="A754">
            <v>8195</v>
          </cell>
        </row>
        <row r="755">
          <cell r="A755">
            <v>8196</v>
          </cell>
        </row>
        <row r="756">
          <cell r="A756">
            <v>8196</v>
          </cell>
        </row>
        <row r="757">
          <cell r="A757">
            <v>8197</v>
          </cell>
        </row>
        <row r="758">
          <cell r="A758">
            <v>8197</v>
          </cell>
        </row>
        <row r="759">
          <cell r="A759">
            <v>8198</v>
          </cell>
        </row>
        <row r="760">
          <cell r="A760">
            <v>8198</v>
          </cell>
        </row>
        <row r="761">
          <cell r="A761">
            <v>8203</v>
          </cell>
        </row>
        <row r="762">
          <cell r="A762">
            <v>8203</v>
          </cell>
        </row>
        <row r="763">
          <cell r="A763">
            <v>8204</v>
          </cell>
        </row>
        <row r="764">
          <cell r="A764">
            <v>8204</v>
          </cell>
        </row>
        <row r="765">
          <cell r="A765">
            <v>8205</v>
          </cell>
        </row>
        <row r="766">
          <cell r="A766">
            <v>8205</v>
          </cell>
        </row>
        <row r="767">
          <cell r="A767">
            <v>8206</v>
          </cell>
        </row>
        <row r="768">
          <cell r="A768">
            <v>8206</v>
          </cell>
        </row>
        <row r="769">
          <cell r="A769">
            <v>8208</v>
          </cell>
        </row>
        <row r="770">
          <cell r="A770">
            <v>8208</v>
          </cell>
        </row>
        <row r="771">
          <cell r="A771">
            <v>8209</v>
          </cell>
        </row>
        <row r="772">
          <cell r="A772">
            <v>8209</v>
          </cell>
        </row>
        <row r="773">
          <cell r="A773">
            <v>8210</v>
          </cell>
        </row>
        <row r="774">
          <cell r="A774">
            <v>8210</v>
          </cell>
        </row>
        <row r="775">
          <cell r="A775">
            <v>8211</v>
          </cell>
        </row>
        <row r="776">
          <cell r="A776">
            <v>8211</v>
          </cell>
        </row>
        <row r="777">
          <cell r="A777">
            <v>8212</v>
          </cell>
        </row>
        <row r="778">
          <cell r="A778">
            <v>8212</v>
          </cell>
        </row>
        <row r="779">
          <cell r="A779">
            <v>8213</v>
          </cell>
        </row>
        <row r="780">
          <cell r="A780">
            <v>8213</v>
          </cell>
        </row>
        <row r="781">
          <cell r="A781">
            <v>8214</v>
          </cell>
        </row>
        <row r="782">
          <cell r="A782">
            <v>8214</v>
          </cell>
        </row>
        <row r="783">
          <cell r="A783">
            <v>8217</v>
          </cell>
        </row>
        <row r="784">
          <cell r="A784">
            <v>8217</v>
          </cell>
        </row>
        <row r="785">
          <cell r="A785">
            <v>8219</v>
          </cell>
        </row>
        <row r="786">
          <cell r="A786">
            <v>8219</v>
          </cell>
        </row>
        <row r="787">
          <cell r="A787">
            <v>8220</v>
          </cell>
        </row>
        <row r="788">
          <cell r="A788">
            <v>8220</v>
          </cell>
        </row>
        <row r="789">
          <cell r="A789">
            <v>8222</v>
          </cell>
        </row>
        <row r="790">
          <cell r="A790">
            <v>8222</v>
          </cell>
        </row>
        <row r="791">
          <cell r="A791">
            <v>8223</v>
          </cell>
        </row>
        <row r="792">
          <cell r="A792">
            <v>8223</v>
          </cell>
        </row>
        <row r="793">
          <cell r="A793">
            <v>8224</v>
          </cell>
        </row>
        <row r="794">
          <cell r="A794">
            <v>8224</v>
          </cell>
        </row>
        <row r="795">
          <cell r="A795">
            <v>8225</v>
          </cell>
        </row>
        <row r="796">
          <cell r="A796">
            <v>8225</v>
          </cell>
        </row>
        <row r="797">
          <cell r="A797">
            <v>8226</v>
          </cell>
        </row>
        <row r="798">
          <cell r="A798">
            <v>8226</v>
          </cell>
        </row>
        <row r="799">
          <cell r="A799">
            <v>8227</v>
          </cell>
        </row>
        <row r="800">
          <cell r="A800">
            <v>8227</v>
          </cell>
        </row>
        <row r="801">
          <cell r="A801">
            <v>8228</v>
          </cell>
        </row>
        <row r="802">
          <cell r="A802">
            <v>8228</v>
          </cell>
        </row>
        <row r="803">
          <cell r="A803">
            <v>8229</v>
          </cell>
        </row>
        <row r="804">
          <cell r="A804">
            <v>8229</v>
          </cell>
        </row>
        <row r="805">
          <cell r="A805">
            <v>8230</v>
          </cell>
        </row>
        <row r="806">
          <cell r="A806">
            <v>8230</v>
          </cell>
        </row>
        <row r="807">
          <cell r="A807">
            <v>8231</v>
          </cell>
        </row>
        <row r="808">
          <cell r="A808">
            <v>8231</v>
          </cell>
        </row>
        <row r="809">
          <cell r="A809">
            <v>8232</v>
          </cell>
        </row>
        <row r="810">
          <cell r="A810">
            <v>8232</v>
          </cell>
        </row>
        <row r="811">
          <cell r="A811">
            <v>8233</v>
          </cell>
        </row>
        <row r="812">
          <cell r="A812">
            <v>8233</v>
          </cell>
        </row>
        <row r="813">
          <cell r="A813">
            <v>8234</v>
          </cell>
        </row>
        <row r="814">
          <cell r="A814">
            <v>8234</v>
          </cell>
        </row>
        <row r="815">
          <cell r="A815">
            <v>8235</v>
          </cell>
        </row>
        <row r="816">
          <cell r="A816">
            <v>8235</v>
          </cell>
        </row>
        <row r="817">
          <cell r="A817">
            <v>8236</v>
          </cell>
        </row>
        <row r="818">
          <cell r="A818">
            <v>8236</v>
          </cell>
        </row>
        <row r="819">
          <cell r="A819">
            <v>8238</v>
          </cell>
        </row>
        <row r="820">
          <cell r="A820">
            <v>8238</v>
          </cell>
        </row>
        <row r="821">
          <cell r="A821">
            <v>8242</v>
          </cell>
        </row>
        <row r="822">
          <cell r="A822">
            <v>8243</v>
          </cell>
        </row>
        <row r="823">
          <cell r="A823">
            <v>8244</v>
          </cell>
        </row>
        <row r="824">
          <cell r="A824">
            <v>8245</v>
          </cell>
        </row>
        <row r="825">
          <cell r="A825">
            <v>8246</v>
          </cell>
        </row>
        <row r="826">
          <cell r="A826">
            <v>8247</v>
          </cell>
        </row>
        <row r="827">
          <cell r="A827">
            <v>8248</v>
          </cell>
        </row>
        <row r="828">
          <cell r="A828">
            <v>8249</v>
          </cell>
        </row>
        <row r="829">
          <cell r="A829">
            <v>8250</v>
          </cell>
        </row>
        <row r="830">
          <cell r="A830">
            <v>8250</v>
          </cell>
        </row>
        <row r="831">
          <cell r="A831">
            <v>8251</v>
          </cell>
        </row>
        <row r="832">
          <cell r="A832">
            <v>8251</v>
          </cell>
        </row>
        <row r="833">
          <cell r="A833">
            <v>8252</v>
          </cell>
        </row>
        <row r="834">
          <cell r="A834">
            <v>8253</v>
          </cell>
        </row>
        <row r="835">
          <cell r="A835">
            <v>8253</v>
          </cell>
        </row>
        <row r="836">
          <cell r="A836">
            <v>8254</v>
          </cell>
        </row>
        <row r="837">
          <cell r="A837">
            <v>8254</v>
          </cell>
        </row>
        <row r="838">
          <cell r="A838">
            <v>8255</v>
          </cell>
        </row>
        <row r="839">
          <cell r="A839">
            <v>8257</v>
          </cell>
        </row>
        <row r="840">
          <cell r="A840">
            <v>8258</v>
          </cell>
        </row>
        <row r="841">
          <cell r="A841">
            <v>8259</v>
          </cell>
        </row>
        <row r="842">
          <cell r="A842">
            <v>8260</v>
          </cell>
        </row>
        <row r="843">
          <cell r="A843">
            <v>8261</v>
          </cell>
        </row>
        <row r="844">
          <cell r="A844">
            <v>8262</v>
          </cell>
        </row>
        <row r="845">
          <cell r="A845">
            <v>8263</v>
          </cell>
        </row>
        <row r="846">
          <cell r="A846">
            <v>8264</v>
          </cell>
        </row>
        <row r="847">
          <cell r="A847">
            <v>8265</v>
          </cell>
        </row>
        <row r="848">
          <cell r="A848">
            <v>8266</v>
          </cell>
        </row>
        <row r="849">
          <cell r="A849">
            <v>8267</v>
          </cell>
        </row>
        <row r="850">
          <cell r="A850">
            <v>8268</v>
          </cell>
        </row>
        <row r="851">
          <cell r="A851">
            <v>8269</v>
          </cell>
        </row>
        <row r="852">
          <cell r="A852">
            <v>8270</v>
          </cell>
        </row>
        <row r="853">
          <cell r="A853">
            <v>8271</v>
          </cell>
        </row>
        <row r="854">
          <cell r="A854">
            <v>8272</v>
          </cell>
        </row>
        <row r="855">
          <cell r="A855">
            <v>8273</v>
          </cell>
        </row>
        <row r="856">
          <cell r="A856">
            <v>8274</v>
          </cell>
        </row>
        <row r="857">
          <cell r="A857">
            <v>8275</v>
          </cell>
        </row>
        <row r="858">
          <cell r="A858">
            <v>8276</v>
          </cell>
        </row>
        <row r="859">
          <cell r="A859">
            <v>8277</v>
          </cell>
        </row>
        <row r="860">
          <cell r="A860">
            <v>8278</v>
          </cell>
        </row>
        <row r="861">
          <cell r="A861">
            <v>8279</v>
          </cell>
        </row>
        <row r="862">
          <cell r="A862">
            <v>8280</v>
          </cell>
        </row>
        <row r="863">
          <cell r="A863">
            <v>8282</v>
          </cell>
        </row>
        <row r="864">
          <cell r="A864">
            <v>8288</v>
          </cell>
        </row>
        <row r="865">
          <cell r="A865">
            <v>8289</v>
          </cell>
        </row>
        <row r="866">
          <cell r="A866">
            <v>8307</v>
          </cell>
        </row>
        <row r="867">
          <cell r="A867">
            <v>8309</v>
          </cell>
        </row>
        <row r="868">
          <cell r="A868">
            <v>8310</v>
          </cell>
        </row>
        <row r="869">
          <cell r="A869">
            <v>8311</v>
          </cell>
        </row>
        <row r="870">
          <cell r="A870">
            <v>8312</v>
          </cell>
        </row>
        <row r="871">
          <cell r="A871">
            <v>8313</v>
          </cell>
        </row>
        <row r="872">
          <cell r="A872">
            <v>8314</v>
          </cell>
        </row>
        <row r="873">
          <cell r="A873">
            <v>8315</v>
          </cell>
        </row>
        <row r="874">
          <cell r="A874">
            <v>8316</v>
          </cell>
        </row>
        <row r="875">
          <cell r="A875">
            <v>8317</v>
          </cell>
        </row>
        <row r="876">
          <cell r="A876">
            <v>8319</v>
          </cell>
        </row>
        <row r="877">
          <cell r="A877">
            <v>8320</v>
          </cell>
        </row>
        <row r="878">
          <cell r="A878">
            <v>8321</v>
          </cell>
        </row>
        <row r="879">
          <cell r="A879">
            <v>8323</v>
          </cell>
        </row>
        <row r="880">
          <cell r="A880">
            <v>8326</v>
          </cell>
        </row>
        <row r="881">
          <cell r="A881">
            <v>8326</v>
          </cell>
        </row>
        <row r="882">
          <cell r="A882">
            <v>8327</v>
          </cell>
        </row>
        <row r="883">
          <cell r="A883" t="str">
            <v>B10298</v>
          </cell>
        </row>
        <row r="884">
          <cell r="A884" t="str">
            <v>B10298</v>
          </cell>
        </row>
        <row r="885">
          <cell r="A885" t="str">
            <v>B10444</v>
          </cell>
        </row>
        <row r="886">
          <cell r="A886" t="str">
            <v>B10444</v>
          </cell>
        </row>
        <row r="887">
          <cell r="A887" t="str">
            <v>B10446</v>
          </cell>
        </row>
        <row r="888">
          <cell r="A888" t="str">
            <v>B10554</v>
          </cell>
        </row>
        <row r="889">
          <cell r="A889" t="str">
            <v>B10863</v>
          </cell>
        </row>
        <row r="890">
          <cell r="A890" t="str">
            <v>B10863</v>
          </cell>
        </row>
        <row r="891">
          <cell r="A891" t="str">
            <v>B11164</v>
          </cell>
        </row>
        <row r="892">
          <cell r="A892" t="str">
            <v>B11170</v>
          </cell>
        </row>
        <row r="893">
          <cell r="A893" t="str">
            <v>B11210</v>
          </cell>
        </row>
        <row r="894">
          <cell r="A894" t="str">
            <v>B20002</v>
          </cell>
        </row>
        <row r="895">
          <cell r="A895" t="str">
            <v>B20002</v>
          </cell>
        </row>
        <row r="896">
          <cell r="A896" t="str">
            <v>B20079</v>
          </cell>
        </row>
        <row r="897">
          <cell r="A897" t="str">
            <v>B20106</v>
          </cell>
        </row>
        <row r="898">
          <cell r="A898" t="str">
            <v>B231002</v>
          </cell>
        </row>
        <row r="899">
          <cell r="A899" t="str">
            <v>B231003</v>
          </cell>
        </row>
        <row r="900">
          <cell r="A900" t="str">
            <v>B50P002</v>
          </cell>
        </row>
        <row r="901">
          <cell r="A901" t="str">
            <v>B50P004</v>
          </cell>
        </row>
        <row r="902">
          <cell r="A902" t="str">
            <v>B50P005</v>
          </cell>
        </row>
        <row r="903">
          <cell r="A903" t="str">
            <v>B50P005</v>
          </cell>
        </row>
        <row r="904">
          <cell r="A904" t="str">
            <v>B50P026</v>
          </cell>
        </row>
        <row r="905">
          <cell r="A905" t="str">
            <v>B50P026</v>
          </cell>
        </row>
        <row r="906">
          <cell r="A906" t="str">
            <v>B50P026</v>
          </cell>
        </row>
        <row r="907">
          <cell r="A907" t="str">
            <v>B50P027</v>
          </cell>
        </row>
        <row r="908">
          <cell r="A908" t="str">
            <v>B50P027</v>
          </cell>
        </row>
        <row r="909">
          <cell r="A909" t="str">
            <v>B50P038</v>
          </cell>
        </row>
        <row r="910">
          <cell r="A910" t="str">
            <v>B50P043</v>
          </cell>
        </row>
        <row r="911">
          <cell r="A911" t="str">
            <v>B50P057</v>
          </cell>
        </row>
        <row r="912">
          <cell r="A912" t="str">
            <v>B50P057</v>
          </cell>
        </row>
        <row r="913">
          <cell r="A913" t="str">
            <v>B50P058</v>
          </cell>
        </row>
        <row r="914">
          <cell r="A914" t="str">
            <v>B50P058</v>
          </cell>
        </row>
        <row r="915">
          <cell r="A915" t="str">
            <v>B50P059</v>
          </cell>
        </row>
        <row r="916">
          <cell r="A916" t="str">
            <v>B50P059</v>
          </cell>
        </row>
        <row r="917">
          <cell r="A917" t="str">
            <v>B50P059</v>
          </cell>
        </row>
        <row r="918">
          <cell r="A918" t="str">
            <v>B50P060</v>
          </cell>
        </row>
        <row r="919">
          <cell r="A919" t="str">
            <v>B50P061</v>
          </cell>
        </row>
        <row r="920">
          <cell r="A920" t="str">
            <v>B50P061</v>
          </cell>
        </row>
        <row r="921">
          <cell r="A921" t="str">
            <v>B50P123</v>
          </cell>
        </row>
        <row r="922">
          <cell r="A922" t="str">
            <v>B50P123</v>
          </cell>
        </row>
        <row r="923">
          <cell r="A923" t="str">
            <v>B50P169</v>
          </cell>
        </row>
        <row r="924">
          <cell r="A924" t="str">
            <v>B51P022</v>
          </cell>
        </row>
        <row r="925">
          <cell r="A925" t="str">
            <v>B51P022</v>
          </cell>
        </row>
        <row r="926">
          <cell r="A926" t="str">
            <v>B51P139</v>
          </cell>
        </row>
        <row r="927">
          <cell r="A927" t="str">
            <v>B51P139</v>
          </cell>
        </row>
        <row r="928">
          <cell r="A928" t="str">
            <v>B51P140</v>
          </cell>
        </row>
        <row r="929">
          <cell r="A929" t="str">
            <v>B51P140</v>
          </cell>
        </row>
        <row r="930">
          <cell r="A930" t="str">
            <v>B51P140</v>
          </cell>
        </row>
        <row r="931">
          <cell r="A931" t="str">
            <v>B51P142</v>
          </cell>
        </row>
        <row r="932">
          <cell r="A932" t="str">
            <v>B51P142</v>
          </cell>
        </row>
        <row r="933">
          <cell r="A933" t="str">
            <v>B51P146</v>
          </cell>
        </row>
        <row r="934">
          <cell r="A934" t="str">
            <v>B51P150</v>
          </cell>
        </row>
        <row r="935">
          <cell r="A935" t="str">
            <v>B51P150</v>
          </cell>
        </row>
        <row r="936">
          <cell r="A936" t="str">
            <v>B51P151</v>
          </cell>
        </row>
        <row r="937">
          <cell r="A937" t="str">
            <v>B51P151</v>
          </cell>
        </row>
        <row r="938">
          <cell r="A938" t="str">
            <v>B51P152</v>
          </cell>
        </row>
        <row r="939">
          <cell r="A939" t="str">
            <v>B51P155</v>
          </cell>
        </row>
        <row r="940">
          <cell r="A940" t="str">
            <v>B51P155</v>
          </cell>
        </row>
        <row r="941">
          <cell r="A941" t="str">
            <v>B51P158</v>
          </cell>
        </row>
        <row r="942">
          <cell r="A942" t="str">
            <v>B51P158</v>
          </cell>
        </row>
        <row r="943">
          <cell r="A943" t="str">
            <v>B51P175</v>
          </cell>
        </row>
        <row r="944">
          <cell r="A944" t="str">
            <v>B51P175</v>
          </cell>
        </row>
        <row r="945">
          <cell r="A945" t="str">
            <v>B51P187</v>
          </cell>
        </row>
        <row r="946">
          <cell r="A946" t="str">
            <v>B51P192</v>
          </cell>
        </row>
        <row r="947">
          <cell r="A947" t="str">
            <v>B51P199</v>
          </cell>
        </row>
        <row r="948">
          <cell r="A948" t="str">
            <v>B51P199</v>
          </cell>
        </row>
        <row r="949">
          <cell r="A949" t="str">
            <v>B51P199</v>
          </cell>
        </row>
        <row r="950">
          <cell r="A950" t="str">
            <v>B51P203</v>
          </cell>
        </row>
        <row r="951">
          <cell r="A951" t="str">
            <v>B51P205</v>
          </cell>
        </row>
        <row r="952">
          <cell r="A952" t="str">
            <v>B51P205</v>
          </cell>
        </row>
        <row r="953">
          <cell r="A953" t="str">
            <v>B51P206</v>
          </cell>
        </row>
        <row r="954">
          <cell r="A954" t="str">
            <v>B51P210</v>
          </cell>
        </row>
        <row r="955">
          <cell r="A955" t="str">
            <v>B52P002</v>
          </cell>
        </row>
        <row r="956">
          <cell r="A956" t="str">
            <v>B52P011</v>
          </cell>
        </row>
        <row r="957">
          <cell r="A957" t="str">
            <v>B52P022</v>
          </cell>
        </row>
        <row r="958">
          <cell r="A958" t="str">
            <v>B52P022</v>
          </cell>
        </row>
        <row r="959">
          <cell r="A959" t="str">
            <v>B52P031</v>
          </cell>
        </row>
        <row r="960">
          <cell r="A960" t="str">
            <v>B52P035</v>
          </cell>
        </row>
        <row r="961">
          <cell r="A961" t="str">
            <v>B52P037</v>
          </cell>
        </row>
        <row r="962">
          <cell r="A962" t="str">
            <v>B52P039</v>
          </cell>
        </row>
        <row r="963">
          <cell r="A963" t="str">
            <v>B52P039</v>
          </cell>
        </row>
        <row r="964">
          <cell r="A964" t="str">
            <v>B52P049</v>
          </cell>
        </row>
        <row r="965">
          <cell r="A965" t="str">
            <v>B52P059</v>
          </cell>
        </row>
        <row r="966">
          <cell r="A966" t="str">
            <v>B52P059</v>
          </cell>
        </row>
        <row r="967">
          <cell r="A967" t="str">
            <v>B52P060</v>
          </cell>
        </row>
        <row r="968">
          <cell r="A968" t="str">
            <v>B52P063</v>
          </cell>
        </row>
        <row r="969">
          <cell r="A969" t="str">
            <v>B52P065</v>
          </cell>
        </row>
        <row r="970">
          <cell r="A970" t="str">
            <v>B52P088</v>
          </cell>
        </row>
        <row r="971">
          <cell r="A971" t="str">
            <v>B52P097</v>
          </cell>
        </row>
        <row r="972">
          <cell r="A972" t="str">
            <v>B52P097</v>
          </cell>
        </row>
        <row r="973">
          <cell r="A973" t="str">
            <v>B52P099</v>
          </cell>
        </row>
        <row r="974">
          <cell r="A974" t="str">
            <v>B52P106</v>
          </cell>
        </row>
        <row r="975">
          <cell r="A975" t="str">
            <v>B52P106</v>
          </cell>
        </row>
        <row r="976">
          <cell r="A976" t="str">
            <v>B52P108</v>
          </cell>
        </row>
        <row r="977">
          <cell r="A977" t="str">
            <v>B52P114</v>
          </cell>
        </row>
        <row r="978">
          <cell r="A978" t="str">
            <v>B52P115</v>
          </cell>
        </row>
        <row r="979">
          <cell r="A979" t="str">
            <v>B52P117</v>
          </cell>
        </row>
        <row r="980">
          <cell r="A980" t="str">
            <v>B52P118</v>
          </cell>
        </row>
        <row r="981">
          <cell r="A981" t="str">
            <v>B52P119</v>
          </cell>
        </row>
        <row r="982">
          <cell r="A982" t="str">
            <v>B52P119</v>
          </cell>
        </row>
        <row r="983">
          <cell r="A983" t="str">
            <v>B53P024</v>
          </cell>
        </row>
        <row r="984">
          <cell r="A984" t="str">
            <v>B53P024</v>
          </cell>
        </row>
        <row r="985">
          <cell r="A985" t="str">
            <v>B53P024</v>
          </cell>
        </row>
        <row r="986">
          <cell r="A986" t="str">
            <v>B53P042</v>
          </cell>
        </row>
        <row r="987">
          <cell r="A987" t="str">
            <v>B53P046</v>
          </cell>
        </row>
        <row r="988">
          <cell r="A988" t="str">
            <v>B53P048</v>
          </cell>
        </row>
        <row r="989">
          <cell r="A989" t="str">
            <v>B53P082</v>
          </cell>
        </row>
        <row r="990">
          <cell r="A990" t="str">
            <v>B53P082</v>
          </cell>
        </row>
        <row r="991">
          <cell r="A991" t="str">
            <v>B53P105</v>
          </cell>
        </row>
        <row r="992">
          <cell r="A992" t="str">
            <v>B53P105</v>
          </cell>
        </row>
        <row r="993">
          <cell r="A993" t="str">
            <v>B53P107</v>
          </cell>
        </row>
        <row r="994">
          <cell r="A994" t="str">
            <v>B53P107</v>
          </cell>
        </row>
        <row r="995">
          <cell r="A995" t="str">
            <v>B53P107</v>
          </cell>
        </row>
        <row r="996">
          <cell r="A996" t="str">
            <v>B53P112</v>
          </cell>
        </row>
        <row r="997">
          <cell r="A997" t="str">
            <v>B53P127</v>
          </cell>
        </row>
        <row r="998">
          <cell r="A998" t="str">
            <v>B53P127</v>
          </cell>
        </row>
        <row r="999">
          <cell r="A999" t="str">
            <v>B53P128</v>
          </cell>
        </row>
        <row r="1000">
          <cell r="A1000" t="str">
            <v>B53P129</v>
          </cell>
        </row>
        <row r="1001">
          <cell r="A1001" t="str">
            <v>B53P129</v>
          </cell>
        </row>
        <row r="1002">
          <cell r="A1002" t="str">
            <v>B53P129</v>
          </cell>
        </row>
        <row r="1003">
          <cell r="A1003" t="str">
            <v>B53P130</v>
          </cell>
        </row>
        <row r="1004">
          <cell r="A1004" t="str">
            <v>B53P131</v>
          </cell>
        </row>
        <row r="1005">
          <cell r="A1005" t="str">
            <v>B53P131</v>
          </cell>
        </row>
        <row r="1006">
          <cell r="A1006" t="str">
            <v>B53P132</v>
          </cell>
        </row>
        <row r="1007">
          <cell r="A1007" t="str">
            <v>B53P132</v>
          </cell>
        </row>
        <row r="1008">
          <cell r="A1008" t="str">
            <v>B53P136</v>
          </cell>
        </row>
        <row r="1009">
          <cell r="A1009" t="str">
            <v>B53P136</v>
          </cell>
        </row>
        <row r="1010">
          <cell r="A1010" t="str">
            <v>B53P139</v>
          </cell>
        </row>
        <row r="1011">
          <cell r="A1011" t="str">
            <v>B53P139</v>
          </cell>
        </row>
        <row r="1012">
          <cell r="A1012" t="str">
            <v>B53P166</v>
          </cell>
        </row>
        <row r="1013">
          <cell r="A1013" t="str">
            <v>B53P172</v>
          </cell>
        </row>
        <row r="1014">
          <cell r="A1014" t="str">
            <v>B53P175</v>
          </cell>
        </row>
        <row r="1015">
          <cell r="A1015" t="str">
            <v>B53P179</v>
          </cell>
        </row>
        <row r="1016">
          <cell r="A1016" t="str">
            <v>B53P181</v>
          </cell>
        </row>
        <row r="1017">
          <cell r="A1017" t="str">
            <v>B53P181</v>
          </cell>
        </row>
        <row r="1018">
          <cell r="A1018" t="str">
            <v>B53P181</v>
          </cell>
        </row>
        <row r="1019">
          <cell r="A1019" t="str">
            <v>B53P181</v>
          </cell>
        </row>
        <row r="1020">
          <cell r="A1020" t="str">
            <v>B53P187</v>
          </cell>
        </row>
        <row r="1021">
          <cell r="A1021" t="str">
            <v>B53P188</v>
          </cell>
        </row>
        <row r="1022">
          <cell r="A1022" t="str">
            <v>B53P189</v>
          </cell>
        </row>
        <row r="1023">
          <cell r="A1023" t="str">
            <v>B54P027</v>
          </cell>
        </row>
        <row r="1024">
          <cell r="A1024" t="str">
            <v>B54P027</v>
          </cell>
        </row>
        <row r="1025">
          <cell r="A1025" t="str">
            <v>B54P027</v>
          </cell>
        </row>
        <row r="1026">
          <cell r="A1026" t="str">
            <v>B54P028</v>
          </cell>
        </row>
        <row r="1027">
          <cell r="A1027" t="str">
            <v>B54P028</v>
          </cell>
        </row>
        <row r="1028">
          <cell r="A1028" t="str">
            <v>B54P028</v>
          </cell>
        </row>
        <row r="1029">
          <cell r="A1029" t="str">
            <v>B54P044</v>
          </cell>
        </row>
        <row r="1030">
          <cell r="A1030" t="str">
            <v>B54P044</v>
          </cell>
        </row>
        <row r="1031">
          <cell r="A1031" t="str">
            <v>B54P110</v>
          </cell>
        </row>
        <row r="1032">
          <cell r="A1032" t="str">
            <v>B54P122</v>
          </cell>
        </row>
        <row r="1033">
          <cell r="A1033" t="str">
            <v>B54P122</v>
          </cell>
        </row>
        <row r="1034">
          <cell r="A1034" t="str">
            <v>B54P122</v>
          </cell>
        </row>
        <row r="1035">
          <cell r="A1035" t="str">
            <v>B54P123</v>
          </cell>
        </row>
        <row r="1036">
          <cell r="A1036" t="str">
            <v>B54P123</v>
          </cell>
        </row>
        <row r="1037">
          <cell r="A1037" t="str">
            <v>B54P124</v>
          </cell>
        </row>
        <row r="1038">
          <cell r="A1038" t="str">
            <v>B54P124</v>
          </cell>
        </row>
        <row r="1039">
          <cell r="A1039" t="str">
            <v>B54P125</v>
          </cell>
        </row>
        <row r="1040">
          <cell r="A1040" t="str">
            <v>B54P126</v>
          </cell>
        </row>
        <row r="1041">
          <cell r="A1041" t="str">
            <v>B54P126</v>
          </cell>
        </row>
        <row r="1042">
          <cell r="A1042" t="str">
            <v>B54P127</v>
          </cell>
        </row>
        <row r="1043">
          <cell r="A1043" t="str">
            <v>B54P127</v>
          </cell>
        </row>
        <row r="1044">
          <cell r="A1044" t="str">
            <v>B54P162</v>
          </cell>
        </row>
        <row r="1045">
          <cell r="A1045" t="str">
            <v>B54P162</v>
          </cell>
        </row>
        <row r="1046">
          <cell r="A1046" t="str">
            <v>B54P164</v>
          </cell>
        </row>
        <row r="1047">
          <cell r="A1047" t="str">
            <v>B54P176</v>
          </cell>
        </row>
        <row r="1048">
          <cell r="A1048" t="str">
            <v>B54P186</v>
          </cell>
        </row>
        <row r="1049">
          <cell r="A1049" t="str">
            <v>B54P187</v>
          </cell>
        </row>
        <row r="1050">
          <cell r="A1050" t="str">
            <v>B54P187</v>
          </cell>
        </row>
        <row r="1051">
          <cell r="A1051" t="str">
            <v>B54P187</v>
          </cell>
        </row>
        <row r="1052">
          <cell r="A1052" t="str">
            <v>B54P188</v>
          </cell>
        </row>
        <row r="1053">
          <cell r="A1053" t="str">
            <v>B54P188</v>
          </cell>
        </row>
        <row r="1054">
          <cell r="A1054" t="str">
            <v>B54P189</v>
          </cell>
        </row>
        <row r="1055">
          <cell r="A1055" t="str">
            <v>B54P190</v>
          </cell>
        </row>
        <row r="1056">
          <cell r="A1056" t="str">
            <v>B54P190</v>
          </cell>
        </row>
        <row r="1057">
          <cell r="A1057" t="str">
            <v>B54P191</v>
          </cell>
        </row>
        <row r="1058">
          <cell r="A1058" t="str">
            <v>B54P191</v>
          </cell>
        </row>
        <row r="1059">
          <cell r="A1059" t="str">
            <v>B54P191</v>
          </cell>
        </row>
        <row r="1060">
          <cell r="A1060" t="str">
            <v>B54P192</v>
          </cell>
        </row>
        <row r="1061">
          <cell r="A1061" t="str">
            <v>B54P193</v>
          </cell>
        </row>
        <row r="1062">
          <cell r="A1062" t="str">
            <v>B54P193</v>
          </cell>
        </row>
        <row r="1063">
          <cell r="A1063" t="str">
            <v>B54P194</v>
          </cell>
        </row>
        <row r="1064">
          <cell r="A1064" t="str">
            <v>B54P194</v>
          </cell>
        </row>
        <row r="1065">
          <cell r="A1065" t="str">
            <v>B60203</v>
          </cell>
        </row>
        <row r="1066">
          <cell r="A1066" t="str">
            <v>BR02061</v>
          </cell>
        </row>
        <row r="1067">
          <cell r="A1067" t="str">
            <v>BR02061</v>
          </cell>
        </row>
        <row r="1068">
          <cell r="A1068" t="str">
            <v>BR02062</v>
          </cell>
        </row>
        <row r="1069">
          <cell r="A1069" t="str">
            <v>BR02062</v>
          </cell>
        </row>
        <row r="1070">
          <cell r="A1070" t="str">
            <v>BR02065</v>
          </cell>
        </row>
        <row r="1071">
          <cell r="A1071" t="str">
            <v>BR02065</v>
          </cell>
        </row>
        <row r="1072">
          <cell r="A1072" t="str">
            <v>BR04016</v>
          </cell>
        </row>
        <row r="1073">
          <cell r="A1073" t="str">
            <v>BR05015</v>
          </cell>
        </row>
        <row r="1074">
          <cell r="A1074" t="str">
            <v>BR05015</v>
          </cell>
        </row>
        <row r="1075">
          <cell r="A1075" t="str">
            <v>BR09018</v>
          </cell>
        </row>
        <row r="1076">
          <cell r="A1076" t="str">
            <v>BR123712</v>
          </cell>
        </row>
        <row r="1077">
          <cell r="A1077" t="str">
            <v>BR123712</v>
          </cell>
        </row>
        <row r="1078">
          <cell r="A1078" t="str">
            <v>BR123771</v>
          </cell>
        </row>
        <row r="1079">
          <cell r="A1079" t="str">
            <v>BR32008</v>
          </cell>
        </row>
        <row r="1080">
          <cell r="A1080" t="str">
            <v>BR32008</v>
          </cell>
        </row>
        <row r="1081">
          <cell r="A1081" t="str">
            <v>BR32009</v>
          </cell>
        </row>
        <row r="1082">
          <cell r="A1082" t="str">
            <v>BR32010</v>
          </cell>
        </row>
        <row r="1083">
          <cell r="A1083" t="str">
            <v>BR32010</v>
          </cell>
        </row>
        <row r="1084">
          <cell r="A1084" t="str">
            <v>BR32012</v>
          </cell>
        </row>
        <row r="1085">
          <cell r="A1085" t="str">
            <v>BR33005</v>
          </cell>
        </row>
        <row r="1086">
          <cell r="A1086" t="str">
            <v>BR80004</v>
          </cell>
        </row>
        <row r="1087">
          <cell r="A1087" t="str">
            <v>BR80004</v>
          </cell>
        </row>
        <row r="1088">
          <cell r="A1088" t="str">
            <v>BR80012</v>
          </cell>
        </row>
        <row r="1089">
          <cell r="A1089" t="str">
            <v>BR80012</v>
          </cell>
        </row>
        <row r="1090">
          <cell r="A1090" t="str">
            <v>BR80012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INVESTERINGAR"/>
      <sheetName val="Nyinvest Dia 1998"/>
      <sheetName val="Nyinvest Dia totalt"/>
      <sheetName val="Diagramunderlag nyinvest"/>
      <sheetName val="NYINVESTERINGAR"/>
      <sheetName val="Reinvest Dia 1998"/>
      <sheetName val="Reinvest Dia totalt"/>
      <sheetName val="Diagramunderlag reinvest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ny"/>
      <sheetName val="gammal"/>
      <sheetName val="nytillkommet"/>
      <sheetName val="nyborttaget"/>
      <sheetName val="jämför"/>
    </sheetNames>
    <sheetDataSet>
      <sheetData sheetId="0"/>
      <sheetData sheetId="1">
        <row r="2">
          <cell r="A2">
            <v>1839</v>
          </cell>
        </row>
        <row r="3">
          <cell r="A3">
            <v>1846</v>
          </cell>
        </row>
        <row r="4">
          <cell r="A4">
            <v>1847</v>
          </cell>
        </row>
        <row r="5">
          <cell r="A5">
            <v>1848</v>
          </cell>
        </row>
        <row r="6">
          <cell r="A6">
            <v>1849</v>
          </cell>
        </row>
        <row r="7">
          <cell r="A7">
            <v>1852</v>
          </cell>
        </row>
        <row r="8">
          <cell r="A8">
            <v>1852</v>
          </cell>
        </row>
        <row r="9">
          <cell r="A9">
            <v>1853</v>
          </cell>
        </row>
        <row r="10">
          <cell r="A10">
            <v>1853</v>
          </cell>
        </row>
        <row r="11">
          <cell r="A11">
            <v>1872</v>
          </cell>
        </row>
        <row r="12">
          <cell r="A12">
            <v>1873</v>
          </cell>
        </row>
        <row r="13">
          <cell r="A13">
            <v>1877</v>
          </cell>
        </row>
        <row r="14">
          <cell r="A14">
            <v>1878</v>
          </cell>
        </row>
        <row r="15">
          <cell r="A15">
            <v>1879</v>
          </cell>
        </row>
        <row r="16">
          <cell r="A16">
            <v>1881</v>
          </cell>
        </row>
        <row r="17">
          <cell r="A17">
            <v>1884</v>
          </cell>
        </row>
        <row r="18">
          <cell r="A18">
            <v>1885</v>
          </cell>
        </row>
        <row r="19">
          <cell r="A19">
            <v>1886</v>
          </cell>
        </row>
        <row r="20">
          <cell r="A20">
            <v>1887</v>
          </cell>
        </row>
        <row r="21">
          <cell r="A21">
            <v>1888</v>
          </cell>
        </row>
        <row r="22">
          <cell r="A22">
            <v>1892</v>
          </cell>
        </row>
        <row r="23">
          <cell r="A23">
            <v>1893</v>
          </cell>
        </row>
        <row r="24">
          <cell r="A24">
            <v>1895</v>
          </cell>
        </row>
        <row r="25">
          <cell r="A25">
            <v>1896</v>
          </cell>
        </row>
        <row r="26">
          <cell r="A26">
            <v>1898</v>
          </cell>
        </row>
        <row r="27">
          <cell r="A27">
            <v>1899</v>
          </cell>
        </row>
        <row r="28">
          <cell r="A28">
            <v>1902</v>
          </cell>
        </row>
        <row r="29">
          <cell r="A29">
            <v>1904</v>
          </cell>
        </row>
        <row r="30">
          <cell r="A30">
            <v>1905</v>
          </cell>
        </row>
        <row r="31">
          <cell r="A31">
            <v>1906</v>
          </cell>
        </row>
        <row r="32">
          <cell r="A32">
            <v>1907</v>
          </cell>
        </row>
        <row r="33">
          <cell r="A33">
            <v>1908</v>
          </cell>
        </row>
        <row r="34">
          <cell r="A34">
            <v>1909</v>
          </cell>
        </row>
        <row r="35">
          <cell r="A35">
            <v>1910</v>
          </cell>
        </row>
        <row r="36">
          <cell r="A36">
            <v>1918</v>
          </cell>
        </row>
        <row r="37">
          <cell r="A37">
            <v>1924</v>
          </cell>
        </row>
        <row r="38">
          <cell r="A38">
            <v>1927</v>
          </cell>
        </row>
        <row r="39">
          <cell r="A39">
            <v>1928</v>
          </cell>
        </row>
        <row r="40">
          <cell r="A40">
            <v>1929</v>
          </cell>
        </row>
        <row r="41">
          <cell r="A41">
            <v>1930</v>
          </cell>
        </row>
        <row r="42">
          <cell r="A42">
            <v>1931</v>
          </cell>
        </row>
        <row r="43">
          <cell r="A43">
            <v>1932</v>
          </cell>
        </row>
        <row r="44">
          <cell r="A44">
            <v>1933</v>
          </cell>
        </row>
        <row r="45">
          <cell r="A45">
            <v>1934</v>
          </cell>
        </row>
        <row r="46">
          <cell r="A46">
            <v>1938</v>
          </cell>
        </row>
        <row r="47">
          <cell r="A47">
            <v>1939</v>
          </cell>
        </row>
        <row r="48">
          <cell r="A48">
            <v>1940</v>
          </cell>
        </row>
        <row r="49">
          <cell r="A49">
            <v>1940</v>
          </cell>
        </row>
        <row r="50">
          <cell r="A50">
            <v>1975</v>
          </cell>
        </row>
        <row r="51">
          <cell r="A51">
            <v>2218</v>
          </cell>
        </row>
        <row r="52">
          <cell r="A52">
            <v>2219</v>
          </cell>
        </row>
        <row r="53">
          <cell r="A53">
            <v>2229</v>
          </cell>
        </row>
        <row r="54">
          <cell r="A54">
            <v>2230</v>
          </cell>
        </row>
        <row r="55">
          <cell r="A55">
            <v>2230</v>
          </cell>
        </row>
        <row r="56">
          <cell r="A56">
            <v>2231</v>
          </cell>
        </row>
        <row r="57">
          <cell r="A57">
            <v>2232</v>
          </cell>
        </row>
        <row r="58">
          <cell r="A58">
            <v>2232</v>
          </cell>
        </row>
        <row r="59">
          <cell r="A59">
            <v>2233</v>
          </cell>
        </row>
        <row r="60">
          <cell r="A60">
            <v>2233</v>
          </cell>
        </row>
        <row r="61">
          <cell r="A61">
            <v>2234</v>
          </cell>
        </row>
        <row r="62">
          <cell r="A62">
            <v>2234</v>
          </cell>
        </row>
        <row r="63">
          <cell r="A63">
            <v>2235</v>
          </cell>
        </row>
        <row r="64">
          <cell r="A64">
            <v>2235</v>
          </cell>
        </row>
        <row r="65">
          <cell r="A65">
            <v>2236</v>
          </cell>
        </row>
        <row r="66">
          <cell r="A66">
            <v>2236</v>
          </cell>
        </row>
        <row r="67">
          <cell r="A67">
            <v>2237</v>
          </cell>
        </row>
        <row r="68">
          <cell r="A68">
            <v>2237</v>
          </cell>
        </row>
        <row r="69">
          <cell r="A69">
            <v>2241</v>
          </cell>
        </row>
        <row r="70">
          <cell r="A70">
            <v>2367</v>
          </cell>
        </row>
        <row r="71">
          <cell r="A71">
            <v>2411</v>
          </cell>
        </row>
        <row r="72">
          <cell r="A72">
            <v>2411</v>
          </cell>
        </row>
        <row r="73">
          <cell r="A73">
            <v>2412</v>
          </cell>
        </row>
        <row r="74">
          <cell r="A74">
            <v>2414</v>
          </cell>
        </row>
        <row r="75">
          <cell r="A75">
            <v>2414</v>
          </cell>
        </row>
        <row r="76">
          <cell r="A76">
            <v>2414</v>
          </cell>
        </row>
        <row r="77">
          <cell r="A77">
            <v>2719</v>
          </cell>
        </row>
        <row r="78">
          <cell r="A78">
            <v>2720</v>
          </cell>
        </row>
        <row r="79">
          <cell r="A79">
            <v>2786</v>
          </cell>
        </row>
        <row r="80">
          <cell r="A80">
            <v>2789</v>
          </cell>
        </row>
        <row r="81">
          <cell r="A81">
            <v>2873</v>
          </cell>
        </row>
        <row r="82">
          <cell r="A82">
            <v>2877</v>
          </cell>
        </row>
        <row r="83">
          <cell r="A83">
            <v>2915</v>
          </cell>
        </row>
        <row r="84">
          <cell r="A84">
            <v>2936</v>
          </cell>
        </row>
        <row r="85">
          <cell r="A85">
            <v>2936</v>
          </cell>
        </row>
        <row r="86">
          <cell r="A86">
            <v>2943</v>
          </cell>
        </row>
        <row r="87">
          <cell r="A87">
            <v>2943</v>
          </cell>
        </row>
        <row r="88">
          <cell r="A88">
            <v>3015</v>
          </cell>
        </row>
        <row r="89">
          <cell r="A89">
            <v>3107</v>
          </cell>
        </row>
        <row r="90">
          <cell r="A90">
            <v>3217</v>
          </cell>
        </row>
        <row r="91">
          <cell r="A91">
            <v>3375</v>
          </cell>
        </row>
        <row r="92">
          <cell r="A92">
            <v>3380</v>
          </cell>
        </row>
        <row r="93">
          <cell r="A93">
            <v>3381</v>
          </cell>
        </row>
        <row r="94">
          <cell r="A94">
            <v>3381</v>
          </cell>
        </row>
        <row r="95">
          <cell r="A95">
            <v>3439</v>
          </cell>
        </row>
        <row r="96">
          <cell r="A96">
            <v>3439</v>
          </cell>
        </row>
        <row r="97">
          <cell r="A97">
            <v>3444</v>
          </cell>
        </row>
        <row r="98">
          <cell r="A98">
            <v>3462</v>
          </cell>
        </row>
        <row r="99">
          <cell r="A99">
            <v>3471</v>
          </cell>
        </row>
        <row r="100">
          <cell r="A100">
            <v>3477</v>
          </cell>
        </row>
        <row r="101">
          <cell r="A101">
            <v>3499</v>
          </cell>
        </row>
        <row r="102">
          <cell r="A102">
            <v>3525</v>
          </cell>
        </row>
        <row r="103">
          <cell r="A103">
            <v>3527</v>
          </cell>
        </row>
        <row r="104">
          <cell r="A104">
            <v>3528</v>
          </cell>
        </row>
        <row r="105">
          <cell r="A105">
            <v>3529</v>
          </cell>
        </row>
        <row r="106">
          <cell r="A106">
            <v>3530</v>
          </cell>
        </row>
        <row r="107">
          <cell r="A107">
            <v>3545</v>
          </cell>
        </row>
        <row r="108">
          <cell r="A108">
            <v>3546</v>
          </cell>
        </row>
        <row r="109">
          <cell r="A109">
            <v>3547</v>
          </cell>
        </row>
        <row r="110">
          <cell r="A110">
            <v>3548</v>
          </cell>
        </row>
        <row r="111">
          <cell r="A111">
            <v>3549</v>
          </cell>
        </row>
        <row r="112">
          <cell r="A112">
            <v>3552</v>
          </cell>
        </row>
        <row r="113">
          <cell r="A113">
            <v>3553</v>
          </cell>
        </row>
        <row r="114">
          <cell r="A114">
            <v>3554</v>
          </cell>
        </row>
        <row r="115">
          <cell r="A115">
            <v>3555</v>
          </cell>
        </row>
        <row r="116">
          <cell r="A116">
            <v>3556</v>
          </cell>
        </row>
        <row r="117">
          <cell r="A117">
            <v>3558</v>
          </cell>
        </row>
        <row r="118">
          <cell r="A118">
            <v>3560</v>
          </cell>
        </row>
        <row r="119">
          <cell r="A119">
            <v>3561</v>
          </cell>
        </row>
        <row r="120">
          <cell r="A120">
            <v>3563</v>
          </cell>
        </row>
        <row r="121">
          <cell r="A121">
            <v>3566</v>
          </cell>
        </row>
        <row r="122">
          <cell r="A122">
            <v>3566</v>
          </cell>
        </row>
        <row r="123">
          <cell r="A123">
            <v>3567</v>
          </cell>
        </row>
        <row r="124">
          <cell r="A124">
            <v>3589</v>
          </cell>
        </row>
        <row r="125">
          <cell r="A125">
            <v>3589</v>
          </cell>
        </row>
        <row r="126">
          <cell r="A126">
            <v>3648</v>
          </cell>
        </row>
        <row r="127">
          <cell r="A127">
            <v>3664</v>
          </cell>
        </row>
        <row r="128">
          <cell r="A128">
            <v>3678</v>
          </cell>
        </row>
        <row r="129">
          <cell r="A129">
            <v>3679</v>
          </cell>
        </row>
        <row r="130">
          <cell r="A130">
            <v>3680</v>
          </cell>
        </row>
        <row r="131">
          <cell r="A131">
            <v>3682</v>
          </cell>
        </row>
        <row r="132">
          <cell r="A132">
            <v>3701</v>
          </cell>
        </row>
        <row r="133">
          <cell r="A133">
            <v>3706</v>
          </cell>
        </row>
        <row r="134">
          <cell r="A134">
            <v>3709</v>
          </cell>
        </row>
        <row r="135">
          <cell r="A135">
            <v>3713</v>
          </cell>
        </row>
        <row r="136">
          <cell r="A136">
            <v>3773</v>
          </cell>
        </row>
        <row r="137">
          <cell r="A137">
            <v>3825</v>
          </cell>
        </row>
        <row r="138">
          <cell r="A138">
            <v>3843</v>
          </cell>
        </row>
        <row r="139">
          <cell r="A139">
            <v>3843</v>
          </cell>
        </row>
        <row r="140">
          <cell r="A140">
            <v>3843</v>
          </cell>
        </row>
        <row r="141">
          <cell r="A141">
            <v>3862</v>
          </cell>
        </row>
        <row r="142">
          <cell r="A142">
            <v>3862</v>
          </cell>
        </row>
        <row r="143">
          <cell r="A143">
            <v>3920</v>
          </cell>
        </row>
        <row r="144">
          <cell r="A144">
            <v>3936</v>
          </cell>
        </row>
        <row r="145">
          <cell r="A145">
            <v>3936</v>
          </cell>
        </row>
        <row r="146">
          <cell r="A146">
            <v>3937</v>
          </cell>
        </row>
        <row r="147">
          <cell r="A147">
            <v>3938</v>
          </cell>
        </row>
        <row r="148">
          <cell r="A148">
            <v>3939</v>
          </cell>
        </row>
        <row r="149">
          <cell r="A149">
            <v>3939</v>
          </cell>
        </row>
        <row r="150">
          <cell r="A150">
            <v>3953</v>
          </cell>
        </row>
        <row r="151">
          <cell r="A151">
            <v>3953</v>
          </cell>
        </row>
        <row r="152">
          <cell r="A152">
            <v>3954</v>
          </cell>
        </row>
        <row r="153">
          <cell r="A153">
            <v>3959</v>
          </cell>
        </row>
        <row r="154">
          <cell r="A154">
            <v>3960</v>
          </cell>
        </row>
        <row r="155">
          <cell r="A155">
            <v>3961</v>
          </cell>
        </row>
        <row r="156">
          <cell r="A156">
            <v>3964</v>
          </cell>
        </row>
        <row r="157">
          <cell r="A157">
            <v>3968</v>
          </cell>
        </row>
        <row r="158">
          <cell r="A158">
            <v>3969</v>
          </cell>
        </row>
        <row r="159">
          <cell r="A159">
            <v>3970</v>
          </cell>
        </row>
        <row r="160">
          <cell r="A160">
            <v>3972</v>
          </cell>
        </row>
        <row r="161">
          <cell r="A161">
            <v>3972</v>
          </cell>
        </row>
        <row r="162">
          <cell r="A162">
            <v>3973</v>
          </cell>
        </row>
        <row r="163">
          <cell r="A163">
            <v>3973</v>
          </cell>
        </row>
        <row r="164">
          <cell r="A164">
            <v>3974</v>
          </cell>
        </row>
        <row r="165">
          <cell r="A165">
            <v>3974</v>
          </cell>
        </row>
        <row r="166">
          <cell r="A166">
            <v>3975</v>
          </cell>
        </row>
        <row r="167">
          <cell r="A167">
            <v>3975</v>
          </cell>
        </row>
        <row r="168">
          <cell r="A168">
            <v>3976</v>
          </cell>
        </row>
        <row r="169">
          <cell r="A169">
            <v>3976</v>
          </cell>
        </row>
        <row r="170">
          <cell r="A170">
            <v>3977</v>
          </cell>
        </row>
        <row r="171">
          <cell r="A171">
            <v>3978</v>
          </cell>
        </row>
        <row r="172">
          <cell r="A172">
            <v>3979</v>
          </cell>
        </row>
        <row r="173">
          <cell r="A173">
            <v>3979</v>
          </cell>
        </row>
        <row r="174">
          <cell r="A174">
            <v>3980</v>
          </cell>
        </row>
        <row r="175">
          <cell r="A175">
            <v>3980</v>
          </cell>
        </row>
        <row r="176">
          <cell r="A176">
            <v>3981</v>
          </cell>
        </row>
        <row r="177">
          <cell r="A177">
            <v>3982</v>
          </cell>
        </row>
        <row r="178">
          <cell r="A178">
            <v>3982</v>
          </cell>
        </row>
        <row r="179">
          <cell r="A179">
            <v>3983</v>
          </cell>
        </row>
        <row r="180">
          <cell r="A180">
            <v>3983</v>
          </cell>
        </row>
        <row r="181">
          <cell r="A181">
            <v>3984</v>
          </cell>
        </row>
        <row r="182">
          <cell r="A182">
            <v>3988</v>
          </cell>
        </row>
        <row r="183">
          <cell r="A183">
            <v>3989</v>
          </cell>
        </row>
        <row r="184">
          <cell r="A184">
            <v>3990</v>
          </cell>
        </row>
        <row r="185">
          <cell r="A185">
            <v>3991</v>
          </cell>
        </row>
        <row r="186">
          <cell r="A186">
            <v>3991</v>
          </cell>
        </row>
        <row r="187">
          <cell r="A187">
            <v>3992</v>
          </cell>
        </row>
        <row r="188">
          <cell r="A188">
            <v>3993</v>
          </cell>
        </row>
        <row r="189">
          <cell r="A189">
            <v>3994</v>
          </cell>
        </row>
        <row r="190">
          <cell r="A190">
            <v>3995</v>
          </cell>
        </row>
        <row r="191">
          <cell r="A191">
            <v>3996</v>
          </cell>
        </row>
        <row r="192">
          <cell r="A192">
            <v>3996</v>
          </cell>
        </row>
        <row r="193">
          <cell r="A193">
            <v>3997</v>
          </cell>
        </row>
        <row r="194">
          <cell r="A194">
            <v>3997</v>
          </cell>
        </row>
        <row r="195">
          <cell r="A195">
            <v>3998</v>
          </cell>
        </row>
        <row r="196">
          <cell r="A196">
            <v>3998</v>
          </cell>
        </row>
        <row r="197">
          <cell r="A197">
            <v>3999</v>
          </cell>
        </row>
        <row r="198">
          <cell r="A198">
            <v>3999</v>
          </cell>
        </row>
        <row r="199">
          <cell r="A199">
            <v>4026</v>
          </cell>
        </row>
        <row r="200">
          <cell r="A200">
            <v>4026</v>
          </cell>
        </row>
        <row r="201">
          <cell r="A201">
            <v>4027</v>
          </cell>
        </row>
        <row r="202">
          <cell r="A202">
            <v>4027</v>
          </cell>
        </row>
        <row r="203">
          <cell r="A203">
            <v>4028</v>
          </cell>
        </row>
        <row r="204">
          <cell r="A204">
            <v>4028</v>
          </cell>
        </row>
        <row r="205">
          <cell r="A205">
            <v>4029</v>
          </cell>
        </row>
        <row r="206">
          <cell r="A206">
            <v>4029</v>
          </cell>
        </row>
        <row r="207">
          <cell r="A207">
            <v>4030</v>
          </cell>
        </row>
        <row r="208">
          <cell r="A208">
            <v>4030</v>
          </cell>
        </row>
        <row r="209">
          <cell r="A209">
            <v>4034</v>
          </cell>
        </row>
        <row r="210">
          <cell r="A210">
            <v>4035</v>
          </cell>
        </row>
        <row r="211">
          <cell r="A211">
            <v>4036</v>
          </cell>
        </row>
        <row r="212">
          <cell r="A212">
            <v>4036</v>
          </cell>
        </row>
        <row r="213">
          <cell r="A213">
            <v>4037</v>
          </cell>
        </row>
        <row r="214">
          <cell r="A214">
            <v>4037</v>
          </cell>
        </row>
        <row r="215">
          <cell r="A215">
            <v>4038</v>
          </cell>
        </row>
        <row r="216">
          <cell r="A216">
            <v>4038</v>
          </cell>
        </row>
        <row r="217">
          <cell r="A217">
            <v>4040</v>
          </cell>
        </row>
        <row r="218">
          <cell r="A218">
            <v>4040</v>
          </cell>
        </row>
        <row r="219">
          <cell r="A219">
            <v>4041</v>
          </cell>
        </row>
        <row r="220">
          <cell r="A220">
            <v>4041</v>
          </cell>
        </row>
        <row r="221">
          <cell r="A221">
            <v>4042</v>
          </cell>
        </row>
        <row r="222">
          <cell r="A222">
            <v>4043</v>
          </cell>
        </row>
        <row r="223">
          <cell r="A223">
            <v>4044</v>
          </cell>
        </row>
        <row r="224">
          <cell r="A224">
            <v>4045</v>
          </cell>
        </row>
        <row r="225">
          <cell r="A225">
            <v>4045</v>
          </cell>
        </row>
        <row r="226">
          <cell r="A226">
            <v>4046</v>
          </cell>
        </row>
        <row r="227">
          <cell r="A227">
            <v>4047</v>
          </cell>
        </row>
        <row r="228">
          <cell r="A228">
            <v>4048</v>
          </cell>
        </row>
        <row r="229">
          <cell r="A229">
            <v>4048</v>
          </cell>
        </row>
        <row r="230">
          <cell r="A230">
            <v>4049</v>
          </cell>
        </row>
        <row r="231">
          <cell r="A231">
            <v>4049</v>
          </cell>
        </row>
        <row r="232">
          <cell r="A232">
            <v>4051</v>
          </cell>
        </row>
        <row r="233">
          <cell r="A233">
            <v>4051</v>
          </cell>
        </row>
        <row r="234">
          <cell r="A234">
            <v>4052</v>
          </cell>
        </row>
        <row r="235">
          <cell r="A235">
            <v>4053</v>
          </cell>
        </row>
        <row r="236">
          <cell r="A236">
            <v>4054</v>
          </cell>
        </row>
        <row r="237">
          <cell r="A237">
            <v>4055</v>
          </cell>
        </row>
        <row r="238">
          <cell r="A238">
            <v>4057</v>
          </cell>
        </row>
        <row r="239">
          <cell r="A239">
            <v>4058</v>
          </cell>
        </row>
        <row r="240">
          <cell r="A240">
            <v>4059</v>
          </cell>
        </row>
        <row r="241">
          <cell r="A241">
            <v>4060</v>
          </cell>
        </row>
        <row r="242">
          <cell r="A242">
            <v>4062</v>
          </cell>
        </row>
        <row r="243">
          <cell r="A243">
            <v>4062</v>
          </cell>
        </row>
        <row r="244">
          <cell r="A244">
            <v>4063</v>
          </cell>
        </row>
        <row r="245">
          <cell r="A245">
            <v>4064</v>
          </cell>
        </row>
        <row r="246">
          <cell r="A246">
            <v>4064</v>
          </cell>
        </row>
        <row r="247">
          <cell r="A247">
            <v>4065</v>
          </cell>
        </row>
        <row r="248">
          <cell r="A248">
            <v>4066</v>
          </cell>
        </row>
        <row r="249">
          <cell r="A249">
            <v>4067</v>
          </cell>
        </row>
        <row r="250">
          <cell r="A250">
            <v>4068</v>
          </cell>
        </row>
        <row r="251">
          <cell r="A251">
            <v>4069</v>
          </cell>
        </row>
        <row r="252">
          <cell r="A252">
            <v>4070</v>
          </cell>
        </row>
        <row r="253">
          <cell r="A253">
            <v>4070</v>
          </cell>
        </row>
        <row r="254">
          <cell r="A254">
            <v>4071</v>
          </cell>
        </row>
        <row r="255">
          <cell r="A255">
            <v>4071</v>
          </cell>
        </row>
        <row r="256">
          <cell r="A256">
            <v>4072</v>
          </cell>
        </row>
        <row r="257">
          <cell r="A257">
            <v>4073</v>
          </cell>
        </row>
        <row r="258">
          <cell r="A258">
            <v>4074</v>
          </cell>
        </row>
        <row r="259">
          <cell r="A259">
            <v>4075</v>
          </cell>
        </row>
        <row r="260">
          <cell r="A260">
            <v>4076</v>
          </cell>
        </row>
        <row r="261">
          <cell r="A261">
            <v>4077</v>
          </cell>
        </row>
        <row r="262">
          <cell r="A262">
            <v>4078</v>
          </cell>
        </row>
        <row r="263">
          <cell r="A263">
            <v>4079</v>
          </cell>
        </row>
        <row r="264">
          <cell r="A264">
            <v>4080</v>
          </cell>
        </row>
        <row r="265">
          <cell r="A265">
            <v>4080</v>
          </cell>
        </row>
        <row r="266">
          <cell r="A266">
            <v>4081</v>
          </cell>
        </row>
        <row r="267">
          <cell r="A267">
            <v>4082</v>
          </cell>
        </row>
        <row r="268">
          <cell r="A268">
            <v>4082</v>
          </cell>
        </row>
        <row r="269">
          <cell r="A269">
            <v>4083</v>
          </cell>
        </row>
        <row r="270">
          <cell r="A270">
            <v>4084</v>
          </cell>
        </row>
        <row r="271">
          <cell r="A271">
            <v>4085</v>
          </cell>
        </row>
        <row r="272">
          <cell r="A272">
            <v>4086</v>
          </cell>
        </row>
        <row r="273">
          <cell r="A273">
            <v>4087</v>
          </cell>
        </row>
        <row r="274">
          <cell r="A274">
            <v>4088</v>
          </cell>
        </row>
        <row r="275">
          <cell r="A275">
            <v>4090</v>
          </cell>
        </row>
        <row r="276">
          <cell r="A276">
            <v>4091</v>
          </cell>
        </row>
        <row r="277">
          <cell r="A277">
            <v>4092</v>
          </cell>
        </row>
        <row r="278">
          <cell r="A278">
            <v>4093</v>
          </cell>
        </row>
        <row r="279">
          <cell r="A279">
            <v>4094</v>
          </cell>
        </row>
        <row r="280">
          <cell r="A280">
            <v>4095</v>
          </cell>
        </row>
        <row r="281">
          <cell r="A281">
            <v>4096</v>
          </cell>
        </row>
        <row r="282">
          <cell r="A282">
            <v>4097</v>
          </cell>
        </row>
        <row r="283">
          <cell r="A283">
            <v>4099</v>
          </cell>
        </row>
        <row r="284">
          <cell r="A284">
            <v>4100</v>
          </cell>
        </row>
        <row r="285">
          <cell r="A285">
            <v>4101</v>
          </cell>
        </row>
        <row r="286">
          <cell r="A286">
            <v>4102</v>
          </cell>
        </row>
        <row r="287">
          <cell r="A287">
            <v>4102</v>
          </cell>
        </row>
        <row r="288">
          <cell r="A288">
            <v>4103</v>
          </cell>
        </row>
        <row r="289">
          <cell r="A289">
            <v>4103</v>
          </cell>
        </row>
        <row r="290">
          <cell r="A290">
            <v>4104</v>
          </cell>
        </row>
        <row r="291">
          <cell r="A291">
            <v>4104</v>
          </cell>
        </row>
        <row r="292">
          <cell r="A292">
            <v>4105</v>
          </cell>
        </row>
        <row r="293">
          <cell r="A293">
            <v>4105</v>
          </cell>
        </row>
        <row r="294">
          <cell r="A294">
            <v>4106</v>
          </cell>
        </row>
        <row r="295">
          <cell r="A295">
            <v>4106</v>
          </cell>
        </row>
        <row r="296">
          <cell r="A296">
            <v>4107</v>
          </cell>
        </row>
        <row r="297">
          <cell r="A297">
            <v>4109</v>
          </cell>
        </row>
        <row r="298">
          <cell r="A298">
            <v>4110</v>
          </cell>
        </row>
        <row r="299">
          <cell r="A299">
            <v>4110</v>
          </cell>
        </row>
        <row r="300">
          <cell r="A300">
            <v>4111</v>
          </cell>
        </row>
        <row r="301">
          <cell r="A301">
            <v>4111</v>
          </cell>
        </row>
        <row r="302">
          <cell r="A302">
            <v>4112</v>
          </cell>
        </row>
        <row r="303">
          <cell r="A303">
            <v>4115</v>
          </cell>
        </row>
        <row r="304">
          <cell r="A304">
            <v>4116</v>
          </cell>
        </row>
        <row r="305">
          <cell r="A305">
            <v>4117</v>
          </cell>
        </row>
        <row r="306">
          <cell r="A306">
            <v>4117</v>
          </cell>
        </row>
        <row r="307">
          <cell r="A307">
            <v>4118</v>
          </cell>
        </row>
        <row r="308">
          <cell r="A308">
            <v>4119</v>
          </cell>
        </row>
        <row r="309">
          <cell r="A309">
            <v>4120</v>
          </cell>
        </row>
        <row r="310">
          <cell r="A310">
            <v>4120</v>
          </cell>
        </row>
        <row r="311">
          <cell r="A311">
            <v>4121</v>
          </cell>
        </row>
        <row r="312">
          <cell r="A312">
            <v>4122</v>
          </cell>
        </row>
        <row r="313">
          <cell r="A313">
            <v>4122</v>
          </cell>
        </row>
        <row r="314">
          <cell r="A314">
            <v>4123</v>
          </cell>
        </row>
        <row r="315">
          <cell r="A315">
            <v>4124</v>
          </cell>
        </row>
        <row r="316">
          <cell r="A316">
            <v>4125</v>
          </cell>
        </row>
        <row r="317">
          <cell r="A317">
            <v>4162</v>
          </cell>
        </row>
        <row r="318">
          <cell r="A318">
            <v>4166</v>
          </cell>
        </row>
        <row r="319">
          <cell r="A319">
            <v>4244</v>
          </cell>
        </row>
        <row r="320">
          <cell r="A320">
            <v>4252</v>
          </cell>
        </row>
        <row r="321">
          <cell r="A321">
            <v>4253</v>
          </cell>
        </row>
        <row r="322">
          <cell r="A322">
            <v>4254</v>
          </cell>
        </row>
        <row r="323">
          <cell r="A323">
            <v>4255</v>
          </cell>
        </row>
        <row r="324">
          <cell r="A324">
            <v>4256</v>
          </cell>
        </row>
        <row r="325">
          <cell r="A325">
            <v>4256</v>
          </cell>
        </row>
        <row r="326">
          <cell r="A326">
            <v>4257</v>
          </cell>
        </row>
        <row r="327">
          <cell r="A327">
            <v>4258</v>
          </cell>
        </row>
        <row r="328">
          <cell r="A328">
            <v>4258</v>
          </cell>
        </row>
        <row r="329">
          <cell r="A329">
            <v>4259</v>
          </cell>
        </row>
        <row r="330">
          <cell r="A330">
            <v>4259</v>
          </cell>
        </row>
        <row r="331">
          <cell r="A331">
            <v>4260</v>
          </cell>
        </row>
        <row r="332">
          <cell r="A332">
            <v>4260</v>
          </cell>
        </row>
        <row r="333">
          <cell r="A333">
            <v>4261</v>
          </cell>
        </row>
        <row r="334">
          <cell r="A334">
            <v>4262</v>
          </cell>
        </row>
        <row r="335">
          <cell r="A335">
            <v>4262</v>
          </cell>
        </row>
        <row r="336">
          <cell r="A336">
            <v>4263</v>
          </cell>
        </row>
        <row r="337">
          <cell r="A337">
            <v>4263</v>
          </cell>
        </row>
        <row r="338">
          <cell r="A338">
            <v>4264</v>
          </cell>
        </row>
        <row r="339">
          <cell r="A339">
            <v>4264</v>
          </cell>
        </row>
        <row r="340">
          <cell r="A340">
            <v>4265</v>
          </cell>
        </row>
        <row r="341">
          <cell r="A341">
            <v>4265</v>
          </cell>
        </row>
        <row r="342">
          <cell r="A342">
            <v>4267</v>
          </cell>
        </row>
        <row r="343">
          <cell r="A343">
            <v>4267</v>
          </cell>
        </row>
        <row r="344">
          <cell r="A344">
            <v>4268</v>
          </cell>
        </row>
        <row r="345">
          <cell r="A345">
            <v>4268</v>
          </cell>
        </row>
        <row r="346">
          <cell r="A346">
            <v>4269</v>
          </cell>
        </row>
        <row r="347">
          <cell r="A347">
            <v>4269</v>
          </cell>
        </row>
        <row r="348">
          <cell r="A348">
            <v>4270</v>
          </cell>
        </row>
        <row r="349">
          <cell r="A349">
            <v>4270</v>
          </cell>
        </row>
        <row r="350">
          <cell r="A350">
            <v>4271</v>
          </cell>
        </row>
        <row r="351">
          <cell r="A351">
            <v>4271</v>
          </cell>
        </row>
        <row r="352">
          <cell r="A352">
            <v>4272</v>
          </cell>
        </row>
        <row r="353">
          <cell r="A353">
            <v>4272</v>
          </cell>
        </row>
        <row r="354">
          <cell r="A354">
            <v>4290</v>
          </cell>
        </row>
        <row r="355">
          <cell r="A355">
            <v>4295</v>
          </cell>
        </row>
        <row r="356">
          <cell r="A356">
            <v>4295</v>
          </cell>
        </row>
        <row r="357">
          <cell r="A357">
            <v>4296</v>
          </cell>
        </row>
        <row r="358">
          <cell r="A358">
            <v>4296</v>
          </cell>
        </row>
        <row r="359">
          <cell r="A359">
            <v>4296</v>
          </cell>
        </row>
        <row r="360">
          <cell r="A360">
            <v>4300</v>
          </cell>
        </row>
        <row r="361">
          <cell r="A361">
            <v>4333</v>
          </cell>
        </row>
        <row r="362">
          <cell r="A362">
            <v>4334</v>
          </cell>
        </row>
        <row r="363">
          <cell r="A363">
            <v>4335</v>
          </cell>
        </row>
        <row r="364">
          <cell r="A364">
            <v>4335</v>
          </cell>
        </row>
        <row r="365">
          <cell r="A365">
            <v>4337</v>
          </cell>
        </row>
        <row r="366">
          <cell r="A366">
            <v>4337</v>
          </cell>
        </row>
        <row r="367">
          <cell r="A367">
            <v>4339</v>
          </cell>
        </row>
        <row r="368">
          <cell r="A368">
            <v>4340</v>
          </cell>
        </row>
        <row r="369">
          <cell r="A369">
            <v>4340</v>
          </cell>
        </row>
        <row r="370">
          <cell r="A370">
            <v>4341</v>
          </cell>
        </row>
        <row r="371">
          <cell r="A371">
            <v>4342</v>
          </cell>
        </row>
        <row r="372">
          <cell r="A372">
            <v>4344</v>
          </cell>
        </row>
        <row r="373">
          <cell r="A373">
            <v>4345</v>
          </cell>
        </row>
        <row r="374">
          <cell r="A374">
            <v>4345</v>
          </cell>
        </row>
        <row r="375">
          <cell r="A375">
            <v>4347</v>
          </cell>
        </row>
        <row r="376">
          <cell r="A376">
            <v>4348</v>
          </cell>
        </row>
        <row r="377">
          <cell r="A377">
            <v>4349</v>
          </cell>
        </row>
        <row r="378">
          <cell r="A378">
            <v>4350</v>
          </cell>
        </row>
        <row r="379">
          <cell r="A379">
            <v>4387</v>
          </cell>
        </row>
        <row r="380">
          <cell r="A380">
            <v>4419</v>
          </cell>
        </row>
        <row r="381">
          <cell r="A381">
            <v>4419</v>
          </cell>
        </row>
        <row r="382">
          <cell r="A382">
            <v>4526</v>
          </cell>
        </row>
        <row r="383">
          <cell r="A383">
            <v>4528</v>
          </cell>
        </row>
        <row r="384">
          <cell r="A384">
            <v>4528</v>
          </cell>
        </row>
        <row r="385">
          <cell r="A385">
            <v>4529</v>
          </cell>
        </row>
        <row r="386">
          <cell r="A386">
            <v>4529</v>
          </cell>
        </row>
        <row r="387">
          <cell r="A387">
            <v>4531</v>
          </cell>
        </row>
        <row r="388">
          <cell r="A388">
            <v>4531</v>
          </cell>
        </row>
        <row r="389">
          <cell r="A389">
            <v>4709</v>
          </cell>
        </row>
        <row r="390">
          <cell r="A390">
            <v>4710</v>
          </cell>
        </row>
        <row r="391">
          <cell r="A391">
            <v>4711</v>
          </cell>
        </row>
        <row r="392">
          <cell r="A392">
            <v>4802</v>
          </cell>
        </row>
        <row r="393">
          <cell r="A393">
            <v>4844</v>
          </cell>
        </row>
        <row r="394">
          <cell r="A394">
            <v>4894</v>
          </cell>
        </row>
        <row r="395">
          <cell r="A395">
            <v>4894</v>
          </cell>
        </row>
        <row r="396">
          <cell r="A396">
            <v>4894</v>
          </cell>
        </row>
        <row r="397">
          <cell r="A397">
            <v>4894</v>
          </cell>
        </row>
        <row r="398">
          <cell r="A398">
            <v>4897</v>
          </cell>
        </row>
        <row r="399">
          <cell r="A399">
            <v>4897</v>
          </cell>
        </row>
        <row r="400">
          <cell r="A400">
            <v>4898</v>
          </cell>
        </row>
        <row r="401">
          <cell r="A401">
            <v>4900</v>
          </cell>
        </row>
        <row r="402">
          <cell r="A402">
            <v>4908</v>
          </cell>
        </row>
        <row r="403">
          <cell r="A403">
            <v>4908</v>
          </cell>
        </row>
        <row r="404">
          <cell r="A404">
            <v>5186</v>
          </cell>
        </row>
        <row r="405">
          <cell r="A405">
            <v>5187</v>
          </cell>
        </row>
        <row r="406">
          <cell r="A406">
            <v>5188</v>
          </cell>
        </row>
        <row r="407">
          <cell r="A407">
            <v>5189</v>
          </cell>
        </row>
        <row r="408">
          <cell r="A408">
            <v>5260</v>
          </cell>
        </row>
        <row r="409">
          <cell r="A409">
            <v>5260</v>
          </cell>
        </row>
        <row r="410">
          <cell r="A410">
            <v>5262</v>
          </cell>
        </row>
        <row r="411">
          <cell r="A411">
            <v>5262</v>
          </cell>
        </row>
        <row r="412">
          <cell r="A412">
            <v>5263</v>
          </cell>
        </row>
        <row r="413">
          <cell r="A413">
            <v>5263</v>
          </cell>
        </row>
        <row r="414">
          <cell r="A414">
            <v>5264</v>
          </cell>
        </row>
        <row r="415">
          <cell r="A415">
            <v>5264</v>
          </cell>
        </row>
        <row r="416">
          <cell r="A416">
            <v>5266</v>
          </cell>
        </row>
        <row r="417">
          <cell r="A417">
            <v>5266</v>
          </cell>
        </row>
        <row r="418">
          <cell r="A418">
            <v>5267</v>
          </cell>
        </row>
        <row r="419">
          <cell r="A419">
            <v>5268</v>
          </cell>
        </row>
        <row r="420">
          <cell r="A420">
            <v>5268</v>
          </cell>
        </row>
        <row r="421">
          <cell r="A421">
            <v>5269</v>
          </cell>
        </row>
        <row r="422">
          <cell r="A422">
            <v>5269</v>
          </cell>
        </row>
        <row r="423">
          <cell r="A423">
            <v>5270</v>
          </cell>
        </row>
        <row r="424">
          <cell r="A424">
            <v>5270</v>
          </cell>
        </row>
        <row r="425">
          <cell r="A425">
            <v>5271</v>
          </cell>
        </row>
        <row r="426">
          <cell r="A426">
            <v>5271</v>
          </cell>
        </row>
        <row r="427">
          <cell r="A427">
            <v>5272</v>
          </cell>
        </row>
        <row r="428">
          <cell r="A428">
            <v>5272</v>
          </cell>
        </row>
        <row r="429">
          <cell r="A429">
            <v>5273</v>
          </cell>
        </row>
        <row r="430">
          <cell r="A430">
            <v>5273</v>
          </cell>
        </row>
        <row r="431">
          <cell r="A431">
            <v>5274</v>
          </cell>
        </row>
        <row r="432">
          <cell r="A432">
            <v>5274</v>
          </cell>
        </row>
        <row r="433">
          <cell r="A433">
            <v>5275</v>
          </cell>
        </row>
        <row r="434">
          <cell r="A434">
            <v>5275</v>
          </cell>
        </row>
        <row r="435">
          <cell r="A435">
            <v>5276</v>
          </cell>
        </row>
        <row r="436">
          <cell r="A436">
            <v>5279</v>
          </cell>
        </row>
        <row r="437">
          <cell r="A437">
            <v>5280</v>
          </cell>
        </row>
        <row r="438">
          <cell r="A438">
            <v>5281</v>
          </cell>
        </row>
        <row r="439">
          <cell r="A439">
            <v>5282</v>
          </cell>
        </row>
        <row r="440">
          <cell r="A440">
            <v>5301</v>
          </cell>
        </row>
        <row r="441">
          <cell r="A441">
            <v>5302</v>
          </cell>
        </row>
        <row r="442">
          <cell r="A442">
            <v>5302</v>
          </cell>
        </row>
        <row r="443">
          <cell r="A443">
            <v>5304</v>
          </cell>
        </row>
        <row r="444">
          <cell r="A444">
            <v>5305</v>
          </cell>
        </row>
        <row r="445">
          <cell r="A445">
            <v>5306</v>
          </cell>
        </row>
        <row r="446">
          <cell r="A446">
            <v>5307</v>
          </cell>
        </row>
        <row r="447">
          <cell r="A447">
            <v>5308</v>
          </cell>
        </row>
        <row r="448">
          <cell r="A448">
            <v>5309</v>
          </cell>
        </row>
        <row r="449">
          <cell r="A449">
            <v>5309</v>
          </cell>
        </row>
        <row r="450">
          <cell r="A450">
            <v>5416</v>
          </cell>
        </row>
        <row r="451">
          <cell r="A451">
            <v>5421</v>
          </cell>
        </row>
        <row r="452">
          <cell r="A452">
            <v>5424</v>
          </cell>
        </row>
        <row r="453">
          <cell r="A453">
            <v>5446</v>
          </cell>
        </row>
        <row r="454">
          <cell r="A454">
            <v>5447</v>
          </cell>
        </row>
        <row r="455">
          <cell r="A455">
            <v>5507</v>
          </cell>
        </row>
        <row r="456">
          <cell r="A456">
            <v>5511</v>
          </cell>
        </row>
        <row r="457">
          <cell r="A457">
            <v>5607</v>
          </cell>
        </row>
        <row r="458">
          <cell r="A458">
            <v>5641</v>
          </cell>
        </row>
        <row r="459">
          <cell r="A459">
            <v>5641</v>
          </cell>
        </row>
        <row r="460">
          <cell r="A460">
            <v>5641</v>
          </cell>
        </row>
        <row r="461">
          <cell r="A461">
            <v>5641</v>
          </cell>
        </row>
        <row r="462">
          <cell r="A462">
            <v>5641</v>
          </cell>
        </row>
        <row r="463">
          <cell r="A463">
            <v>5660</v>
          </cell>
        </row>
        <row r="464">
          <cell r="A464">
            <v>5661</v>
          </cell>
        </row>
        <row r="465">
          <cell r="A465">
            <v>5662</v>
          </cell>
        </row>
        <row r="466">
          <cell r="A466">
            <v>5664</v>
          </cell>
        </row>
        <row r="467">
          <cell r="A467">
            <v>5669</v>
          </cell>
        </row>
        <row r="468">
          <cell r="A468">
            <v>5719</v>
          </cell>
        </row>
        <row r="469">
          <cell r="A469">
            <v>5720</v>
          </cell>
        </row>
        <row r="470">
          <cell r="A470">
            <v>5721</v>
          </cell>
        </row>
        <row r="471">
          <cell r="A471">
            <v>5722</v>
          </cell>
        </row>
        <row r="472">
          <cell r="A472">
            <v>5793</v>
          </cell>
        </row>
        <row r="473">
          <cell r="A473">
            <v>5793</v>
          </cell>
        </row>
        <row r="474">
          <cell r="A474">
            <v>5812</v>
          </cell>
        </row>
        <row r="475">
          <cell r="A475">
            <v>5868</v>
          </cell>
        </row>
        <row r="476">
          <cell r="A476">
            <v>5875</v>
          </cell>
        </row>
        <row r="477">
          <cell r="A477">
            <v>5900</v>
          </cell>
        </row>
        <row r="478">
          <cell r="A478">
            <v>5915</v>
          </cell>
        </row>
        <row r="479">
          <cell r="A479">
            <v>5969</v>
          </cell>
        </row>
        <row r="480">
          <cell r="A480">
            <v>6029</v>
          </cell>
        </row>
        <row r="481">
          <cell r="A481">
            <v>6209</v>
          </cell>
        </row>
        <row r="482">
          <cell r="A482">
            <v>6210</v>
          </cell>
        </row>
        <row r="483">
          <cell r="A483">
            <v>6211</v>
          </cell>
        </row>
        <row r="484">
          <cell r="A484">
            <v>6212</v>
          </cell>
        </row>
        <row r="485">
          <cell r="A485">
            <v>6213</v>
          </cell>
        </row>
        <row r="486">
          <cell r="A486">
            <v>6215</v>
          </cell>
        </row>
        <row r="487">
          <cell r="A487">
            <v>6216</v>
          </cell>
        </row>
        <row r="488">
          <cell r="A488">
            <v>6217</v>
          </cell>
        </row>
        <row r="489">
          <cell r="A489">
            <v>6218</v>
          </cell>
        </row>
        <row r="490">
          <cell r="A490">
            <v>6219</v>
          </cell>
        </row>
        <row r="491">
          <cell r="A491">
            <v>6220</v>
          </cell>
        </row>
        <row r="492">
          <cell r="A492">
            <v>6221</v>
          </cell>
        </row>
        <row r="493">
          <cell r="A493">
            <v>6222</v>
          </cell>
        </row>
        <row r="494">
          <cell r="A494">
            <v>6223</v>
          </cell>
        </row>
        <row r="495">
          <cell r="A495">
            <v>6225</v>
          </cell>
        </row>
        <row r="496">
          <cell r="A496">
            <v>6226</v>
          </cell>
        </row>
        <row r="497">
          <cell r="A497">
            <v>6227</v>
          </cell>
        </row>
        <row r="498">
          <cell r="A498">
            <v>6228</v>
          </cell>
        </row>
        <row r="499">
          <cell r="A499">
            <v>6229</v>
          </cell>
        </row>
        <row r="500">
          <cell r="A500">
            <v>6230</v>
          </cell>
        </row>
        <row r="501">
          <cell r="A501">
            <v>6231</v>
          </cell>
        </row>
        <row r="502">
          <cell r="A502">
            <v>6232</v>
          </cell>
        </row>
        <row r="503">
          <cell r="A503">
            <v>6233</v>
          </cell>
        </row>
        <row r="504">
          <cell r="A504">
            <v>6235</v>
          </cell>
        </row>
        <row r="505">
          <cell r="A505">
            <v>6236</v>
          </cell>
        </row>
        <row r="506">
          <cell r="A506">
            <v>6237</v>
          </cell>
        </row>
        <row r="507">
          <cell r="A507">
            <v>6238</v>
          </cell>
        </row>
        <row r="508">
          <cell r="A508">
            <v>6240</v>
          </cell>
        </row>
        <row r="509">
          <cell r="A509">
            <v>6250</v>
          </cell>
        </row>
        <row r="510">
          <cell r="A510">
            <v>6250</v>
          </cell>
        </row>
        <row r="511">
          <cell r="A511">
            <v>6251</v>
          </cell>
        </row>
        <row r="512">
          <cell r="A512">
            <v>6252</v>
          </cell>
        </row>
        <row r="513">
          <cell r="A513">
            <v>6254</v>
          </cell>
        </row>
        <row r="514">
          <cell r="A514">
            <v>6255</v>
          </cell>
        </row>
        <row r="515">
          <cell r="A515">
            <v>6256</v>
          </cell>
        </row>
        <row r="516">
          <cell r="A516">
            <v>6257</v>
          </cell>
        </row>
        <row r="517">
          <cell r="A517">
            <v>6258</v>
          </cell>
        </row>
        <row r="518">
          <cell r="A518">
            <v>6260</v>
          </cell>
        </row>
        <row r="519">
          <cell r="A519">
            <v>6263</v>
          </cell>
        </row>
        <row r="520">
          <cell r="A520">
            <v>6280</v>
          </cell>
        </row>
        <row r="521">
          <cell r="A521">
            <v>6282</v>
          </cell>
        </row>
        <row r="522">
          <cell r="A522">
            <v>6282</v>
          </cell>
        </row>
        <row r="523">
          <cell r="A523">
            <v>6283</v>
          </cell>
        </row>
        <row r="524">
          <cell r="A524">
            <v>6283</v>
          </cell>
        </row>
        <row r="525">
          <cell r="A525">
            <v>6284</v>
          </cell>
        </row>
        <row r="526">
          <cell r="A526">
            <v>6284</v>
          </cell>
        </row>
        <row r="527">
          <cell r="A527">
            <v>6285</v>
          </cell>
        </row>
        <row r="528">
          <cell r="A528">
            <v>6285</v>
          </cell>
        </row>
        <row r="529">
          <cell r="A529">
            <v>6286</v>
          </cell>
        </row>
        <row r="530">
          <cell r="A530">
            <v>6286</v>
          </cell>
        </row>
        <row r="531">
          <cell r="A531">
            <v>6287</v>
          </cell>
        </row>
        <row r="532">
          <cell r="A532">
            <v>6287</v>
          </cell>
        </row>
        <row r="533">
          <cell r="A533">
            <v>6491</v>
          </cell>
        </row>
        <row r="534">
          <cell r="A534">
            <v>6493</v>
          </cell>
        </row>
        <row r="535">
          <cell r="A535">
            <v>6494</v>
          </cell>
        </row>
        <row r="536">
          <cell r="A536">
            <v>6495</v>
          </cell>
        </row>
        <row r="537">
          <cell r="A537">
            <v>6496</v>
          </cell>
        </row>
        <row r="538">
          <cell r="A538">
            <v>6497</v>
          </cell>
        </row>
        <row r="539">
          <cell r="A539">
            <v>6498</v>
          </cell>
        </row>
        <row r="540">
          <cell r="A540">
            <v>6499</v>
          </cell>
        </row>
        <row r="541">
          <cell r="A541">
            <v>6500</v>
          </cell>
        </row>
        <row r="542">
          <cell r="A542">
            <v>6501</v>
          </cell>
        </row>
        <row r="543">
          <cell r="A543">
            <v>6502</v>
          </cell>
        </row>
        <row r="544">
          <cell r="A544">
            <v>6505</v>
          </cell>
        </row>
        <row r="545">
          <cell r="A545">
            <v>6506</v>
          </cell>
        </row>
        <row r="546">
          <cell r="A546">
            <v>6508</v>
          </cell>
        </row>
        <row r="547">
          <cell r="A547">
            <v>6509</v>
          </cell>
        </row>
        <row r="548">
          <cell r="A548">
            <v>6565</v>
          </cell>
        </row>
        <row r="549">
          <cell r="A549">
            <v>6566</v>
          </cell>
        </row>
        <row r="550">
          <cell r="A550">
            <v>6567</v>
          </cell>
        </row>
        <row r="551">
          <cell r="A551">
            <v>6568</v>
          </cell>
        </row>
        <row r="552">
          <cell r="A552">
            <v>6569</v>
          </cell>
        </row>
        <row r="553">
          <cell r="A553">
            <v>6570</v>
          </cell>
        </row>
        <row r="554">
          <cell r="A554">
            <v>6570</v>
          </cell>
        </row>
        <row r="555">
          <cell r="A555">
            <v>6571</v>
          </cell>
        </row>
        <row r="556">
          <cell r="A556">
            <v>6581</v>
          </cell>
        </row>
        <row r="557">
          <cell r="A557">
            <v>6581</v>
          </cell>
        </row>
        <row r="558">
          <cell r="A558">
            <v>6582</v>
          </cell>
        </row>
        <row r="559">
          <cell r="A559">
            <v>6582</v>
          </cell>
        </row>
        <row r="560">
          <cell r="A560">
            <v>6583</v>
          </cell>
        </row>
        <row r="561">
          <cell r="A561">
            <v>6583</v>
          </cell>
        </row>
        <row r="562">
          <cell r="A562">
            <v>6584</v>
          </cell>
        </row>
        <row r="563">
          <cell r="A563">
            <v>6584</v>
          </cell>
        </row>
        <row r="564">
          <cell r="A564">
            <v>6585</v>
          </cell>
        </row>
        <row r="565">
          <cell r="A565">
            <v>6585</v>
          </cell>
        </row>
        <row r="566">
          <cell r="A566">
            <v>6586</v>
          </cell>
        </row>
        <row r="567">
          <cell r="A567">
            <v>6586</v>
          </cell>
        </row>
        <row r="568">
          <cell r="A568">
            <v>6587</v>
          </cell>
        </row>
        <row r="569">
          <cell r="A569">
            <v>6587</v>
          </cell>
        </row>
        <row r="570">
          <cell r="A570">
            <v>6590</v>
          </cell>
        </row>
        <row r="571">
          <cell r="A571">
            <v>6591</v>
          </cell>
        </row>
        <row r="572">
          <cell r="A572">
            <v>6591</v>
          </cell>
        </row>
        <row r="573">
          <cell r="A573">
            <v>6592</v>
          </cell>
        </row>
        <row r="574">
          <cell r="A574">
            <v>6592</v>
          </cell>
        </row>
        <row r="575">
          <cell r="A575">
            <v>6593</v>
          </cell>
        </row>
        <row r="576">
          <cell r="A576">
            <v>6593</v>
          </cell>
        </row>
        <row r="577">
          <cell r="A577">
            <v>6594</v>
          </cell>
        </row>
        <row r="578">
          <cell r="A578">
            <v>6594</v>
          </cell>
        </row>
        <row r="579">
          <cell r="A579">
            <v>6598</v>
          </cell>
        </row>
        <row r="580">
          <cell r="A580">
            <v>6599</v>
          </cell>
        </row>
        <row r="581">
          <cell r="A581">
            <v>6600</v>
          </cell>
        </row>
        <row r="582">
          <cell r="A582">
            <v>6601</v>
          </cell>
        </row>
        <row r="583">
          <cell r="A583">
            <v>6602</v>
          </cell>
        </row>
        <row r="584">
          <cell r="A584">
            <v>6603</v>
          </cell>
        </row>
        <row r="585">
          <cell r="A585">
            <v>6604</v>
          </cell>
        </row>
        <row r="586">
          <cell r="A586">
            <v>6605</v>
          </cell>
        </row>
        <row r="587">
          <cell r="A587">
            <v>6606</v>
          </cell>
        </row>
        <row r="588">
          <cell r="A588">
            <v>6607</v>
          </cell>
        </row>
        <row r="589">
          <cell r="A589">
            <v>6607</v>
          </cell>
        </row>
        <row r="590">
          <cell r="A590">
            <v>6608</v>
          </cell>
        </row>
        <row r="591">
          <cell r="A591">
            <v>6608</v>
          </cell>
        </row>
        <row r="592">
          <cell r="A592">
            <v>6617</v>
          </cell>
        </row>
        <row r="593">
          <cell r="A593">
            <v>6617</v>
          </cell>
        </row>
        <row r="594">
          <cell r="A594">
            <v>6618</v>
          </cell>
        </row>
        <row r="595">
          <cell r="A595">
            <v>6619</v>
          </cell>
        </row>
        <row r="596">
          <cell r="A596">
            <v>6620</v>
          </cell>
        </row>
        <row r="597">
          <cell r="A597">
            <v>6759</v>
          </cell>
        </row>
        <row r="598">
          <cell r="A598">
            <v>6760</v>
          </cell>
        </row>
        <row r="599">
          <cell r="A599">
            <v>6762</v>
          </cell>
        </row>
        <row r="600">
          <cell r="A600">
            <v>6774</v>
          </cell>
        </row>
        <row r="601">
          <cell r="A601">
            <v>6774</v>
          </cell>
        </row>
        <row r="602">
          <cell r="A602">
            <v>6775</v>
          </cell>
        </row>
        <row r="603">
          <cell r="A603">
            <v>6775</v>
          </cell>
        </row>
        <row r="604">
          <cell r="A604">
            <v>6781</v>
          </cell>
        </row>
        <row r="605">
          <cell r="A605">
            <v>6782</v>
          </cell>
        </row>
        <row r="606">
          <cell r="A606">
            <v>6784</v>
          </cell>
        </row>
        <row r="607">
          <cell r="A607">
            <v>6853</v>
          </cell>
        </row>
        <row r="608">
          <cell r="A608">
            <v>6854</v>
          </cell>
        </row>
        <row r="609">
          <cell r="A609">
            <v>6855</v>
          </cell>
        </row>
        <row r="610">
          <cell r="A610">
            <v>6856</v>
          </cell>
        </row>
        <row r="611">
          <cell r="A611">
            <v>6857</v>
          </cell>
        </row>
        <row r="612">
          <cell r="A612">
            <v>6858</v>
          </cell>
        </row>
        <row r="613">
          <cell r="A613">
            <v>6859</v>
          </cell>
        </row>
        <row r="614">
          <cell r="A614">
            <v>6883</v>
          </cell>
        </row>
        <row r="615">
          <cell r="A615">
            <v>6884</v>
          </cell>
        </row>
        <row r="616">
          <cell r="A616">
            <v>6899</v>
          </cell>
        </row>
        <row r="617">
          <cell r="A617">
            <v>6900</v>
          </cell>
        </row>
        <row r="618">
          <cell r="A618">
            <v>6900</v>
          </cell>
        </row>
        <row r="619">
          <cell r="A619">
            <v>6901</v>
          </cell>
        </row>
        <row r="620">
          <cell r="A620">
            <v>6901</v>
          </cell>
        </row>
        <row r="621">
          <cell r="A621">
            <v>6902</v>
          </cell>
        </row>
        <row r="622">
          <cell r="A622">
            <v>6902</v>
          </cell>
        </row>
        <row r="623">
          <cell r="A623">
            <v>6903</v>
          </cell>
        </row>
        <row r="624">
          <cell r="A624">
            <v>6903</v>
          </cell>
        </row>
        <row r="625">
          <cell r="A625">
            <v>6904</v>
          </cell>
        </row>
        <row r="626">
          <cell r="A626">
            <v>6904</v>
          </cell>
        </row>
        <row r="627">
          <cell r="A627">
            <v>6905</v>
          </cell>
        </row>
        <row r="628">
          <cell r="A628">
            <v>6905</v>
          </cell>
        </row>
        <row r="629">
          <cell r="A629">
            <v>6906</v>
          </cell>
        </row>
        <row r="630">
          <cell r="A630">
            <v>6907</v>
          </cell>
        </row>
        <row r="631">
          <cell r="A631">
            <v>6941</v>
          </cell>
        </row>
        <row r="632">
          <cell r="A632">
            <v>6942</v>
          </cell>
        </row>
        <row r="633">
          <cell r="A633">
            <v>6948</v>
          </cell>
        </row>
        <row r="634">
          <cell r="A634">
            <v>6950</v>
          </cell>
        </row>
        <row r="635">
          <cell r="A635">
            <v>7025</v>
          </cell>
        </row>
        <row r="636">
          <cell r="A636">
            <v>7026</v>
          </cell>
        </row>
        <row r="637">
          <cell r="A637">
            <v>7073</v>
          </cell>
        </row>
        <row r="638">
          <cell r="A638">
            <v>7079</v>
          </cell>
        </row>
        <row r="639">
          <cell r="A639">
            <v>7081</v>
          </cell>
        </row>
        <row r="640">
          <cell r="A640">
            <v>7082</v>
          </cell>
        </row>
        <row r="641">
          <cell r="A641">
            <v>7083</v>
          </cell>
        </row>
        <row r="642">
          <cell r="A642">
            <v>7084</v>
          </cell>
        </row>
        <row r="643">
          <cell r="A643">
            <v>7085</v>
          </cell>
        </row>
        <row r="644">
          <cell r="A644">
            <v>7086</v>
          </cell>
        </row>
        <row r="645">
          <cell r="A645">
            <v>7087</v>
          </cell>
        </row>
        <row r="646">
          <cell r="A646">
            <v>7088</v>
          </cell>
        </row>
        <row r="647">
          <cell r="A647">
            <v>7089</v>
          </cell>
        </row>
        <row r="648">
          <cell r="A648">
            <v>7090</v>
          </cell>
        </row>
        <row r="649">
          <cell r="A649">
            <v>7091</v>
          </cell>
        </row>
        <row r="650">
          <cell r="A650">
            <v>7092</v>
          </cell>
        </row>
        <row r="651">
          <cell r="A651">
            <v>7093</v>
          </cell>
        </row>
        <row r="652">
          <cell r="A652">
            <v>7094</v>
          </cell>
        </row>
        <row r="653">
          <cell r="A653">
            <v>7095</v>
          </cell>
        </row>
        <row r="654">
          <cell r="A654">
            <v>7096</v>
          </cell>
        </row>
        <row r="655">
          <cell r="A655">
            <v>7097</v>
          </cell>
        </row>
        <row r="656">
          <cell r="A656">
            <v>7098</v>
          </cell>
        </row>
        <row r="657">
          <cell r="A657">
            <v>7099</v>
          </cell>
        </row>
        <row r="658">
          <cell r="A658">
            <v>7100</v>
          </cell>
        </row>
        <row r="659">
          <cell r="A659">
            <v>7101</v>
          </cell>
        </row>
        <row r="660">
          <cell r="A660">
            <v>7102</v>
          </cell>
        </row>
        <row r="661">
          <cell r="A661">
            <v>7103</v>
          </cell>
        </row>
        <row r="662">
          <cell r="A662">
            <v>7104</v>
          </cell>
        </row>
        <row r="663">
          <cell r="A663">
            <v>7105</v>
          </cell>
        </row>
        <row r="664">
          <cell r="A664" t="str">
            <v>B10298</v>
          </cell>
        </row>
        <row r="665">
          <cell r="A665" t="str">
            <v>B10444</v>
          </cell>
        </row>
        <row r="666">
          <cell r="A666" t="str">
            <v>B10554</v>
          </cell>
        </row>
        <row r="667">
          <cell r="A667" t="str">
            <v>B10876</v>
          </cell>
        </row>
        <row r="668">
          <cell r="A668" t="str">
            <v>B11170</v>
          </cell>
        </row>
        <row r="669">
          <cell r="A669" t="str">
            <v>B11210</v>
          </cell>
        </row>
        <row r="670">
          <cell r="A670" t="str">
            <v>B20002</v>
          </cell>
        </row>
        <row r="671">
          <cell r="A671" t="str">
            <v>B20079</v>
          </cell>
        </row>
        <row r="672">
          <cell r="A672" t="str">
            <v>B20106</v>
          </cell>
        </row>
        <row r="673">
          <cell r="A673" t="str">
            <v>B231002</v>
          </cell>
        </row>
        <row r="674">
          <cell r="A674" t="str">
            <v>B231003</v>
          </cell>
        </row>
        <row r="675">
          <cell r="A675" t="str">
            <v>B50P002</v>
          </cell>
        </row>
        <row r="676">
          <cell r="A676" t="str">
            <v>B50P004</v>
          </cell>
        </row>
        <row r="677">
          <cell r="A677" t="str">
            <v>B50P005</v>
          </cell>
        </row>
        <row r="678">
          <cell r="A678" t="str">
            <v>B50P026</v>
          </cell>
        </row>
        <row r="679">
          <cell r="A679" t="str">
            <v>B50P027</v>
          </cell>
        </row>
        <row r="680">
          <cell r="A680" t="str">
            <v>B50P038</v>
          </cell>
        </row>
        <row r="681">
          <cell r="A681" t="str">
            <v>B50P043</v>
          </cell>
        </row>
        <row r="682">
          <cell r="A682" t="str">
            <v>B50P043</v>
          </cell>
        </row>
        <row r="683">
          <cell r="A683" t="str">
            <v>B50P051</v>
          </cell>
        </row>
        <row r="684">
          <cell r="A684" t="str">
            <v>B50P057</v>
          </cell>
        </row>
        <row r="685">
          <cell r="A685" t="str">
            <v>B50P058</v>
          </cell>
        </row>
        <row r="686">
          <cell r="A686" t="str">
            <v>B50P059</v>
          </cell>
        </row>
        <row r="687">
          <cell r="A687" t="str">
            <v>B50P060</v>
          </cell>
        </row>
        <row r="688">
          <cell r="A688" t="str">
            <v>B50P061</v>
          </cell>
        </row>
        <row r="689">
          <cell r="A689" t="str">
            <v>B50P123</v>
          </cell>
        </row>
        <row r="690">
          <cell r="A690" t="str">
            <v>B50P168</v>
          </cell>
        </row>
        <row r="691">
          <cell r="A691" t="str">
            <v>B50P169</v>
          </cell>
        </row>
        <row r="692">
          <cell r="A692" t="str">
            <v>B51P022</v>
          </cell>
        </row>
        <row r="693">
          <cell r="A693" t="str">
            <v>B51P027</v>
          </cell>
        </row>
        <row r="694">
          <cell r="A694" t="str">
            <v>B51P123</v>
          </cell>
        </row>
        <row r="695">
          <cell r="A695" t="str">
            <v>B51P131</v>
          </cell>
        </row>
        <row r="696">
          <cell r="A696" t="str">
            <v>B51P139</v>
          </cell>
        </row>
        <row r="697">
          <cell r="A697" t="str">
            <v>B51P140</v>
          </cell>
        </row>
        <row r="698">
          <cell r="A698" t="str">
            <v>B51P142</v>
          </cell>
        </row>
        <row r="699">
          <cell r="A699" t="str">
            <v>B51P146</v>
          </cell>
        </row>
        <row r="700">
          <cell r="A700" t="str">
            <v>B51P150</v>
          </cell>
        </row>
        <row r="701">
          <cell r="A701" t="str">
            <v>B51P150</v>
          </cell>
        </row>
        <row r="702">
          <cell r="A702" t="str">
            <v>B51P151</v>
          </cell>
        </row>
        <row r="703">
          <cell r="A703" t="str">
            <v>B51P151</v>
          </cell>
        </row>
        <row r="704">
          <cell r="A704" t="str">
            <v>B51P152</v>
          </cell>
        </row>
        <row r="705">
          <cell r="A705" t="str">
            <v>B51P152</v>
          </cell>
        </row>
        <row r="706">
          <cell r="A706" t="str">
            <v>B51P153</v>
          </cell>
        </row>
        <row r="707">
          <cell r="A707" t="str">
            <v>B51P153</v>
          </cell>
        </row>
        <row r="708">
          <cell r="A708" t="str">
            <v>B51P155</v>
          </cell>
        </row>
        <row r="709">
          <cell r="A709" t="str">
            <v>B51P155</v>
          </cell>
        </row>
        <row r="710">
          <cell r="A710" t="str">
            <v>B51P158</v>
          </cell>
        </row>
        <row r="711">
          <cell r="A711" t="str">
            <v>B51P175</v>
          </cell>
        </row>
        <row r="712">
          <cell r="A712" t="str">
            <v>B51P182</v>
          </cell>
        </row>
        <row r="713">
          <cell r="A713" t="str">
            <v>B51P192</v>
          </cell>
        </row>
        <row r="714">
          <cell r="A714" t="str">
            <v>B51P199</v>
          </cell>
        </row>
        <row r="715">
          <cell r="A715" t="str">
            <v>B51P203</v>
          </cell>
        </row>
        <row r="716">
          <cell r="A716" t="str">
            <v>B51P205</v>
          </cell>
        </row>
        <row r="717">
          <cell r="A717" t="str">
            <v>B51P205</v>
          </cell>
        </row>
        <row r="718">
          <cell r="A718" t="str">
            <v>B51P206</v>
          </cell>
        </row>
        <row r="719">
          <cell r="A719" t="str">
            <v>B51P206</v>
          </cell>
        </row>
        <row r="720">
          <cell r="A720" t="str">
            <v>B51P207</v>
          </cell>
        </row>
        <row r="721">
          <cell r="A721" t="str">
            <v>B51P210</v>
          </cell>
        </row>
        <row r="722">
          <cell r="A722" t="str">
            <v>B52P002</v>
          </cell>
        </row>
        <row r="723">
          <cell r="A723" t="str">
            <v>B52P011</v>
          </cell>
        </row>
        <row r="724">
          <cell r="A724" t="str">
            <v>B52P022</v>
          </cell>
        </row>
        <row r="725">
          <cell r="A725" t="str">
            <v>B52P022</v>
          </cell>
        </row>
        <row r="726">
          <cell r="A726" t="str">
            <v>B52P031</v>
          </cell>
        </row>
        <row r="727">
          <cell r="A727" t="str">
            <v>B52P031</v>
          </cell>
        </row>
        <row r="728">
          <cell r="A728" t="str">
            <v>B52P035</v>
          </cell>
        </row>
        <row r="729">
          <cell r="A729" t="str">
            <v>B52P037</v>
          </cell>
        </row>
        <row r="730">
          <cell r="A730" t="str">
            <v>B52P037</v>
          </cell>
        </row>
        <row r="731">
          <cell r="A731" t="str">
            <v>B52P038</v>
          </cell>
        </row>
        <row r="732">
          <cell r="A732" t="str">
            <v>B52P039</v>
          </cell>
        </row>
        <row r="733">
          <cell r="A733" t="str">
            <v>B52P039</v>
          </cell>
        </row>
        <row r="734">
          <cell r="A734" t="str">
            <v>B52P049</v>
          </cell>
        </row>
        <row r="735">
          <cell r="A735" t="str">
            <v>B52P058</v>
          </cell>
        </row>
        <row r="736">
          <cell r="A736" t="str">
            <v>B52P060</v>
          </cell>
        </row>
        <row r="737">
          <cell r="A737" t="str">
            <v>B52P062</v>
          </cell>
        </row>
        <row r="738">
          <cell r="A738" t="str">
            <v>B52P063</v>
          </cell>
        </row>
        <row r="739">
          <cell r="A739" t="str">
            <v>B52P063</v>
          </cell>
        </row>
        <row r="740">
          <cell r="A740" t="str">
            <v>B52P065</v>
          </cell>
        </row>
        <row r="741">
          <cell r="A741" t="str">
            <v>B52P069</v>
          </cell>
        </row>
        <row r="742">
          <cell r="A742" t="str">
            <v>B52P074</v>
          </cell>
        </row>
        <row r="743">
          <cell r="A743" t="str">
            <v>B52P088</v>
          </cell>
        </row>
        <row r="744">
          <cell r="A744" t="str">
            <v>B52P097</v>
          </cell>
        </row>
        <row r="745">
          <cell r="A745" t="str">
            <v>B52P099</v>
          </cell>
        </row>
        <row r="746">
          <cell r="A746" t="str">
            <v>B52P099</v>
          </cell>
        </row>
        <row r="747">
          <cell r="A747" t="str">
            <v>B52P106</v>
          </cell>
        </row>
        <row r="748">
          <cell r="A748" t="str">
            <v>B52P106</v>
          </cell>
        </row>
        <row r="749">
          <cell r="A749" t="str">
            <v>B52P108</v>
          </cell>
        </row>
        <row r="750">
          <cell r="A750" t="str">
            <v>B52P108</v>
          </cell>
        </row>
        <row r="751">
          <cell r="A751" t="str">
            <v>B52P114</v>
          </cell>
        </row>
        <row r="752">
          <cell r="A752" t="str">
            <v>B52P115</v>
          </cell>
        </row>
        <row r="753">
          <cell r="A753" t="str">
            <v>B52P118</v>
          </cell>
        </row>
        <row r="754">
          <cell r="A754" t="str">
            <v>B52P118</v>
          </cell>
        </row>
        <row r="755">
          <cell r="A755" t="str">
            <v>B52P119</v>
          </cell>
        </row>
        <row r="756">
          <cell r="A756" t="str">
            <v>B52P119</v>
          </cell>
        </row>
        <row r="757">
          <cell r="A757" t="str">
            <v>B52P119</v>
          </cell>
        </row>
        <row r="758">
          <cell r="A758" t="str">
            <v>B53P019</v>
          </cell>
        </row>
        <row r="759">
          <cell r="A759" t="str">
            <v>B53P024</v>
          </cell>
        </row>
        <row r="760">
          <cell r="A760" t="str">
            <v>B53P029</v>
          </cell>
        </row>
        <row r="761">
          <cell r="A761" t="str">
            <v>B53P042</v>
          </cell>
        </row>
        <row r="762">
          <cell r="A762" t="str">
            <v>B53P046</v>
          </cell>
        </row>
        <row r="763">
          <cell r="A763" t="str">
            <v>B53P046</v>
          </cell>
        </row>
        <row r="764">
          <cell r="A764" t="str">
            <v>B53P047</v>
          </cell>
        </row>
        <row r="765">
          <cell r="A765" t="str">
            <v>B53P048</v>
          </cell>
        </row>
        <row r="766">
          <cell r="A766" t="str">
            <v>B53P049</v>
          </cell>
        </row>
        <row r="767">
          <cell r="A767" t="str">
            <v>B53P050</v>
          </cell>
        </row>
        <row r="768">
          <cell r="A768" t="str">
            <v>B53P052</v>
          </cell>
        </row>
        <row r="769">
          <cell r="A769" t="str">
            <v>B53P082</v>
          </cell>
        </row>
        <row r="770">
          <cell r="A770" t="str">
            <v>B53P105</v>
          </cell>
        </row>
        <row r="771">
          <cell r="A771" t="str">
            <v>B53P107</v>
          </cell>
        </row>
        <row r="772">
          <cell r="A772" t="str">
            <v>B53P112</v>
          </cell>
        </row>
        <row r="773">
          <cell r="A773" t="str">
            <v>B53P122</v>
          </cell>
        </row>
        <row r="774">
          <cell r="A774" t="str">
            <v>B53P125</v>
          </cell>
        </row>
        <row r="775">
          <cell r="A775" t="str">
            <v>B53P126</v>
          </cell>
        </row>
        <row r="776">
          <cell r="A776" t="str">
            <v>B53P127</v>
          </cell>
        </row>
        <row r="777">
          <cell r="A777" t="str">
            <v>B53P128</v>
          </cell>
        </row>
        <row r="778">
          <cell r="A778" t="str">
            <v>B53P129</v>
          </cell>
        </row>
        <row r="779">
          <cell r="A779" t="str">
            <v>B53P130</v>
          </cell>
        </row>
        <row r="780">
          <cell r="A780" t="str">
            <v>B53P131</v>
          </cell>
        </row>
        <row r="781">
          <cell r="A781" t="str">
            <v>B53P132</v>
          </cell>
        </row>
        <row r="782">
          <cell r="A782" t="str">
            <v>B53P136</v>
          </cell>
        </row>
        <row r="783">
          <cell r="A783" t="str">
            <v>B53P139</v>
          </cell>
        </row>
        <row r="784">
          <cell r="A784" t="str">
            <v>B53P166</v>
          </cell>
        </row>
        <row r="785">
          <cell r="A785" t="str">
            <v>B53P172</v>
          </cell>
        </row>
        <row r="786">
          <cell r="A786" t="str">
            <v>B53P175</v>
          </cell>
        </row>
        <row r="787">
          <cell r="A787" t="str">
            <v>B53P178</v>
          </cell>
        </row>
        <row r="788">
          <cell r="A788" t="str">
            <v>B53P179</v>
          </cell>
        </row>
        <row r="789">
          <cell r="A789" t="str">
            <v>B53P181</v>
          </cell>
        </row>
        <row r="790">
          <cell r="A790" t="str">
            <v>B53P181</v>
          </cell>
        </row>
        <row r="791">
          <cell r="A791" t="str">
            <v>B53P185</v>
          </cell>
        </row>
        <row r="792">
          <cell r="A792" t="str">
            <v>B53P186</v>
          </cell>
        </row>
        <row r="793">
          <cell r="A793" t="str">
            <v>B53P187</v>
          </cell>
        </row>
        <row r="794">
          <cell r="A794" t="str">
            <v>B53P188</v>
          </cell>
        </row>
        <row r="795">
          <cell r="A795" t="str">
            <v>B53P189</v>
          </cell>
        </row>
        <row r="796">
          <cell r="A796" t="str">
            <v>B54P027</v>
          </cell>
        </row>
        <row r="797">
          <cell r="A797" t="str">
            <v>B54P028</v>
          </cell>
        </row>
        <row r="798">
          <cell r="A798" t="str">
            <v>B54P044</v>
          </cell>
        </row>
        <row r="799">
          <cell r="A799" t="str">
            <v>B54P108</v>
          </cell>
        </row>
        <row r="800">
          <cell r="A800" t="str">
            <v>B54P110</v>
          </cell>
        </row>
        <row r="801">
          <cell r="A801" t="str">
            <v>B54P120</v>
          </cell>
        </row>
        <row r="802">
          <cell r="A802" t="str">
            <v>B54P122</v>
          </cell>
        </row>
        <row r="803">
          <cell r="A803" t="str">
            <v>B54P123</v>
          </cell>
        </row>
        <row r="804">
          <cell r="A804" t="str">
            <v>B54P123</v>
          </cell>
        </row>
        <row r="805">
          <cell r="A805" t="str">
            <v>B54P124</v>
          </cell>
        </row>
        <row r="806">
          <cell r="A806" t="str">
            <v>B54P125</v>
          </cell>
        </row>
        <row r="807">
          <cell r="A807" t="str">
            <v>B54P126</v>
          </cell>
        </row>
        <row r="808">
          <cell r="A808" t="str">
            <v>B54P126</v>
          </cell>
        </row>
        <row r="809">
          <cell r="A809" t="str">
            <v>B54P127</v>
          </cell>
        </row>
        <row r="810">
          <cell r="A810" t="str">
            <v>B54P127</v>
          </cell>
        </row>
        <row r="811">
          <cell r="A811" t="str">
            <v>B54P129</v>
          </cell>
        </row>
        <row r="812">
          <cell r="A812" t="str">
            <v>B54P160</v>
          </cell>
        </row>
        <row r="813">
          <cell r="A813" t="str">
            <v>B54P162</v>
          </cell>
        </row>
        <row r="814">
          <cell r="A814" t="str">
            <v>B54P164</v>
          </cell>
        </row>
        <row r="815">
          <cell r="A815" t="str">
            <v>B54P164</v>
          </cell>
        </row>
        <row r="816">
          <cell r="A816" t="str">
            <v>B54P170</v>
          </cell>
        </row>
        <row r="817">
          <cell r="A817" t="str">
            <v>B54P170</v>
          </cell>
        </row>
        <row r="818">
          <cell r="A818" t="str">
            <v>B54P176</v>
          </cell>
        </row>
        <row r="819">
          <cell r="A819" t="str">
            <v>B54P181</v>
          </cell>
        </row>
        <row r="820">
          <cell r="A820" t="str">
            <v>B54P185</v>
          </cell>
        </row>
        <row r="821">
          <cell r="A821" t="str">
            <v>B54P186</v>
          </cell>
        </row>
        <row r="822">
          <cell r="A822" t="str">
            <v>B54P186</v>
          </cell>
        </row>
        <row r="823">
          <cell r="A823" t="str">
            <v>B54P187</v>
          </cell>
        </row>
        <row r="824">
          <cell r="A824" t="str">
            <v>B54P188</v>
          </cell>
        </row>
        <row r="825">
          <cell r="A825" t="str">
            <v>B54P188</v>
          </cell>
        </row>
        <row r="826">
          <cell r="A826" t="str">
            <v>B54P189</v>
          </cell>
        </row>
        <row r="827">
          <cell r="A827" t="str">
            <v>B54P190</v>
          </cell>
        </row>
        <row r="828">
          <cell r="A828" t="str">
            <v>B54P190</v>
          </cell>
        </row>
        <row r="829">
          <cell r="A829" t="str">
            <v>B54P191</v>
          </cell>
        </row>
        <row r="830">
          <cell r="A830" t="str">
            <v>B54P191</v>
          </cell>
        </row>
        <row r="831">
          <cell r="A831" t="str">
            <v>B54P192</v>
          </cell>
        </row>
        <row r="832">
          <cell r="A832" t="str">
            <v>B54P192</v>
          </cell>
        </row>
        <row r="833">
          <cell r="A833" t="str">
            <v>B54P193</v>
          </cell>
        </row>
        <row r="834">
          <cell r="A834" t="str">
            <v>B54P194</v>
          </cell>
        </row>
        <row r="835">
          <cell r="A835" t="str">
            <v>B54P194</v>
          </cell>
        </row>
        <row r="836">
          <cell r="A836" t="str">
            <v>B60203</v>
          </cell>
        </row>
        <row r="837">
          <cell r="A837" t="str">
            <v>BR02061</v>
          </cell>
        </row>
        <row r="838">
          <cell r="A838" t="str">
            <v>BR02061</v>
          </cell>
        </row>
        <row r="839">
          <cell r="A839" t="str">
            <v>BR02062</v>
          </cell>
        </row>
        <row r="840">
          <cell r="A840" t="str">
            <v>BR02065</v>
          </cell>
        </row>
        <row r="841">
          <cell r="A841" t="str">
            <v>BR04016</v>
          </cell>
        </row>
        <row r="842">
          <cell r="A842" t="str">
            <v>BR05015</v>
          </cell>
        </row>
        <row r="843">
          <cell r="A843" t="str">
            <v>BR09018</v>
          </cell>
        </row>
        <row r="844">
          <cell r="A844" t="str">
            <v>BR123499</v>
          </cell>
        </row>
        <row r="845">
          <cell r="A845" t="str">
            <v>BR123712</v>
          </cell>
        </row>
        <row r="846">
          <cell r="A846" t="str">
            <v>BR123771</v>
          </cell>
        </row>
        <row r="847">
          <cell r="A847" t="str">
            <v>BR233718</v>
          </cell>
        </row>
        <row r="848">
          <cell r="A848" t="str">
            <v>BR32008</v>
          </cell>
        </row>
        <row r="849">
          <cell r="A849" t="str">
            <v>BR32008</v>
          </cell>
        </row>
        <row r="850">
          <cell r="A850" t="str">
            <v>BR32009</v>
          </cell>
        </row>
        <row r="851">
          <cell r="A851" t="str">
            <v>BR32010</v>
          </cell>
        </row>
        <row r="852">
          <cell r="A852" t="str">
            <v>BR32012</v>
          </cell>
        </row>
        <row r="853">
          <cell r="A853" t="str">
            <v>BR33005</v>
          </cell>
        </row>
        <row r="854">
          <cell r="A854" t="str">
            <v>BR73X1483</v>
          </cell>
        </row>
        <row r="855">
          <cell r="A855" t="str">
            <v>BR80004</v>
          </cell>
        </row>
        <row r="856">
          <cell r="A856" t="str">
            <v>BR80012</v>
          </cell>
        </row>
        <row r="857">
          <cell r="A857" t="str">
            <v>BRM98020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ndledning"/>
      <sheetName val="tab"/>
      <sheetName val="ramjmf"/>
      <sheetName val="UrFP"/>
      <sheetName val="TidsserieNy"/>
      <sheetName val="Tidsserien"/>
      <sheetName val="Begrepp"/>
      <sheetName val="Bilaga 1jämf"/>
      <sheetName val="Bilaga 1-ny"/>
      <sheetName val="Bilaga 1"/>
      <sheetName val="Plan"/>
      <sheetName val="Pl2014"/>
      <sheetName val="LTP-ram2"/>
      <sheetName val="LTP-diff"/>
      <sheetName val="PivPrkort"/>
      <sheetName val="Regioner"/>
      <sheetName val="PivPrTen7"/>
      <sheetName val="PivPrTen8"/>
      <sheetName val="PivPrTen4"/>
      <sheetName val="PivPrTen3"/>
      <sheetName val="PivPrTen2"/>
      <sheetName val="PivPrTen"/>
      <sheetName val="Bilaga 1-nyx"/>
      <sheetName val="Bilaga 1pf"/>
      <sheetName val="Bilaga 1x"/>
      <sheetName val="fr2"/>
      <sheetName val="not."/>
      <sheetName val="Delplaner2018"/>
      <sheetName val="Avslutat"/>
      <sheetName val="Blad6"/>
      <sheetName val="fotnotmm"/>
      <sheetName val="SVF"/>
      <sheetName val="SEB"/>
      <sheetName val="Blad3"/>
      <sheetName val="Blad5"/>
      <sheetName val="ERTMS-"/>
      <sheetName val="Kap.Skåne"/>
      <sheetName val="PivPr1"/>
      <sheetName val="borttaget"/>
      <sheetName val="PrioPP2"/>
      <sheetName val="PrioPP"/>
      <sheetName val="ProgJust"/>
      <sheetName val="bundna"/>
      <sheetName val="jämf"/>
      <sheetName val="FinansSvfStorstadsfh"/>
      <sheetName val="Trimn"/>
      <sheetName val="Sa storstadsfh"/>
      <sheetName val="Dep"/>
      <sheetName val="BP"/>
      <sheetName val="LTP-ram"/>
      <sheetName val="Not"/>
      <sheetName val="Not3"/>
      <sheetName val="Not4"/>
      <sheetName val="Sthlm"/>
      <sheetName val="Medf."/>
      <sheetName val="sthlm.statlmedf "/>
      <sheetName val="statligMedf"/>
      <sheetName val="Stadsm.avtal"/>
      <sheetName val="Luleåfarled"/>
      <sheetName val="kraftförs"/>
      <sheetName val="VSP2"/>
      <sheetName val="Indiktiv ramar"/>
      <sheetName val="Laxå-Arvika"/>
      <sheetName val="Varberg"/>
      <sheetName val="Ostlänken"/>
      <sheetName val="VST001d"/>
      <sheetName val="Svar"/>
      <sheetName val="ERTMS2"/>
      <sheetName val="ERTMS"/>
      <sheetName val="Degerön"/>
      <sheetName val="prio"/>
      <sheetName val="Hasses2"/>
      <sheetName val="Hasses"/>
      <sheetName val="BundnaMedf"/>
      <sheetName val="Avvik"/>
      <sheetName val="EjBunda"/>
      <sheetName val="PivSstln"/>
      <sheetName val="RB2015"/>
      <sheetName val="PivPlindex"/>
      <sheetName val="Notering"/>
      <sheetName val="Not2"/>
      <sheetName val="Ök"/>
      <sheetName val="Blad1"/>
      <sheetName val="PivProgn2"/>
      <sheetName val="PivNTP"/>
      <sheetName val="NTP"/>
      <sheetName val="LTP"/>
      <sheetName val="Ramrev2"/>
      <sheetName val="RamIndex2"/>
      <sheetName val="RamIndex"/>
      <sheetName val="Ram"/>
      <sheetName val="RamRev"/>
      <sheetName val="Uppf NTP 2014-2025"/>
      <sheetName val="NTP2010"/>
      <sheetName val="LTP2010"/>
      <sheetName val="VSP"/>
      <sheetName val="RB+BPny"/>
      <sheetName val="ramjmf2"/>
      <sheetName val="jmf"/>
      <sheetName val="Pl2010"/>
      <sheetName val="Pl2014Bil.1"/>
      <sheetName val="Finans"/>
      <sheetName val="Upph"/>
      <sheetName val="just"/>
      <sheetName val="Finan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ga 2c"/>
      <sheetName val="Summeringar"/>
      <sheetName val="Index"/>
      <sheetName val="Mittsepar"/>
    </sheetNames>
    <sheetDataSet>
      <sheetData sheetId="0" refreshError="1"/>
      <sheetData sheetId="1" refreshError="1"/>
      <sheetData sheetId="2">
        <row r="7">
          <cell r="B7">
            <v>1.1562175268444754</v>
          </cell>
          <cell r="C7">
            <v>1.1489182354593988</v>
          </cell>
          <cell r="D7">
            <v>1.0498675208605213</v>
          </cell>
          <cell r="E7">
            <v>1.047573041942899</v>
          </cell>
        </row>
      </sheetData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dantrang2018"/>
      <sheetName val="Undantrang2015"/>
      <sheetName val="Undantrang2011"/>
      <sheetName val="Undantrang"/>
      <sheetName val="Pb"/>
      <sheetName val="Lb"/>
      <sheetName val="BroFäste-BroFäste"/>
      <sheetName val="Tids och avståndskostnader"/>
    </sheetNames>
    <sheetDataSet>
      <sheetData sheetId="0"/>
      <sheetData sheetId="1"/>
      <sheetData sheetId="2">
        <row r="42">
          <cell r="DV42">
            <v>6.1409193877438879</v>
          </cell>
        </row>
        <row r="43">
          <cell r="DV43">
            <v>1.85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ransch.trafikverket.se/TrvSeFiler/Samhallsekonomiskt_beslutsunderlag/Sodra/S%C3%B6dra%20regionen/1.%20Investering/JSY2217%20Sl%C3%A4tthult%20kapacitet/SEB_med_SEK_OS%C3%84KER_6c334ce4-fc0a-4199-8bb3-7ce6cf121535.pdf" TargetMode="External"/><Relationship Id="rId21" Type="http://schemas.openxmlformats.org/officeDocument/2006/relationships/hyperlink" Target="https://bransch.trafikverket.se/TrvSeFiler/Samhallsekonomiskt_beslutsunderlag/Sodra/S%C3%B6dra%20regionen/1.%20Investering/JSY2214%20Helsingborg%20C-gbg%20Raml%C3%B6sa/SEB_utan_SEK_tidigt_planeringsskede_d8752b1b-e951-4705-9ada-e4c768e2ca68.pdf" TargetMode="External"/><Relationship Id="rId42" Type="http://schemas.openxmlformats.org/officeDocument/2006/relationships/hyperlink" Target="https://bransch.trafikverket.se/TrvSeFiler/Samhallsekonomiskt_beslutsunderlag/Mellersta/Mellersta%20regionen/1.%20Investering/XSM300c%20Ostkustbanan,%20etapp%20G%C3%A4vle-Kringlan/SEB_med_SEK_OS%C3%84KER_404c1f49-3746-43db-8c6a.pdf" TargetMode="External"/><Relationship Id="rId63" Type="http://schemas.openxmlformats.org/officeDocument/2006/relationships/hyperlink" Target="https://bransch.trafikverket.se/TrvSeFiler/Samhallsekonomiskt_beslutsunderlag/Sodra/S%C3%B6dra%20regionen/1.%20Investering/JSY1812%20Malm%C3%B6%20godsbang%C3%A5rd/SEB_med_SEK_9216ba82-9d3c-4ee2-973d-8ddbe5bf7506.pdf" TargetMode="External"/><Relationship Id="rId84" Type="http://schemas.openxmlformats.org/officeDocument/2006/relationships/hyperlink" Target="https://bransch.trafikverket.se/TrvSeFiler/Samhallsekonomiskt_beslutsunderlag/Norra/Norra%20regionen/1.%20Investering/JSM215%20Sundsvall%20C%E2%80%93Dingersj%C3%B6/JSM215%20Sundsvall%20C%E2%80%93Dingersj%C3%B6.pdf" TargetMode="External"/><Relationship Id="rId16" Type="http://schemas.openxmlformats.org/officeDocument/2006/relationships/hyperlink" Target="https://bransch.trafikverket.se/TrvSeFiler/Samhallsekonomiskt_beslutsunderlag/Sodra/S%C3%B6dra%20regionen/1.%20Investering/JSY2207%20Teckomatorp%20%E2%80%93%20K%C3%A4vlinge/SEB_med_SEK_OS%C3%84KER_be0d0267-74b5-4a28-af1e-4a879e56d6c7.pdf" TargetMode="External"/><Relationship Id="rId107" Type="http://schemas.openxmlformats.org/officeDocument/2006/relationships/hyperlink" Target="https://bransch.trafikverket.se/TrvSeFiler/Samhallsekonomiskt_beslutsunderlag/Nationellt/Regions%C3%B6verskridande/1%20Investering/JTR1804i%20LTS%20Norra%20stambanan/Objektsbeskrivning_och_investeringskostnad_tidigt_e3ddf506-6951-4519-81e8-541f3c8d71ab.pdf" TargetMode="External"/><Relationship Id="rId11" Type="http://schemas.openxmlformats.org/officeDocument/2006/relationships/hyperlink" Target="https://bransch.trafikverket.se/TrvSeFiler/Samhallsekonomiskt_beslutsunderlag/Norra/Norra%20regionen/1.%20Investering/VN1801%20E4%20f%C3%B6rbifart%20Skellefte%C3%A5/SEB_med_SEK_OS%C3%84KER_eaf2b999-63d5-4209-9e75-41d456c15935.pdf" TargetMode="External"/><Relationship Id="rId32" Type="http://schemas.openxmlformats.org/officeDocument/2006/relationships/hyperlink" Target="https://bransch.trafikverket.se/TrvSeFiler/Samhallsekonomiskt_beslutsunderlag/Ostra/%C3%96stra%20regionen/1.%20Investering/VOR2602%20V%C3%A4g%2075,%20Brandbek%C3%A4mpningssystem%20i%20S%C3%B6dra%20l%C3%A4nken/SEB_med_SEK_tidigt_planeringsskede_22eed68f-1b34-4187-86cf-72c2292caf51.pdf" TargetMode="External"/><Relationship Id="rId37" Type="http://schemas.openxmlformats.org/officeDocument/2006/relationships/hyperlink" Target="https://bransch.trafikverket.se/TrvSeFiler/Samhallsekonomiskt_beslutsunderlag/Mellersta/Mellersta%20regionen/1.%20Investering/JM1806%20Dalabanan/jm1806_dalabanan,_atgarder_for_okad_turtathet_och_kortare_restid.pdf" TargetMode="External"/><Relationship Id="rId53" Type="http://schemas.openxmlformats.org/officeDocument/2006/relationships/hyperlink" Target="https://bransch.trafikverket.se/TrvSeFiler/Samhallsekonomiskt_beslutsunderlag/Norra/Norra%20regionen/1.%20Investering/JN2213%20Malmbanan,%20N%C3%A4sberg/jn2213_malmbanan_nasberg,_forlangning_av_motesstation.pdf" TargetMode="External"/><Relationship Id="rId58" Type="http://schemas.openxmlformats.org/officeDocument/2006/relationships/hyperlink" Target="https://bransch.trafikverket.se/TrvSeFiler/Samhallsekonomiskt_beslutsunderlag/Norra/Norra%20regionen/1.%20Investering/JN2201%20Norrbotniabanan%20Skellefte%C3%A5-Lule%C3%A5/SEB_med_SEK_OS%C3%84KER_b96a2e5d-3a5e-4748-a353-4a5908d8a1a4.pdf" TargetMode="External"/><Relationship Id="rId74" Type="http://schemas.openxmlformats.org/officeDocument/2006/relationships/hyperlink" Target="https://bransch.trafikverket.se/TrvSeFiler/Samhallsekonomiskt_beslutsunderlag/Region_Nord/Region%20Nord/3%20Investering/VN1803%20E4%20Gumboda-Grimsmark/vn1803_e4_gumboda-grimsmark_motesseparering.pdf" TargetMode="External"/><Relationship Id="rId79" Type="http://schemas.openxmlformats.org/officeDocument/2006/relationships/hyperlink" Target="https://bransch.trafikverket.se/TrvSeFiler/Samhallsekonomiskt_beslutsunderlag/Norra/Norra%20regionen/1.%20Investering/YSN001a%20Norrbotniabanan%20(Ume%C3%A5)%20D%C3%A5va%20%E2%80%93%20Skellefte%C3%A5/bilaga_1a_pm_uppdaterad_justerad_seb_nbb_d%C3%A5va-skellefte%C3%A5_ny_j%C3%A4rnv%C3%A4g.pdf" TargetMode="External"/><Relationship Id="rId102" Type="http://schemas.openxmlformats.org/officeDocument/2006/relationships/hyperlink" Target="https://bransch.trafikverket.se/TrvSeFiler/Samhallsekonomiskt_beslutsunderlag/Nationellt/Regions%C3%B6verskridande/1%20Investering/JTR1804e%20LTS%20V%C3%A4stra%20stambanan%20(Lax%C3%A5%20%E2%80%93%20Alings%C3%A5s)/Objektsbeskrivning_och_kostnadskalkyl_tidigt_fe90b2f7-9867-421f-905b-083d8eec438c.pdf" TargetMode="External"/><Relationship Id="rId123" Type="http://schemas.openxmlformats.org/officeDocument/2006/relationships/hyperlink" Target="https://bransch.trafikverket.se/TrvSeFiler/Samhallsekonomiskt_beslutsunderlag/Norra/Norra%20regionen/1.%20Investering/JN1803%20Sg%C3%B6N%20Ume%C3%A5%20C-Ume%C3%A5%20%C3%96%20dubbelsp%C3%A5r/SEB_med_SEK_OS%C3%84KER_a1ca2f56-8199-4ef7-98f6-9c5a7a2cf2c9.pdf" TargetMode="External"/><Relationship Id="rId128" Type="http://schemas.openxmlformats.org/officeDocument/2006/relationships/hyperlink" Target="https://bransch.trafikverket.se/TrvSeFiler/Samhallsekonomiskt_beslutsunderlag/Vastra/V%C3%A4stra%20regionen/1.%20Investering/VVA2208%20V%C3%A4g%20E6v%C3%A4g%2040%20Kalleb%C3%A4cksmotet/SEB_med_SEK_tidigt_planeringsskede_ad688989-a244-4924-8f7a-32e490616580.pdf" TargetMode="External"/><Relationship Id="rId5" Type="http://schemas.openxmlformats.org/officeDocument/2006/relationships/hyperlink" Target="https://bransch.trafikverket.se/TrvSeFiler/Samhallsekonomiskt_beslutsunderlag/Sydostra/Syd%C3%B6stra%20regionen/1.%20Investering/YSY004%20E22%20f%C3%B6rbi%20Bergkvara/SEB_med_SEK_496ea22d-6d76-4bf3-91a7-b2ea61a209f5.pdf" TargetMode="External"/><Relationship Id="rId90" Type="http://schemas.openxmlformats.org/officeDocument/2006/relationships/hyperlink" Target="https://bransch.trafikverket.se/TrvSeFiler/Samhallsekonomiskt_beslutsunderlag/Vastra/V%C3%A4stra%20regionen/1.%20Investering/JVA1808b%20G%C3%B6teborg%20och%20V%C3%A4stsverige%20Omloppsn%C3%A4ra/SEB_utan_SEK_5e9d1480.pdf" TargetMode="External"/><Relationship Id="rId95" Type="http://schemas.openxmlformats.org/officeDocument/2006/relationships/hyperlink" Target="https://bransch.trafikverket.se/TrvSeFiler/Samhallsekonomiskt_beslutsunderlag/Nationellt/Regions%C3%B6verskridande/1%20Investering/JTR1804l%20LTS%20(750%20m%20l%C3%A5nga%20t%C3%A5g)%20TEN-T%20stomn%C3%A4t%20gods/SEB_med_SEK_tidigt_planeringsskede_453e552d-3686-4849-a98c-1fcb5b6b3cc9.pdf" TargetMode="External"/><Relationship Id="rId22" Type="http://schemas.openxmlformats.org/officeDocument/2006/relationships/hyperlink" Target="https://bransch.trafikverket.se/TrvSeFiler/Samhallsekonomiskt_beslutsunderlag/Vastra/V%C3%A4stra%20regionen/1.%20Investering/JVA2207%20V%C3%A4stkustbanan%20Halmstad%20C/SEB_med_SEK_OS%C3%84KER_cc8794f5-a56f-4128-a483-11351820f5e0.pdf" TargetMode="External"/><Relationship Id="rId27" Type="http://schemas.openxmlformats.org/officeDocument/2006/relationships/hyperlink" Target="https://bransch.trafikverket.se/TrvSeFiler/Samhallsekonomiskt_beslutsunderlag/Sodra/S%C3%B6dra%20regionen/1.%20Investering/VSOR2605%20E4%20Tpl%20%C3%84ttekulla/SEB_med_SEK_tidigt_planeringsskede_530aff0d-a23e-4474-98cf-628cd191c866.pdf" TargetMode="External"/><Relationship Id="rId43" Type="http://schemas.openxmlformats.org/officeDocument/2006/relationships/hyperlink" Target="https://bransch.trafikverket.se/TrvSeFiler/Samhallsekonomiskt_beslutsunderlag/Vastra/V%C3%A4stra%20regionen/1.%20Investering/JVA2222%20MarkarydsbananKn%C3%A4red%20m%C3%B6tessp%C3%A5r/SEB_med_SEK_OS%C3%84KER_26981222-b5c2-47ea-885d-403152012336.pdf" TargetMode="External"/><Relationship Id="rId48" Type="http://schemas.openxmlformats.org/officeDocument/2006/relationships/hyperlink" Target="https://bransch.trafikverket.se/TrvSeFiler/Samhallsekonomiskt_beslutsunderlag/Sydostra/Syd%C3%B6stra%20regionen/1.%20Investering/JSY1802%20V%C3%A4rnamo%20-%20J%C3%B6nk%C3%B6ping-N%C3%A4ssj%C3%B6/SEB_med_SEK_a9928371-f0b8-4307-8d5e-71ddf39e0536.pdf" TargetMode="External"/><Relationship Id="rId64" Type="http://schemas.openxmlformats.org/officeDocument/2006/relationships/hyperlink" Target="https://bransch.trafikverket.se/TrvSeFiler/Samhallsekonomiskt_beslutsunderlag/Sodra/S%C3%B6dra%20regionen/1.%20Investering/VSK042%20E22%20Trafikplats%20Ideon/e22%20ideon%20rev%20250429_.pdf" TargetMode="External"/><Relationship Id="rId69" Type="http://schemas.openxmlformats.org/officeDocument/2006/relationships/hyperlink" Target="https://bransch.trafikverket.se/TrvSeFiler/Samhallsekonomiskt_beslutsunderlag/Mellersta/Mellersta%20regionen/1.%20Investering/JO1809%20H%C3%B6gsj%C3%B6%20v%C3%A4stra%20f%C3%B6rbig%C3%A5ngssp%C3%A5r/SEB_med_SEK_c12ca32b-fcb7-4059-99d2-0c35cdcd6492.pdf" TargetMode="External"/><Relationship Id="rId113" Type="http://schemas.openxmlformats.org/officeDocument/2006/relationships/hyperlink" Target="https://bransch.trafikverket.se/TrvSeFiler/Samhallsekonomiskt_beslutsunderlag/Norra/Norra%20regionen/1.%20Investering/JM1815%20%C3%96stersund-Storlien,%20Hastighetsh%C3%B6jande%20%C3%A5tg%C3%A4rder/SEB_med_SEK_OS%C3%84KER_229f030d-b9c0-4fb3-a78f-3556e1eba654.pdf" TargetMode="External"/><Relationship Id="rId118" Type="http://schemas.openxmlformats.org/officeDocument/2006/relationships/hyperlink" Target="https://bransch.trafikverket.se/TrvSeFiler/Samhallsekonomiskt_beslutsunderlag/Vastra/V%C3%A4stra%20regionen/1.%20Investering/JVA1805%20Norge-V%C3%A4nerbanan,%20v%C3%A4ndsp%C3%A5r%20i%20%C3%84lv%C3%A4ngen/SEB_med_SEK_OS%C3%84KER_2a6abf70-3146-4c35-a727-ea6463692044.pdf" TargetMode="External"/><Relationship Id="rId80" Type="http://schemas.openxmlformats.org/officeDocument/2006/relationships/hyperlink" Target="https://bransch.trafikverket.se/TrvSeFiler/Samhallsekonomiskt_beslutsunderlag/Region_Mitt/Region%20Mitt/3%20Investering/JSM215%20SundsvallC-%20Dingersj%C3%B6%20dubbelsp%C3%A5rsutbyggnad/jsm215_suc%E2%80%93dingersjo_dsp_del_suc%E2%80%93kubikenb_230225.pdf" TargetMode="External"/><Relationship Id="rId85" Type="http://schemas.openxmlformats.org/officeDocument/2006/relationships/hyperlink" Target="https://bransch.trafikverket.se/TrvSeFiler/Samhallsekonomiskt_beslutsunderlag/Region_Vast/Region%20V%C3%A4st/3%20Investering/SVA1801%20Farleden%20G%C3%B6teborgs%20hamn/sva1801_farleden_i_goteborgs_hamn,_kapac_farled_230904.pdf" TargetMode="External"/><Relationship Id="rId12" Type="http://schemas.openxmlformats.org/officeDocument/2006/relationships/hyperlink" Target="https://bransch.trafikverket.se/TrvSeFiler/Samhallsekonomiskt_beslutsunderlag/Vastra/V%C3%A4stra%20regionen/1.%20Investering/JVA1810%20V%C3%A4stra%20stambanan%20Lax%C3%A5-Alings%C3%A5s/SEB_med_SEK_OS%C3%84KER_ca7305c3-0c46-4a68-8761-368d490adeba.pdf" TargetMode="External"/><Relationship Id="rId17" Type="http://schemas.openxmlformats.org/officeDocument/2006/relationships/hyperlink" Target="https://bransch.trafikverket.se/TrvSeFiler/Samhallsekonomiskt_beslutsunderlag/Mellersta/Mellersta%20regionen/1.%20Investering/JMR2608%20Knivsta%20plankorsning/SEB_med_SEK_tidigt_planeringsskede_74873243-10bc-4fcf-a0d9-90a7371e13ff.pdf" TargetMode="External"/><Relationship Id="rId33" Type="http://schemas.openxmlformats.org/officeDocument/2006/relationships/hyperlink" Target="https://bransch.trafikverket.se/TrvSeFiler/Samhallsekonomiskt_beslutsunderlag/Nationellt/Regions%C3%B6verskridande/1%20Investering/VTR1801%20Inf%C3%B6rande%20av%20FRMCS/Beskrivning_och_kostnad__OS%C3%84KER_0a146f86-6e7b-4b2e-ae12-b6127ddccffb.pdf" TargetMode="External"/><Relationship Id="rId38" Type="http://schemas.openxmlformats.org/officeDocument/2006/relationships/hyperlink" Target="https://bransch.trafikverket.se/TrvSeFiler/Samhallsekonomiskt_beslutsunderlag/Mellersta/Mellersta%20regionen/1.%20Investering/JM1806%20Dalabanan/JM1806%20Dalabanan,%20%C3%A5tg%C3%A4rder%20f%C3%B6r%20%C3%B6kad%20turt%C3%A4thet%20och%20kortare%20restid,%202025-03-28.pdf" TargetMode="External"/><Relationship Id="rId59" Type="http://schemas.openxmlformats.org/officeDocument/2006/relationships/hyperlink" Target="https://bransch.trafikverket.se/TrvSeFiler/Samhallsekonomiskt_beslutsunderlag/Norra/Norra%20regionen/1.%20Investering/JN2206%20Sg%C3%B6N%20S%C3%A4vastklinten-Norra%20Sunderbyn/SEB_med_SEK_OS%C3%84KER_fbc91c99-e468-4d2b-801b-789cb21af65c.pdf" TargetMode="External"/><Relationship Id="rId103" Type="http://schemas.openxmlformats.org/officeDocument/2006/relationships/hyperlink" Target="https://bransch.trafikverket.se/TrvSeFiler/Samhallsekonomiskt_beslutsunderlag/Nationellt/Regions%C3%B6verskridande/1%20Investering/JTR1804d%20LTS%20V%C3%A4stkustbanan,%20framkomlighet%20f%C3%B6r%20750%20m%20l%C3%A5nga%20godst%C3%A5g/JTR1804d%20V%C3%A4stkustbanan,%20750%20m%20l%C3%A5nga%20godst%C3%A5g,%202025-03-28.pdf" TargetMode="External"/><Relationship Id="rId108" Type="http://schemas.openxmlformats.org/officeDocument/2006/relationships/hyperlink" Target="https://bransch.trafikverket.se/TrvSeFiler/Samhallsekonomiskt_beslutsunderlag/Nationellt/Regions%C3%B6verskridande/1%20Investering/JTR1804j%20LTS%20%C3%85dalsbanan,%20Framkomlighet%20750%20m%20l%C3%A5nga%20godst%C3%A5g/JTR1804j%20%C3%85dalsbanan,%20750%20m%20l%C3%A5nga%20godst%C3%A5g,%202025-03-28.pdf" TargetMode="External"/><Relationship Id="rId124" Type="http://schemas.openxmlformats.org/officeDocument/2006/relationships/hyperlink" Target="https://bransch.trafikverket.se/TrvSeFiler/Samhallsekonomiskt_beslutsunderlag/Sydostra/Syd%C3%B6stra%20regionen/1.%20Investering/JSYR2605%20Ostl%C3%A4nken,%20Uppst%C3%A4llningssp%C3%A5r%20Norrk%C3%B6ping/SEB_med_SEK_OS%C3%84KER_6bac6f62-aebe-4a5d-b196-b8ca4c7e0ec4.pdf" TargetMode="External"/><Relationship Id="rId129" Type="http://schemas.openxmlformats.org/officeDocument/2006/relationships/hyperlink" Target="https://bransch.trafikverket.se/TrvSeFiler/Samhallsekonomiskt_beslutsunderlag/Sydostra/Syd%C3%B6stra%20regionen/1.%20Investering/YSY007%20Rv%2026%20Mullsj%C3%B6%20-%20Sl%C3%A4tt%C3%A4ng/SEB_med_SEK_OS%C3%84KER_b0214d02-cee7-4188-9b81-5dd6a43e523e.pdf" TargetMode="External"/><Relationship Id="rId54" Type="http://schemas.openxmlformats.org/officeDocument/2006/relationships/hyperlink" Target="https://bransch.trafikverket.se/TrvSeFiler/Samhallsekonomiskt_beslutsunderlag/Norra/Norra%20regionen/1.%20Investering/JN2212%20Malmbanan,%20Nuortikon/jn2212_malmbanan_nuortikon,_forlangning_av_motesstation.pdf" TargetMode="External"/><Relationship Id="rId70" Type="http://schemas.openxmlformats.org/officeDocument/2006/relationships/hyperlink" Target="https://bransch.trafikverket.se/TrvSeFiler/Samhallsekonomiskt_beslutsunderlag/Mellersta/Mellersta%20regionen/1.%20Investering/JO1810%20Katrineholm,%20f%C3%B6rbig%C3%A5ngssp%C3%A5r/jo1810_katrineholm,_forbigangsspar_kort.pdf" TargetMode="External"/><Relationship Id="rId75" Type="http://schemas.openxmlformats.org/officeDocument/2006/relationships/hyperlink" Target="https://bransch.trafikverket.se/TrvSeFiler/Samhallsekonomiskt_beslutsunderlag/Norra/Norra%20regionen/1.%20Investering/VN1805%20E4%20Dagl%C3%B6sten%20%E2%80%93%20Ljusvattnet%20m%C3%B6tesseparering/SEB_med_SEK_3f4cfdba-c7fd-41c6-bc60-8265b1db05d5.pdf" TargetMode="External"/><Relationship Id="rId91" Type="http://schemas.openxmlformats.org/officeDocument/2006/relationships/hyperlink" Target="https://bransch.trafikverket.se/TrvSeFiler/Samhallsekonomiskt_beslutsunderlag/Sodra/S%C3%B6dra%20regionen/1.%20Investering/JSY1825a%20H%C3%A4ssleholm%20-%20Lund/SEB_med_SEK_OS%C3%84KER_9206b8ab-a1b4-431d-b29a-48bc0fb80e61.pdf" TargetMode="External"/><Relationship Id="rId96" Type="http://schemas.openxmlformats.org/officeDocument/2006/relationships/hyperlink" Target="https://bransch.trafikverket.se/TrvSeFiler/Samhallsekonomiskt_beslutsunderlag/Nationellt/Regions%C3%B6verskridande/1%20Investering/JTR1804l%20LTS%20(750%20m%20l%C3%A5nga%20t%C3%A5g)%20TEN-T%20stomn%C3%A4t%20gods/SEB_med_SEK_tidigt_planeringsskede_453e552d-3686-4849-a98c-1fcb5b6b3cc9.pdf" TargetMode="External"/><Relationship Id="rId1" Type="http://schemas.openxmlformats.org/officeDocument/2006/relationships/hyperlink" Target="https://bransch.trafikverket.se/TrvSeFiler/Samhallsekonomiskt_beslutsunderlag/Nationellt/Regions%C3%B6verskridande/1%20Investering/JTR2209%20ERTMS%20vidareutveckling/Beskrivning_och_kostnad_90820fc7.pdf" TargetMode="External"/><Relationship Id="rId6" Type="http://schemas.openxmlformats.org/officeDocument/2006/relationships/hyperlink" Target="https://bransch.trafikverket.se/TrvSeFiler/Samhallsekonomiskt_beslutsunderlag/Sydostra/Syd%C3%B6stra%20regionen/1.%20Investering/VSY2203%20Rv%2025%20Nybro,%20trafikplats%20Glasporten/SEB_med_SEK_tidigt_planeringsskede_5a473848-75e1-49ad-b94c-88f37c4e919f.pdf" TargetMode="External"/><Relationship Id="rId23" Type="http://schemas.openxmlformats.org/officeDocument/2006/relationships/hyperlink" Target="https://bransch.trafikverket.se/TrvSeFiler/Samhallsekonomiskt_beslutsunderlag/Ostra/%C3%96stra%20regionen/1.%20Investering/JST1803%20M%C3%A4rsta%20station%20och%20bang%C3%A5rdsombyggnad/SEB_med_SEK_OS%C3%84KER_104f5ac1-488e.pdf" TargetMode="External"/><Relationship Id="rId28" Type="http://schemas.openxmlformats.org/officeDocument/2006/relationships/hyperlink" Target="https://bransch.trafikverket.se/TrvSeFiler/Samhallsekonomiskt_beslutsunderlag/Vastra/V%C3%A4stra%20regionen/1.%20Investering/VVA1806a%20E45%20V%C3%A4nersborg%20-%20Mellerud,%20deletapp/SEB_med_SEK_tidigt_planeringsskede_8b535865-4982-4d25-b5c8-1b348b9adc55.pdf" TargetMode="External"/><Relationship Id="rId49" Type="http://schemas.openxmlformats.org/officeDocument/2006/relationships/hyperlink" Target="https://bransch.trafikverket.se/TrvSeFiler/Samhallsekonomiskt_beslutsunderlag/Norra/Norra%20regionen/1.%20Investering/VSN206%20E10%20Morj%C3%A4rv%20-%20Svartbyn/SEB_med_SEK_OS%C3%84KER_e0619b73-8e6b-4746-b79c-e976b039412e.pdf" TargetMode="External"/><Relationship Id="rId114" Type="http://schemas.openxmlformats.org/officeDocument/2006/relationships/hyperlink" Target="https://bransch.trafikverket.se/TrvSeFiler/Samhallsekonomiskt_beslutsunderlag/Norra/Norra%20regionen/1.%20Investering/JN2203%20Malmbanan%20Kiruna-Riksgr%C3%A4nsen/SEB_med_SEK_OS%C3%84KER_a55a8169-c822-4922-9da3-e74a8214a2cc.pdf" TargetMode="External"/><Relationship Id="rId119" Type="http://schemas.openxmlformats.org/officeDocument/2006/relationships/hyperlink" Target="https://bransch.trafikverket.se/TrvSeFiler/Samhallsekonomiskt_beslutsunderlag/Vastra/V%C3%A4stra%20regionen/1.%20Investering/JVR2601%20V%C3%A4stkustbanan,%20Tyllered/SEB_med_SEK_OS%C3%84KER_402f2fee-d34f-460e-9d9a-72d931dedb0c.pdf" TargetMode="External"/><Relationship Id="rId44" Type="http://schemas.openxmlformats.org/officeDocument/2006/relationships/hyperlink" Target="https://bransch.trafikverket.se/TrvSeFiler/Samhallsekonomiskt_beslutsunderlag/Region_Mitt/Region%20Mitt/3%20Investering/JM1814%20%C3%85nge-%C3%96stersund/jm1814_ange-ostersund,_kapacitets-_och_hastighetshojande_atgarder,_alt_2_230127.pdf" TargetMode="External"/><Relationship Id="rId60" Type="http://schemas.openxmlformats.org/officeDocument/2006/relationships/hyperlink" Target="https://bransch.trafikverket.se/TrvSeFiler/Samhallsekonomiskt_beslutsunderlag/Region_Syd/Region%20Syd/3%20Investering/VSK042%20Trafikplats%20Ideon/vsk042_e22_trafikplats_ideon.pdf" TargetMode="External"/><Relationship Id="rId65" Type="http://schemas.openxmlformats.org/officeDocument/2006/relationships/hyperlink" Target="https://bransch.trafikverket.se/TrvSeFiler/Samhallsekonomiskt_beslutsunderlag/Ostra/%C3%96stra%20regionen/1.%20Investering/VST005%20E4Lv%20259%20Tv%C3%A4rf%C3%B6rbindelse%20S%C3%B6dert%C3%B6rn/SEB_med_SEK_OS%C3%84KER_e2fce691-senaste.pdf" TargetMode="External"/><Relationship Id="rId81" Type="http://schemas.openxmlformats.org/officeDocument/2006/relationships/hyperlink" Target="https://bransch.trafikverket.se/TrvSeFiler/Samhallsekonomiskt_beslutsunderlag/Region_Mitt/Region%20Mitt/3%20Investering/JM1807%20Sundsvall-%C3%85nge/jm1807_sundsvall-ange,_kapacitets-_och_hastighetshojande_inkl_sakerhet_alt_2_230127.pdf" TargetMode="External"/><Relationship Id="rId86" Type="http://schemas.openxmlformats.org/officeDocument/2006/relationships/hyperlink" Target="https://bransch.trafikverket.se/TrvSeFiler/Samhallsekonomiskt_beslutsunderlag/Vastra/V%C3%A4stra%20regionen/1.%20Investering/XVA300%20V%C3%A4nersj%C3%B6farten/SEB_med_SEK_ae208dce-a5bd-4ab8-b729-8a24bc5938a0%20(1).pdf" TargetMode="External"/><Relationship Id="rId130" Type="http://schemas.openxmlformats.org/officeDocument/2006/relationships/hyperlink" Target="https://bransch.trafikverket.se/TrvSeFiler/Samhallsekonomiskt_beslutsunderlag/Norra/Norra%20regionen/1.%20Investering/JSM215b%20Sundsvall%20C-Dingersj%C3%B6%20(Kubikenborg%20-%20Dingersj%C3%B6)/SEB_med_SEK_ab3dfb08-bbf0-4b22-9af5-71b2bf8e7aa6.pdf" TargetMode="External"/><Relationship Id="rId13" Type="http://schemas.openxmlformats.org/officeDocument/2006/relationships/hyperlink" Target="https://bransch.trafikverket.se/TrvSeFiler/Samhallsekonomiskt_beslutsunderlag/Sodra/S%C3%B6dra%20regionen/1.%20Investering/JSY2209%20Malm%C3%B6%20C%20plattformssp%C3%A5r/SEB_med_SEK_tidigt_planeringsskede_c823b65e-3a58-4319-af4f-0c58ad745345.pdf" TargetMode="External"/><Relationship Id="rId18" Type="http://schemas.openxmlformats.org/officeDocument/2006/relationships/hyperlink" Target="https://bransch.trafikverket.se/TrvSeFiler/Samhallsekonomiskt_beslutsunderlag/Mellersta/Mellersta%20regionen/1.%20Investering/JVA2217%20V%C3%A4rmlandsbanan%20Kil-Charlottenberg/SEB_med_SEK_OS%C3%84KER_1ee4361d-0c8e-4406-891b-8dae2afd4c44.pdf" TargetMode="External"/><Relationship Id="rId39" Type="http://schemas.openxmlformats.org/officeDocument/2006/relationships/hyperlink" Target="https://bransch.trafikverket.se/TrvSeFiler/Samhallsekonomiskt_beslutsunderlag/Mellersta/Mellersta%20regionen/1.%20Investering/VM034%20E4%20Kongberget-Gnarp/SEB_med_SEK_eefbf5c7-c685-4817-ab2c-2dd8075ff51d.pdf" TargetMode="External"/><Relationship Id="rId109" Type="http://schemas.openxmlformats.org/officeDocument/2006/relationships/hyperlink" Target="https://bransch.trafikverket.se/TrvSeFiler/Samhallsekonomiskt_beslutsunderlag/Sodra/S%C3%B6dra%20regionen/1.%20Investering/JSOR2606%20Lommabanan%20S%C3%B6der%C3%A5sbanan/SEB_utan_SEK_tidigt_planeringsskede_6642e8ed-087a-43ef-b845-d8789c78cf5b.pdf" TargetMode="External"/><Relationship Id="rId34" Type="http://schemas.openxmlformats.org/officeDocument/2006/relationships/hyperlink" Target="https://bransch.trafikverket.se/TrvSeFiler/Samhallsekonomiskt_beslutsunderlag/Sodra/S%C3%B6dra%20regionen/1.%20Investering/JSY1801%20Blekinge%20kustbana%20m%C3%B6tessp%C3%A5r/SEB_med_SEK_99aa9e84-859a-4091-8301-31413b2acfac.pdf" TargetMode="External"/><Relationship Id="rId50" Type="http://schemas.openxmlformats.org/officeDocument/2006/relationships/hyperlink" Target="https://bransch.trafikverket.se/TrvSeFiler/Samhallsekonomiskt_beslutsunderlag/Norra/Norra%20regionen/1.%20Investering/XSN301c%20Malmbanan%20Nattavaara/SEB_med_SEK_e3bc1173-f846-4d28-a8df-fbf301844aab.pdf" TargetMode="External"/><Relationship Id="rId55" Type="http://schemas.openxmlformats.org/officeDocument/2006/relationships/hyperlink" Target="https://bransch.trafikverket.se/TrvSeFiler/Samhallsekonomiskt_beslutsunderlag/Norra/Norra%20regionen/1.%20Investering/XSN301d%20Malmbanan%20Murjek/SEB_med_SEK_5d9f8d06-fefe-470a-a382-2032e78d7751.pdf" TargetMode="External"/><Relationship Id="rId76" Type="http://schemas.openxmlformats.org/officeDocument/2006/relationships/hyperlink" Target="https://bransch.trafikverket.se/TrvSeFiler/Samhallsekonomiskt_beslutsunderlag/Norra/Norra%20regionen/1.%20Investering/VN1804%20E4%20Bro%C3%A4nge%20%E2%80%93%20Dagl%C3%B6sten%20m%C3%B6tesseparering/SEB_med_SEK_51e0a89a-093a-4351-8b19-60b36381c552.pdf" TargetMode="External"/><Relationship Id="rId97" Type="http://schemas.openxmlformats.org/officeDocument/2006/relationships/hyperlink" Target="https://bransch.trafikverket.se/TrvSeFiler/Samhallsekonomiskt_beslutsunderlag/Nationellt/Regions%C3%B6verskridande/1%20Investering/JTR1804l%20LTS%20(750%20m%20l%C3%A5nga%20t%C3%A5g)%20TEN-T%20stomn%C3%A4t%20gods/SEB_med_SEK_tidigt_planeringsskede_453e552d-3686-4849-a98c-1fcb5b6b3cc9.pdf" TargetMode="External"/><Relationship Id="rId104" Type="http://schemas.openxmlformats.org/officeDocument/2006/relationships/hyperlink" Target="https://bransch.trafikverket.se/TrvSeFiler/Samhallsekonomiskt_beslutsunderlag/Nationellt/Regions%C3%B6verskridande/1%20Investering/JTR1804f%20LTS%20V%C3%A4stra%20stambanan/Objektsbeskrivning_och_kostnadskalkyl_tidigt_6840e3f6-4c50-45ab-aa79-3f0dda9c5cf0.pdf" TargetMode="External"/><Relationship Id="rId120" Type="http://schemas.openxmlformats.org/officeDocument/2006/relationships/hyperlink" Target="https://bransch.trafikverket.se/TrvSeFiler/Samhallsekonomiskt_beslutsunderlag/Sodra/S%C3%B6dra%20regionen/1.%20Investering/JSY2216%20Ystadbanan%20Skurup-Rydsg%C3%A5rd/SEB_med_SEK_OS%C3%84KER_3dc8e168-3698-49a9-9e89-251f341d95d7.pdf" TargetMode="External"/><Relationship Id="rId125" Type="http://schemas.openxmlformats.org/officeDocument/2006/relationships/hyperlink" Target="https://bransch.trafikverket.se/TrvSeFiler/Samhallsekonomiskt_beslutsunderlag/Sydostra/Syd%C3%B6stra%20regionen/1.%20Investering/VSO004%20E22%20F%C3%B6rbi%20S%C3%B6derk%C3%B6ping/VSO004%20E22%20F%C3%B6rbi%20S%C3%B6derk%C3%B6ping,%202025-03-17_rev.pdf" TargetMode="External"/><Relationship Id="rId7" Type="http://schemas.openxmlformats.org/officeDocument/2006/relationships/hyperlink" Target="https://bransch.trafikverket.se/TrvSeFiler/Samhallsekonomiskt_beslutsunderlag/Sodra/S%C3%B6dra%20regionen/1.%20Investering/JSY1820%20Alvesta%20triangelsp%C3%A5r/SEB_med_SEK_OS%C3%84KER_cf6cbc96-176b-4163-9f39-e0da27a9a1c6.pdf" TargetMode="External"/><Relationship Id="rId71" Type="http://schemas.openxmlformats.org/officeDocument/2006/relationships/hyperlink" Target="https://bransch.trafikverket.se/TrvSeFiler/Samhallsekonomiskt_beslutsunderlag/Mellersta/Mellersta%20regionen/1.%20Investering/JO1807%20Ostkustbanan/SEB_med_SEK_OS%C3%84KER_24ffae36-9d5a-4ad7-ab43-73002bdbcfc0.pdf" TargetMode="External"/><Relationship Id="rId92" Type="http://schemas.openxmlformats.org/officeDocument/2006/relationships/hyperlink" Target="https://bransch.trafikverket.se/TrvSeFiler/Samhallsekonomiskt_beslutsunderlag/Sodra/S%C3%B6dra%20regionen/1.%20Investering/VSO008a%20E22%20Bj%C3%B6rketorp%20(Ronneby%20%C3%96)-N%C3%A4ttraby/SEB_med_SEK_tidigt_planeringsskede_95f11975-be47-475e-b722-48c4c243bf79.pdf" TargetMode="External"/><Relationship Id="rId2" Type="http://schemas.openxmlformats.org/officeDocument/2006/relationships/hyperlink" Target="https://bransch.trafikverket.se/TrvSeFiler/Samhallsekonomiskt_beslutsunderlag/Nationellt/Regions%C3%B6verskridande/1%20Investering/JTR201%20ERTMS,%20TC%20G%C3%B6teborg/Beskrivning_och_kostnad__OS%C3%84KER_ce7cacdb-c590-4db7-ab59-d99336717010.pdf" TargetMode="External"/><Relationship Id="rId29" Type="http://schemas.openxmlformats.org/officeDocument/2006/relationships/hyperlink" Target="https://bransch.trafikverket.se/TrvSeFiler/Samhallsekonomiskt_beslutsunderlag/Ostra/%C3%96stra%20regionen/1.%20Investering/VST001c%20E4_E20%20S%C3%B6dert%C3%A4ljebron/SEB_med_SEK_tidigt_planeringsskede_68a8e893-cb97-4acf-bf07-ac38a951c676.pdf" TargetMode="External"/><Relationship Id="rId24" Type="http://schemas.openxmlformats.org/officeDocument/2006/relationships/hyperlink" Target="https://bransch.trafikverket.se/TrvSeFiler/Samhallsekonomiskt_beslutsunderlag/Sydostra/Syd%C3%B6stra%20regionen/1.%20Investering/VSY1802%20E4%20Trafikplats%20Ekhagen/SEB_med_SEK_tidigt_planeringsskede_b9484cce-e92a-403c-a125-b33eada283a8.pdf" TargetMode="External"/><Relationship Id="rId40" Type="http://schemas.openxmlformats.org/officeDocument/2006/relationships/hyperlink" Target="https://bransch.trafikverket.se/TrvSeFiler/Samhallsekonomiskt_beslutsunderlag/Vastra/V%C3%A4stra%20regionen/1.%20Investering/JVA1801%20Halmstad%20Cbang%C3%A5rd/SEB_med_SEK_OS%C3%84KER_00646663-4760-4a29-9b7a-35da889bd00b.pdf" TargetMode="External"/><Relationship Id="rId45" Type="http://schemas.openxmlformats.org/officeDocument/2006/relationships/hyperlink" Target="https://bransch.trafikverket.se/TrvSeFiler/Samhallsekonomiskt_beslutsunderlag/Sydostra/Syd%C3%B6stra%20regionen/1.%20Investering/VSY1803%20E4%20Trafikplats%20Ljungarum/SEB_med_SEK_3b8999b8-b479-444e-8242-f2370e34f889.pdf" TargetMode="External"/><Relationship Id="rId66" Type="http://schemas.openxmlformats.org/officeDocument/2006/relationships/hyperlink" Target="https://bransch.trafikverket.se/TrvSeFiler/Samhallsekonomiskt_beslutsunderlag/Ostra/%C3%96stra%20regionen/1.%20Investering/VST001ba%20E4E20%20Hallunda-V%C3%A5rby/SEB_utan_SEK_OS%C3%84KER_15fdc0b4-0b47-4649-90da-47a2c3c42cc7.pdf" TargetMode="External"/><Relationship Id="rId87" Type="http://schemas.openxmlformats.org/officeDocument/2006/relationships/hyperlink" Target="https://bransch.trafikverket.se/TrvSeFiler/Samhallsekonomiskt_beslutsunderlag/Mellersta/Mellersta%20regionen/1.%20Investering/JO1801%20Lax%C3%A5,%20Bang%C3%A5rdsomb/SEB_med_SEK_bd31dcdd-d3ac-4430-9c14-377c8cbc562b.pdf" TargetMode="External"/><Relationship Id="rId110" Type="http://schemas.openxmlformats.org/officeDocument/2006/relationships/hyperlink" Target="https://bransch.trafikverket.se/TrvSeFiler/Samhallsekonomiskt_beslutsunderlag/Norra/Norra%20regionen/1.%20Investering/JN1801%20Lule%C3%A5%20C%20personvagnsuppst%C3%A4llning/SEB_med_SEK_b9d96f33-5567-4f0a-a243-b3c4b5be1b9b.pdf" TargetMode="External"/><Relationship Id="rId115" Type="http://schemas.openxmlformats.org/officeDocument/2006/relationships/hyperlink" Target="https://bransch.trafikverket.se/TrvSeFiler/Samhallsekonomiskt_beslutsunderlag/Norra/Norra%20regionen/1.%20Investering/JN2204%20Malmbanan%20Svappavaara-Kiruna/SEB_med_SEK_OS%C3%84KER_a14baffc-8ca4-4fe1-b656-b74aa07d4266.pdf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https://bransch.trafikverket.se/TrvSeFiler/Samhallsekonomiskt_beslutsunderlag/Sodra/S%C3%B6dra%20regionen/1.%20Investering/VSK050%20E65%20Svedala%20-%20B%C3%B6rringe/SEB_med_SEK_OS%C3%84KER_415e6ae8-1243-4384-a490-3691620cea53.pdf" TargetMode="External"/><Relationship Id="rId82" Type="http://schemas.openxmlformats.org/officeDocument/2006/relationships/hyperlink" Target="https://bransch.trafikverket.se/TrvSeFiler/Samhallsekonomiskt_beslutsunderlag/Norra/Norra%20regionen/1.%20Investering/JM2209%20%C3%85dalsbanan,%20V%C3%A4steraspby%20v%C3%A4ndslinga/SEB_med_SEK_OS%C3%84KER_0efbe5e3.pdf" TargetMode="External"/><Relationship Id="rId19" Type="http://schemas.openxmlformats.org/officeDocument/2006/relationships/hyperlink" Target="https://bransch.trafikverket.se/TrvSeFiler/Samhallsekonomiskt_beslutsunderlag/Nationellt/Regions%C3%B6verskridande/1%20Investering/JTR2201c%20Hastighetsh%C3%B6jning%20%C3%96xnered%20-%20Lund/SEB_med_SEK_OS%C3%84KER_ab654e94-31c7-4ca8-ade4-3b716956acdb.pdf" TargetMode="External"/><Relationship Id="rId14" Type="http://schemas.openxmlformats.org/officeDocument/2006/relationships/hyperlink" Target="https://bransch.trafikverket.se/TrvSeFiler/Samhallsekonomiskt_beslutsunderlag/Sodra/S%C3%B6dra%20regionen/1.%20Investering/JSY2208%20Malm%C3%B6%20bang%C3%A5rd%20sp%C3%A5rkorsning/SEB_med_SEK_tidigt_planeringsskede_19c33e38-45ee-46c1-a771-e3d8c55e9e63.pdf" TargetMode="External"/><Relationship Id="rId30" Type="http://schemas.openxmlformats.org/officeDocument/2006/relationships/hyperlink" Target="https://bransch.trafikverket.se/TrvSeFiler/Samhallsekonomiskt_beslutsunderlag/Ostra/%C3%96stra%20regionen/1.%20Investering/VST001e%20E4%20trafikplats%20Gl%C3%A4djen-%20trafikplats%20Arlanda/SEB_med_SEK_tidigt_planeringsskede_116092b6-be4b-44d2-8ee9-da571931ac15.pdf" TargetMode="External"/><Relationship Id="rId35" Type="http://schemas.openxmlformats.org/officeDocument/2006/relationships/hyperlink" Target="https://bransch.trafikverket.se/TrvSeFiler/Samhallsekonomiskt_beslutsunderlag/Sodra/S%C3%B6dra%20regionen/1.%20Investering/JSY202%20Sydostl%C3%A4nken/SEB_med_SEK_OS%C3%84KER_bc0e0120-7833-4eb8-a8ba-8adcd7f8f629.pdf" TargetMode="External"/><Relationship Id="rId56" Type="http://schemas.openxmlformats.org/officeDocument/2006/relationships/hyperlink" Target="https://bransch.trafikverket.se/TrvSeFiler/Samhallsekonomiskt_beslutsunderlag/Norra/Norra%20regionen/1.%20Investering/JN2202%20Malmbanan,%20Harrtr%C3%A4sk/jn2202_malmbanan_harrtrask,_forlangning_av_motesstation.pdf" TargetMode="External"/><Relationship Id="rId77" Type="http://schemas.openxmlformats.org/officeDocument/2006/relationships/hyperlink" Target="https://bransch.trafikverket.se/TrvSeFiler/Samhallsekonomiskt_beslutsunderlag/Region_Nord/Region%20Nord/3%20Investering/YSN001a%20Norrbotniabanan%20Ume%C3%A5%20D%C3%A5va%20Skellefte%C3%A5/220131_ysn001a_norrbotniabanan_(umea)_dava-skelleftea_ny_jvg.pdf" TargetMode="External"/><Relationship Id="rId100" Type="http://schemas.openxmlformats.org/officeDocument/2006/relationships/hyperlink" Target="https://bransch.trafikverket.se/TrvSeFiler/Samhallsekonomiskt_beslutsunderlag/Nationellt/Regions%C3%B6verskridande/1%20Investering/JTR1804k%20LTS,%20Norge-V%C3%A4nerbanan%20och%20Bergslagsbanan/SEB_med_SEK_tidigt_planeringsskede_c92a831d-d305-4bab-848a-5bc9c61733e5.pdf" TargetMode="External"/><Relationship Id="rId105" Type="http://schemas.openxmlformats.org/officeDocument/2006/relationships/hyperlink" Target="https://bransch.trafikverket.se/TrvSeFiler/Samhallsekonomiskt_beslutsunderlag/Nationellt/Regions%C3%B6verskridande/1%20Investering/JTR1804g%20LTS%20V%C3%A4rmlandsbanan/Objektsbeskrivning_och_investeringskostnad_tidigt_b150e48b-ed1f-4934-9df5-578e9fb2579c.pdf" TargetMode="External"/><Relationship Id="rId126" Type="http://schemas.openxmlformats.org/officeDocument/2006/relationships/hyperlink" Target="https://bransch.trafikverket.se/TrvSeFiler/Samhallsekonomiskt_beslutsunderlag/Mellersta/Mellersta%20regionen/1.%20Investering/JO2203%20V%C3%A4rmlandsbanans%20anslutning%20till%20VSB,%20h%C3%B6gre%20kapacitet/SEB_med_SEK_OS%C3%84KER_f732bfd6-2cae-4418-96eb-841e2aa0defe.pdf" TargetMode="External"/><Relationship Id="rId8" Type="http://schemas.openxmlformats.org/officeDocument/2006/relationships/hyperlink" Target="https://bransch.trafikverket.se/TrvSeFiler/Samhallsekonomiskt_beslutsunderlag/Ostra/%C3%96stra%20regionen/1.%20Investering/VST001d%20E4E18%20Hjulsta-Jakobsberg/SEB_med_SEK_OS%C3%84KER_7b83ed1b-d215-4530-a5b0-42e2f8ddf1a8.pdf" TargetMode="External"/><Relationship Id="rId51" Type="http://schemas.openxmlformats.org/officeDocument/2006/relationships/hyperlink" Target="https://bransch.trafikverket.se/TrvSeFiler/Samhallsekonomiskt_beslutsunderlag/Region_Nord/Region%20Nord/3%20Investering/XSN301f%20Malmbanan-Siktr%C3%A4sk/xsn301f_malmbanan_siktrask_bangardsforlangning_220627.pdf" TargetMode="External"/><Relationship Id="rId72" Type="http://schemas.openxmlformats.org/officeDocument/2006/relationships/hyperlink" Target="https://bransch.trafikverket.se/TrvSeFiler/Samhallsekonomiskt_beslutsunderlag/Mellersta/Mellersta%20regionen/1.%20Investering/JO1802%20Heby%20m%C3%B6tessp%C3%A5r/SEB_med_SEK_4468e6bd-2089-4879-a92d-f169b21a3ba1.pdf" TargetMode="External"/><Relationship Id="rId93" Type="http://schemas.openxmlformats.org/officeDocument/2006/relationships/hyperlink" Target="https://bransch.trafikverket.se/TrvSeFiler/Samhallsekonomiskt_beslutsunderlag/Mellersta/Mellersta%20regionen/1.%20Investering/YVA003b%20E45%20S%C3%A4ffle-Valn%C3%A4s,%20delen%20Hammar-Valn%C3%A4s/SEB_med_SEK_4ca133eb-2242-41be-8acb-0b659590e652.pdf" TargetMode="External"/><Relationship Id="rId98" Type="http://schemas.openxmlformats.org/officeDocument/2006/relationships/hyperlink" Target="https://bransch.trafikverket.se/TrvSeFiler/Samhallsekonomiskt_beslutsunderlag/Nationellt/Regions%C3%B6verskridande/1%20Investering/JTR1804l%20LTS%20(750%20m%20l%C3%A5nga%20t%C3%A5g)%20TEN-T%20stomn%C3%A4t%20gods/SEB_med_SEK_tidigt_planeringsskede_453e552d-3686-4849-a98c-1fcb5b6b3cc9.pdf" TargetMode="External"/><Relationship Id="rId121" Type="http://schemas.openxmlformats.org/officeDocument/2006/relationships/hyperlink" Target="https://bransch.trafikverket.se/TrvSeFiler/Samhallsekonomiskt_beslutsunderlag/Ostra/%C3%96stra%20regionen/1.%20Investering/JST2205%20Ostkustbanan%20Solna-Skavstaby,%20Signaloptimering/SEB_med_SEK_OS%C3%84KER_3a7dfe01-cf72-4bb0-be8f-7bb617bde434.pdf" TargetMode="External"/><Relationship Id="rId3" Type="http://schemas.openxmlformats.org/officeDocument/2006/relationships/hyperlink" Target="https://bransch.trafikverket.se/TrvSeFiler/Samhallsekonomiskt_beslutsunderlag/Nationellt/Regions%C3%B6verskridande/1%20Investering/JTR2213%20ERTMS,%20TC%20Stockholm%20G%C3%A4vle/Beskrivning_och_kostnad__OS%C3%84KER_25cdef9a-2aa5-44ab-a065-c1f8cb4ca0dc.pdf" TargetMode="External"/><Relationship Id="rId25" Type="http://schemas.openxmlformats.org/officeDocument/2006/relationships/hyperlink" Target="https://bransch.trafikverket.se/TrvSeFiler/Samhallsekonomiskt_beslutsunderlag/Sodra/S%C3%B6dra%20regionen/1.%20Investering/VSY2202%20E6%20Tpl%20Alnarp%20-%20Tpl%20Lomma/SEB_med_SEK_tidigt_planeringsskede_131df448-4a78-4c72-ac54-61084d790c03.pdf" TargetMode="External"/><Relationship Id="rId46" Type="http://schemas.openxmlformats.org/officeDocument/2006/relationships/hyperlink" Target="https://bransch.trafikverket.se/TrvSeFiler/Samhallsekonomiskt_beslutsunderlag/Sydostra/Syd%C3%B6stra%20regionen/1.%20Investering/VSO033%20Rv%2040%20f%C3%B6rbi%20Eksj%C3%B6/SEB_med_SEK_OS%C3%84KER_c0f1713b-b1fc-40b2-8b4e-8832a9a5f023.pdf" TargetMode="External"/><Relationship Id="rId67" Type="http://schemas.openxmlformats.org/officeDocument/2006/relationships/hyperlink" Target="https://bransch.trafikverket.se/TrvSeFiler/Samhallsekonomiskt_beslutsunderlag/Ostra/%C3%96stra%20regionen/1.%20Investering/XST301%20Farled%20S%C3%B6dert%C3%A4je-Landsort/SEB_med_SEK_6de802dd-1c74-43d4-95d8-f668a7c9003e.pdf" TargetMode="External"/><Relationship Id="rId116" Type="http://schemas.openxmlformats.org/officeDocument/2006/relationships/hyperlink" Target="https://bransch.trafikverket.se/TrvSeFiler/Samhallsekonomiskt_beslutsunderlag/Sodra/S%C3%B6dra%20regionen/1.%20Investering/JSY2206%20H%C3%A4ssleholm%20kapacitet/SEB_med_SEK_OS%C3%84KER_54aa3a65-0d8b-49e2-8249-beee36b24dcb.pdf" TargetMode="External"/><Relationship Id="rId20" Type="http://schemas.openxmlformats.org/officeDocument/2006/relationships/hyperlink" Target="https://bransch.trafikverket.se/TrvSeFiler/Samhallsekonomiskt_beslutsunderlag/Sydostra/Syd%C3%B6stra%20regionen/1.%20Investering/JSYR2601%20Kalmar%20C,%20sp%C3%A5r%20och%20plattformar/SEB_utan_SEK_tidigt_planeringsskede_d972ce50-88b5-4553-b6d4-b2bbf8191c98.pdf" TargetMode="External"/><Relationship Id="rId41" Type="http://schemas.openxmlformats.org/officeDocument/2006/relationships/hyperlink" Target="https://bransch.trafikverket.se/TrvSeFiler/Samhallsekonomiskt_beslutsunderlag/Mellersta/Mellersta%20regionen/1.%20Investering/JM1808%20Godsst%C3%A5ket,%20kapacitetsh%C3%B6jande%20%C3%A5tg/jm1808_godsstraket,_kapacitetshojande_atgarder_alt_2.pdf" TargetMode="External"/><Relationship Id="rId62" Type="http://schemas.openxmlformats.org/officeDocument/2006/relationships/hyperlink" Target="https://bransch.trafikverket.se/TrvSeFiler/Samhallsekonomiskt_beslutsunderlag/Sodra/S%C3%B6dra%20regionen/1.%20Investering/JSY1810%20H%C3%A4ssleholm-Helsingborg/SEB_med_SEK_ca8e6e58-4396-4879-a6e7-f590b6bebb92.pdf" TargetMode="External"/><Relationship Id="rId83" Type="http://schemas.openxmlformats.org/officeDocument/2006/relationships/hyperlink" Target="https://bransch.trafikverket.se/TrvSeFiler/Samhallsekonomiskt_beslutsunderlag/Norra/Norra%20regionen/1.%20Investering/BVGV007%20Sundsvall%20rececentrum/SEB_utan_SEK_74d7d68f-9f06-46b9-a243-2b5a8e1cc254.pdf" TargetMode="External"/><Relationship Id="rId88" Type="http://schemas.openxmlformats.org/officeDocument/2006/relationships/hyperlink" Target="https://bransch.trafikverket.se/TrvSeFiler/Samhallsekonomiskt_beslutsunderlag/Region_Ost/Region%20%C3%96st/3%20Investering/VSO004%20E22%20f%C3%B6rbi%20S%C3%B6derk%C3%B6ping/vso004_e22_forbi_soderkoping.pdf" TargetMode="External"/><Relationship Id="rId111" Type="http://schemas.openxmlformats.org/officeDocument/2006/relationships/hyperlink" Target="https://bransch.trafikverket.se/TrvSeFiler/Samhallsekonomiskt_beslutsunderlag/Norra/Norra%20regionen/1.%20Investering/JN1802%20Lule%C3%A5%20C%20ombyggnad%20av%20personbang%C3%A5rd%20(etapp%202)/SEB_med_SEK_OS%C3%84KER_278e8d8a-f028-4a49-b9b9-5d72898e0378.pdf" TargetMode="External"/><Relationship Id="rId132" Type="http://schemas.openxmlformats.org/officeDocument/2006/relationships/vmlDrawing" Target="../drawings/vmlDrawing1.vml"/><Relationship Id="rId15" Type="http://schemas.openxmlformats.org/officeDocument/2006/relationships/hyperlink" Target="https://bransch.trafikverket.se/TrvSeFiler/Samhallsekonomiskt_beslutsunderlag/Sodra/S%C3%B6dra%20regionen/1.%20Investering/JSY2220%20Malm%C3%B6%20C-%20%C3%96sterv%C3%A4rn%20dubbelsp%C3%A5r/SEB_med_SEK_tidigt_planeringsskede_fc234e53-4d18-4cdf-829d-1dad0d7b511b.pdf" TargetMode="External"/><Relationship Id="rId36" Type="http://schemas.openxmlformats.org/officeDocument/2006/relationships/hyperlink" Target="https://bransch.trafikverket.se/TrvSeFiler/Samhallsekonomiskt_beslutsunderlag/Mellersta/Mellersta%20regionen/1.%20Investering/VM001%20E45%20Vattn%C3%A4s-Trunna/SEB_med_SEK_OS%C3%84KER_a329f1e1-0f6a-418c-abb3-e5537a690371.pdf" TargetMode="External"/><Relationship Id="rId57" Type="http://schemas.openxmlformats.org/officeDocument/2006/relationships/hyperlink" Target="https://bransch.trafikverket.se/TrvSeFiler/Samhallsekonomiskt_beslutsunderlag/Norra/Norra%20regionen/1.%20Investering/JN1804a%20Kiruna,%20ny%20j%C3%A4rnv%C3%A4gsstation/jn1804a_kiruna_ny_jarnvagsstation,_alt_vast_till_nya_centrum.pdf" TargetMode="External"/><Relationship Id="rId106" Type="http://schemas.openxmlformats.org/officeDocument/2006/relationships/hyperlink" Target="https://bransch.trafikverket.se/TrvSeFiler/Samhallsekonomiskt_beslutsunderlag/Nationellt/Regions%C3%B6verskridande/1%20Investering/JTR1804h%20LTS%20Godsstr%C3%A5ket%20genom%20Bergslagen/Objektsbeskrivning_och_investeringskostnad_tidigt_f5b80c71-3da9-4d8a-8d6c-0d193d4a3568.pdf" TargetMode="External"/><Relationship Id="rId127" Type="http://schemas.openxmlformats.org/officeDocument/2006/relationships/hyperlink" Target="https://bransch.trafikverket.se/TrvSeFiler/Samhallsekonomiskt_beslutsunderlag/Vastra/V%C3%A4stra%20regionen/1.%20Investering/JVA2201%20G%C3%B6teborg-Alings%C3%A5s,%20h%C3%B6gre%20kap.,%20hela%20str%C3%A4ckan/SEB_med_SEK_OS%C3%84KER_201e24ce-796b-4f1f-af15-e2442a4e9e95.pdf" TargetMode="External"/><Relationship Id="rId10" Type="http://schemas.openxmlformats.org/officeDocument/2006/relationships/hyperlink" Target="https://bransch.trafikverket.se/TrvSeFiler/Samhallsekonomiskt_beslutsunderlag/Mellersta/Mellersta%20regionen/1.%20Investering/JO1806%20Hjulsta%20bro/SEB_med_SEK_OS%C3%84KER_a9cedf7b-74a4-4745-8507-b6cc03c83f59.pdf" TargetMode="External"/><Relationship Id="rId31" Type="http://schemas.openxmlformats.org/officeDocument/2006/relationships/hyperlink" Target="https://bransch.trafikverket.se/TrvSeFiler/Samhallsekonomiskt_beslutsunderlag/Ostra/%C3%96stra%20regionen/1.%20Investering/VST2204%20E4%20Trafikplats%20H%C3%A4ggvik-%20Trafikplats%20Rotebro/SEB_med_SEK_tidigt_planeringsskede_ff3a9b61-78a3-4337-964d-2d84f2f99dcf.pdf" TargetMode="External"/><Relationship Id="rId52" Type="http://schemas.openxmlformats.org/officeDocument/2006/relationships/hyperlink" Target="https://bransch.trafikverket.se/TrvSeFiler/Samhallsekonomiskt_beslutsunderlag/Norra/Norra%20regionen/1.%20Investering/XSN301f%20Malmbanan%20Siktr%C3%A4sk/XSN301f%20Malmbanan%20Siktr%C3%A4sk%20bang%C3%A5rdsf%C3%B6rl%C3%A4ngning,%202025-03-21.pdf" TargetMode="External"/><Relationship Id="rId73" Type="http://schemas.openxmlformats.org/officeDocument/2006/relationships/hyperlink" Target="https://bransch.trafikverket.se/TrvSeFiler/Samhallsekonomiskt_beslutsunderlag/Region_Ost/Region%20&#214;st/3%20Investering/VO1802%20Rv%2056%20Sala-Heby%202plus1/vo1802_vag_56_sala_heby.pdf" TargetMode="External"/><Relationship Id="rId78" Type="http://schemas.openxmlformats.org/officeDocument/2006/relationships/hyperlink" Target="https://bransch.trafikverket.se/TrvSeFiler/Samhallsekonomiskt_beslutsunderlag/Norra/Norra%20regionen/1.%20Investering/VN1803%20E4%20Gumboda-Grimsmark/vn1803_e4%20gumboda-grimsmark_250320.pdf" TargetMode="External"/><Relationship Id="rId94" Type="http://schemas.openxmlformats.org/officeDocument/2006/relationships/hyperlink" Target="https://bransch.trafikverket.se/TrvSeFiler/Samhallsekonomiskt_beslutsunderlag/Vastra/V%C3%A4stra%20regionen/1.%20Investering/JVA200d%20G%C3%B6teborg%E2%80%93Bor%C3%A5s,%20Ny%20j%C3%A4rnv%C3%A4g%20och%20Bibana%20M%C3%B6lnlycke/SEB_med_SEK_d377822f-dae0-4942-baab-23c1b6c501e5.pdf" TargetMode="External"/><Relationship Id="rId99" Type="http://schemas.openxmlformats.org/officeDocument/2006/relationships/hyperlink" Target="https://bransch.trafikverket.se/TrvSeFiler/Samhallsekonomiskt_beslutsunderlag/Nationellt/Regions%C3%B6verskridande/1%20Investering/JTR1804l%20LTS%20(750%20m%20l%C3%A5nga%20t%C3%A5g)%20TEN-T%20stomn%C3%A4t%20gods/SEB_med_SEK_tidigt_planeringsskede_453e552d-3686-4849-a98c-1fcb5b6b3cc9.pdf" TargetMode="External"/><Relationship Id="rId101" Type="http://schemas.openxmlformats.org/officeDocument/2006/relationships/hyperlink" Target="https://bransch.trafikverket.se/TrvSeFiler/Samhallsekonomiskt_beslutsunderlag/Nationellt/Regions%C3%B6verskridande/1%20Investering/JTR1804k%20LTS,%20Norge-V%C3%A4nerbanan%20och%20Bergslagsbanan/SEB_med_SEK_tidigt_planeringsskede_c92a831d-d305-4bab-848a-5bc9c61733e5.pdf" TargetMode="External"/><Relationship Id="rId122" Type="http://schemas.openxmlformats.org/officeDocument/2006/relationships/hyperlink" Target="https://bransch.trafikverket.se/TrvSeFiler/Samhallsekonomiskt_beslutsunderlag/Mellersta/Mellersta%20regionen/1.%20Investering/JVA2227%20Norge-V%C3%A4nerbanan,%20Kil-Sk%C3%A4lebol/SEB_med_SEK_OS%C3%84KER_b337164f-3a07-455e-9def-7088d50ec5d1.pdf" TargetMode="External"/><Relationship Id="rId4" Type="http://schemas.openxmlformats.org/officeDocument/2006/relationships/hyperlink" Target="https://bransch.trafikverket.se/TrvSeFiler/Samhallsekonomiskt_beslutsunderlag/Nationellt/Regions%C3%B6verskridande/1%20Investering/JTR2212%20ERTMS,%20TC%20Boden%20%C3%85nge/Beskrivning_och_kostnad__OS%C3%84KER_98dd4ad0-5cfd-4239-b500-e9be35ae4f27.pdf" TargetMode="External"/><Relationship Id="rId9" Type="http://schemas.openxmlformats.org/officeDocument/2006/relationships/hyperlink" Target="https://bransch.trafikverket.se/TrvSeFiler/Samhallsekonomiskt_beslutsunderlag/Ostra/%C3%96stra%20regionen/1.%20Investering/VST2207%20E20%20trafikplats%20Hovsj%C3%B6/SEB_med_SEK_tidigt_planeringsskede_8d4570e2-34d7-41c3-b03b-4699096b6e31.pdf" TargetMode="External"/><Relationship Id="rId26" Type="http://schemas.openxmlformats.org/officeDocument/2006/relationships/hyperlink" Target="https://bransch.trafikverket.se/TrvSeFiler/Samhallsekonomiskt_beslutsunderlag/Sydostra/Syd%C3%B6stra%20regionen/1.%20Investering/VSYR2602%20Rv%2026,40%20Trafikplats%20Hedenstorp/SEB_med_SEK_tidigt_planeringsskede_1a45d207-fce4-48fb-b876-5314c394b49a.pdf" TargetMode="External"/><Relationship Id="rId47" Type="http://schemas.openxmlformats.org/officeDocument/2006/relationships/hyperlink" Target="https://bransch.trafikverket.se/TrvSeFiler/Samhallsekonomiskt_beslutsunderlag/Sydostra/Syd%C3%B6stra%20regionen/1.%20Investering/VSY1807%20Rv%2026%20Hedenstorp%20-%20M%C3%A5nseryd/SEB_med_SEK_0b7303fe-13d2-4f97-95f2-376c74a205b5.pdf" TargetMode="External"/><Relationship Id="rId68" Type="http://schemas.openxmlformats.org/officeDocument/2006/relationships/hyperlink" Target="https://bransch.trafikverket.se/TrvSeFiler/Samhallsekonomiskt_beslutsunderlag/Ostra/%C3%96stra%20regionen/1.%20Investering/JST201%20Hagalund%20bang%C3%A5rd/SEB_utan_SEK_OS%C3%84KER_6e1ed2db-c236-4d92-a2ed-ffa0c005a9f6.pdf" TargetMode="External"/><Relationship Id="rId89" Type="http://schemas.openxmlformats.org/officeDocument/2006/relationships/hyperlink" Target="https://bransch.trafikverket.se/TrvSeFiler/Samhallsekonomiskt_beslutsunderlag/Ostra/%C3%96stra%20regionen/1.%20Investering/VST001bb%20E4_E20%20Hallunda-V%C3%A5rby,%20delen%20Hallunda%E2%80%93Fittja/SEB_utan_SEK_908db696-05cb-43c8-8bf2-4ee0868b89fd.pdf" TargetMode="External"/><Relationship Id="rId112" Type="http://schemas.openxmlformats.org/officeDocument/2006/relationships/hyperlink" Target="https://bransch.trafikverket.se/TrvSeFiler/Samhallsekonomiskt_beslutsunderlag/Mellersta/Mellersta%20regionen/1.%20Investering/VMN096%20Rv%2050%20Medevi-Brattebro/SEB_med_SEK_OS%C3%84KER_c4279d8f-79b4-483e-8c8f-554594226256.pdf" TargetMode="External"/><Relationship Id="rId13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A41D2-2B1C-41AF-A4B0-E35CF78B73FB}">
  <dimension ref="A1:AL325"/>
  <sheetViews>
    <sheetView showGridLines="0" showZeros="0" tabSelected="1" zoomScale="90" zoomScaleNormal="90" workbookViewId="0">
      <pane xSplit="11" ySplit="7" topLeftCell="L8" activePane="bottomRight" state="frozen"/>
      <selection activeCell="N19" sqref="N19"/>
      <selection pane="topRight" activeCell="N19" sqref="N19"/>
      <selection pane="bottomLeft" activeCell="N19" sqref="N19"/>
      <selection pane="bottomRight" activeCell="J259" sqref="J259:K259"/>
    </sheetView>
  </sheetViews>
  <sheetFormatPr defaultColWidth="9.1796875" defaultRowHeight="14" x14ac:dyDescent="0.35"/>
  <cols>
    <col min="1" max="1" width="11.54296875" style="15" customWidth="1"/>
    <col min="2" max="2" width="5.81640625" style="16" customWidth="1"/>
    <col min="3" max="3" width="6.81640625" style="15" customWidth="1"/>
    <col min="4" max="4" width="12.7265625" style="15" customWidth="1"/>
    <col min="5" max="5" width="14" style="15" customWidth="1"/>
    <col min="6" max="6" width="9.453125" style="15" customWidth="1"/>
    <col min="7" max="7" width="23.26953125" style="15" customWidth="1"/>
    <col min="8" max="8" width="10.54296875" style="15" customWidth="1"/>
    <col min="9" max="9" width="9.7265625" style="15" customWidth="1"/>
    <col min="10" max="10" width="10.26953125" style="15" customWidth="1"/>
    <col min="11" max="11" width="10.1796875" style="15" customWidth="1"/>
    <col min="12" max="12" width="6.1796875" style="15" customWidth="1"/>
    <col min="13" max="13" width="7" style="15" customWidth="1"/>
    <col min="14" max="14" width="6.54296875" style="15" customWidth="1"/>
    <col min="15" max="15" width="5.453125" style="15" customWidth="1"/>
    <col min="16" max="16" width="7" style="15" customWidth="1"/>
    <col min="17" max="17" width="6.7265625" style="15" customWidth="1"/>
    <col min="18" max="19" width="6.54296875" style="15" customWidth="1"/>
    <col min="20" max="20" width="5.453125" style="15" customWidth="1"/>
    <col min="21" max="21" width="6" style="15" customWidth="1"/>
    <col min="22" max="22" width="4.453125" style="15" customWidth="1"/>
    <col min="23" max="24" width="6.7265625" style="15" customWidth="1"/>
    <col min="25" max="25" width="7.7265625" style="17" customWidth="1"/>
    <col min="26" max="26" width="5.54296875" style="18" customWidth="1"/>
    <col min="27" max="27" width="5.1796875" style="18" customWidth="1"/>
    <col min="28" max="28" width="8.1796875" style="17" customWidth="1"/>
    <col min="29" max="29" width="11" style="19" customWidth="1"/>
    <col min="30" max="30" width="5.453125" style="20" customWidth="1"/>
    <col min="31" max="31" width="6.453125" style="18" customWidth="1"/>
    <col min="32" max="32" width="8.1796875" style="21" customWidth="1"/>
    <col min="33" max="33" width="7.26953125" style="19" customWidth="1"/>
    <col min="34" max="34" width="6.453125" style="22" customWidth="1"/>
    <col min="35" max="35" width="12" style="23" customWidth="1"/>
    <col min="36" max="36" width="7.1796875" style="24" customWidth="1"/>
    <col min="37" max="37" width="6.1796875" style="18" customWidth="1"/>
    <col min="38" max="38" width="3.453125" style="12" customWidth="1"/>
    <col min="39" max="16384" width="9.1796875" style="15"/>
  </cols>
  <sheetData>
    <row r="1" spans="1:38" s="3" customFormat="1" ht="71.25" customHeight="1" x14ac:dyDescent="0.35">
      <c r="A1" s="1" t="s">
        <v>0</v>
      </c>
      <c r="B1" s="2"/>
      <c r="C1" s="1"/>
      <c r="Y1" s="4"/>
      <c r="Z1" s="5"/>
      <c r="AA1" s="5"/>
      <c r="AB1" s="4"/>
      <c r="AC1" s="6"/>
      <c r="AD1" s="7"/>
      <c r="AE1" s="5"/>
      <c r="AF1" s="8"/>
      <c r="AG1" s="6"/>
      <c r="AH1" s="9"/>
      <c r="AI1" s="10"/>
      <c r="AJ1" s="11"/>
      <c r="AK1" s="5"/>
      <c r="AL1" s="12"/>
    </row>
    <row r="2" spans="1:38" x14ac:dyDescent="0.35">
      <c r="L2" s="13"/>
      <c r="M2" s="13"/>
      <c r="N2" s="13"/>
    </row>
    <row r="3" spans="1:38" ht="15.65" customHeight="1" x14ac:dyDescent="0.35">
      <c r="A3" s="203" t="s">
        <v>1</v>
      </c>
      <c r="B3" s="203"/>
      <c r="C3" s="203"/>
      <c r="D3" s="203"/>
      <c r="E3" s="203"/>
      <c r="F3" s="203"/>
      <c r="G3" s="204"/>
      <c r="H3" s="207" t="s">
        <v>2</v>
      </c>
      <c r="I3" s="207"/>
      <c r="J3" s="207" t="s">
        <v>4</v>
      </c>
      <c r="K3" s="210"/>
      <c r="L3" s="198" t="s">
        <v>3</v>
      </c>
      <c r="M3" s="199"/>
      <c r="N3" s="199"/>
      <c r="O3" s="199"/>
      <c r="P3" s="199"/>
      <c r="Q3" s="199"/>
      <c r="R3" s="199"/>
      <c r="S3" s="199"/>
      <c r="T3" s="199"/>
      <c r="U3" s="200"/>
      <c r="V3" s="219" t="s">
        <v>5</v>
      </c>
      <c r="W3" s="220"/>
      <c r="X3" s="221"/>
      <c r="Y3" s="225" t="s">
        <v>6</v>
      </c>
      <c r="Z3" s="220"/>
      <c r="AA3" s="221"/>
      <c r="AB3" s="227"/>
      <c r="AC3" s="228"/>
      <c r="AD3" s="227"/>
      <c r="AE3" s="228"/>
      <c r="AF3" s="231" t="s">
        <v>7</v>
      </c>
      <c r="AG3" s="25"/>
      <c r="AH3" s="26"/>
      <c r="AI3" s="234" t="s">
        <v>8</v>
      </c>
      <c r="AJ3" s="27"/>
      <c r="AK3" s="28"/>
      <c r="AL3" s="213" t="s">
        <v>9</v>
      </c>
    </row>
    <row r="4" spans="1:38" ht="14.5" customHeight="1" x14ac:dyDescent="0.35">
      <c r="A4" s="205"/>
      <c r="B4" s="205"/>
      <c r="C4" s="205"/>
      <c r="D4" s="205"/>
      <c r="E4" s="205"/>
      <c r="F4" s="205"/>
      <c r="G4" s="206"/>
      <c r="H4" s="208"/>
      <c r="I4" s="208"/>
      <c r="J4" s="208"/>
      <c r="K4" s="211"/>
      <c r="L4" s="216" t="s">
        <v>10</v>
      </c>
      <c r="M4" s="201" t="s">
        <v>11</v>
      </c>
      <c r="N4" s="201" t="s">
        <v>12</v>
      </c>
      <c r="O4" s="201" t="s">
        <v>13</v>
      </c>
      <c r="P4" s="217" t="s">
        <v>14</v>
      </c>
      <c r="Q4" s="218" t="s">
        <v>10</v>
      </c>
      <c r="R4" s="201" t="s">
        <v>11</v>
      </c>
      <c r="S4" s="201" t="s">
        <v>12</v>
      </c>
      <c r="T4" s="201" t="s">
        <v>13</v>
      </c>
      <c r="U4" s="202" t="s">
        <v>14</v>
      </c>
      <c r="V4" s="222"/>
      <c r="W4" s="223"/>
      <c r="X4" s="224"/>
      <c r="Y4" s="226"/>
      <c r="Z4" s="223"/>
      <c r="AA4" s="224"/>
      <c r="AB4" s="229"/>
      <c r="AC4" s="230"/>
      <c r="AD4" s="229"/>
      <c r="AE4" s="230"/>
      <c r="AF4" s="232"/>
      <c r="AG4" s="29"/>
      <c r="AH4" s="30"/>
      <c r="AI4" s="235"/>
      <c r="AJ4" s="31"/>
      <c r="AK4" s="32"/>
      <c r="AL4" s="214"/>
    </row>
    <row r="5" spans="1:38" ht="57.65" customHeight="1" x14ac:dyDescent="0.35">
      <c r="A5" s="237" t="s">
        <v>15</v>
      </c>
      <c r="B5" s="237" t="s">
        <v>16</v>
      </c>
      <c r="C5" s="207" t="s">
        <v>17</v>
      </c>
      <c r="D5" s="207" t="s">
        <v>18</v>
      </c>
      <c r="E5" s="208" t="s">
        <v>19</v>
      </c>
      <c r="F5" s="33" t="s">
        <v>20</v>
      </c>
      <c r="G5" s="207" t="s">
        <v>21</v>
      </c>
      <c r="H5" s="209"/>
      <c r="I5" s="209"/>
      <c r="J5" s="209"/>
      <c r="K5" s="212"/>
      <c r="L5" s="216"/>
      <c r="M5" s="201"/>
      <c r="N5" s="201"/>
      <c r="O5" s="201"/>
      <c r="P5" s="217"/>
      <c r="Q5" s="218"/>
      <c r="R5" s="201"/>
      <c r="S5" s="201"/>
      <c r="T5" s="201"/>
      <c r="U5" s="202"/>
      <c r="V5" s="242" t="s">
        <v>22</v>
      </c>
      <c r="W5" s="242" t="s">
        <v>23</v>
      </c>
      <c r="X5" s="244" t="s">
        <v>24</v>
      </c>
      <c r="Y5" s="246" t="s">
        <v>25</v>
      </c>
      <c r="Z5" s="252" t="s">
        <v>26</v>
      </c>
      <c r="AA5" s="252" t="s">
        <v>27</v>
      </c>
      <c r="AB5" s="254" t="s">
        <v>28</v>
      </c>
      <c r="AC5" s="244" t="s">
        <v>29</v>
      </c>
      <c r="AD5" s="254" t="s">
        <v>30</v>
      </c>
      <c r="AE5" s="244" t="s">
        <v>31</v>
      </c>
      <c r="AF5" s="232"/>
      <c r="AG5" s="259" t="s">
        <v>32</v>
      </c>
      <c r="AH5" s="240" t="s">
        <v>33</v>
      </c>
      <c r="AI5" s="235"/>
      <c r="AJ5" s="239" t="s">
        <v>34</v>
      </c>
      <c r="AK5" s="240" t="s">
        <v>35</v>
      </c>
      <c r="AL5" s="214"/>
    </row>
    <row r="6" spans="1:38" ht="21.65" customHeight="1" x14ac:dyDescent="0.35">
      <c r="A6" s="238"/>
      <c r="B6" s="238"/>
      <c r="C6" s="209"/>
      <c r="D6" s="209"/>
      <c r="E6" s="209"/>
      <c r="F6" s="34"/>
      <c r="G6" s="209"/>
      <c r="H6" s="35" t="s">
        <v>36</v>
      </c>
      <c r="I6" s="36" t="s">
        <v>37</v>
      </c>
      <c r="J6" s="35" t="s">
        <v>36</v>
      </c>
      <c r="K6" s="37" t="s">
        <v>37</v>
      </c>
      <c r="L6" s="248" t="s">
        <v>36</v>
      </c>
      <c r="M6" s="249"/>
      <c r="N6" s="249"/>
      <c r="O6" s="249"/>
      <c r="P6" s="250"/>
      <c r="Q6" s="251" t="s">
        <v>37</v>
      </c>
      <c r="R6" s="199"/>
      <c r="S6" s="199"/>
      <c r="T6" s="199"/>
      <c r="U6" s="200"/>
      <c r="V6" s="243"/>
      <c r="W6" s="243"/>
      <c r="X6" s="245"/>
      <c r="Y6" s="247"/>
      <c r="Z6" s="253"/>
      <c r="AA6" s="253"/>
      <c r="AB6" s="255"/>
      <c r="AC6" s="245"/>
      <c r="AD6" s="255"/>
      <c r="AE6" s="245"/>
      <c r="AF6" s="233"/>
      <c r="AG6" s="260"/>
      <c r="AH6" s="241"/>
      <c r="AI6" s="236"/>
      <c r="AJ6" s="226"/>
      <c r="AK6" s="241"/>
      <c r="AL6" s="215"/>
    </row>
    <row r="7" spans="1:38" ht="11.5" customHeight="1" x14ac:dyDescent="0.35">
      <c r="A7" s="34"/>
      <c r="B7" s="38"/>
      <c r="C7" s="34"/>
      <c r="D7" s="34"/>
      <c r="E7" s="34"/>
      <c r="F7" s="34"/>
      <c r="G7" s="34"/>
      <c r="H7" s="35"/>
      <c r="I7" s="36"/>
      <c r="J7" s="35"/>
      <c r="K7" s="37"/>
      <c r="L7" s="39">
        <v>0</v>
      </c>
      <c r="M7" s="35"/>
      <c r="N7" s="35"/>
      <c r="O7" s="35"/>
      <c r="P7" s="40"/>
      <c r="Q7" s="41"/>
      <c r="R7" s="36"/>
      <c r="S7" s="36"/>
      <c r="T7" s="36"/>
      <c r="U7" s="42"/>
      <c r="V7" s="43"/>
      <c r="W7" s="43"/>
      <c r="X7" s="44"/>
      <c r="Y7" s="45"/>
      <c r="Z7" s="46"/>
      <c r="AA7" s="46"/>
      <c r="AB7" s="45"/>
      <c r="AC7" s="47"/>
      <c r="AD7" s="48"/>
      <c r="AE7" s="46"/>
      <c r="AF7" s="49"/>
      <c r="AG7" s="29"/>
      <c r="AH7" s="30"/>
      <c r="AI7" s="49"/>
      <c r="AJ7" s="50"/>
      <c r="AK7" s="30"/>
    </row>
    <row r="8" spans="1:38" ht="17.149999999999999" customHeight="1" x14ac:dyDescent="0.35">
      <c r="A8" s="52"/>
      <c r="B8" s="53"/>
      <c r="C8" s="54" t="s">
        <v>38</v>
      </c>
      <c r="D8" s="54"/>
      <c r="E8" s="54"/>
      <c r="F8" s="54"/>
      <c r="G8" s="55"/>
      <c r="H8" s="56">
        <f t="shared" ref="H8:T8" si="0">SUBTOTAL(9,H9:H17)</f>
        <v>564000</v>
      </c>
      <c r="I8" s="56">
        <f t="shared" si="0"/>
        <v>564000</v>
      </c>
      <c r="J8" s="56">
        <f t="shared" si="0"/>
        <v>598500</v>
      </c>
      <c r="K8" s="57">
        <f t="shared" si="0"/>
        <v>598500</v>
      </c>
      <c r="L8" s="58">
        <f t="shared" si="0"/>
        <v>0</v>
      </c>
      <c r="M8" s="59">
        <f t="shared" si="0"/>
        <v>34500</v>
      </c>
      <c r="N8" s="59">
        <f t="shared" si="0"/>
        <v>0</v>
      </c>
      <c r="O8" s="59">
        <f t="shared" si="0"/>
        <v>0</v>
      </c>
      <c r="P8" s="60">
        <f t="shared" si="0"/>
        <v>0</v>
      </c>
      <c r="Q8" s="61">
        <f t="shared" si="0"/>
        <v>0</v>
      </c>
      <c r="R8" s="59">
        <f t="shared" si="0"/>
        <v>34500</v>
      </c>
      <c r="S8" s="59">
        <f t="shared" si="0"/>
        <v>0</v>
      </c>
      <c r="T8" s="59">
        <f t="shared" si="0"/>
        <v>0</v>
      </c>
      <c r="U8" s="62">
        <f>SUBTOTAL(9,U9:U37)</f>
        <v>1367.0919603189093</v>
      </c>
      <c r="V8" s="52"/>
      <c r="W8" s="52"/>
      <c r="X8" s="63"/>
      <c r="Y8" s="64"/>
      <c r="Z8" s="65"/>
      <c r="AA8" s="65"/>
      <c r="AB8" s="64"/>
      <c r="AC8" s="66"/>
      <c r="AD8" s="67"/>
      <c r="AE8" s="65"/>
      <c r="AF8" s="68">
        <f>SUBTOTAL(9,AF9:AF17)</f>
        <v>0</v>
      </c>
      <c r="AG8" s="69"/>
      <c r="AH8" s="70"/>
      <c r="AI8" s="71"/>
      <c r="AJ8" s="72"/>
      <c r="AK8" s="73"/>
      <c r="AL8" s="74"/>
    </row>
    <row r="9" spans="1:38" x14ac:dyDescent="0.35">
      <c r="A9" s="76"/>
      <c r="B9" s="77"/>
      <c r="C9" s="75" t="s">
        <v>39</v>
      </c>
      <c r="D9" s="78" t="s">
        <v>40</v>
      </c>
      <c r="E9" s="78" t="s">
        <v>41</v>
      </c>
      <c r="F9" s="78" t="s">
        <v>42</v>
      </c>
      <c r="G9" s="78" t="s">
        <v>43</v>
      </c>
      <c r="H9" s="79">
        <v>243000</v>
      </c>
      <c r="I9" s="80">
        <v>243000</v>
      </c>
      <c r="J9" s="79">
        <v>243000</v>
      </c>
      <c r="K9" s="81">
        <v>243000</v>
      </c>
      <c r="L9" s="82">
        <v>0</v>
      </c>
      <c r="M9" s="79">
        <v>0</v>
      </c>
      <c r="N9" s="79">
        <v>0</v>
      </c>
      <c r="O9" s="79">
        <v>0</v>
      </c>
      <c r="P9" s="83">
        <v>0</v>
      </c>
      <c r="Q9" s="84">
        <v>0</v>
      </c>
      <c r="R9" s="80">
        <v>0</v>
      </c>
      <c r="S9" s="80">
        <v>0</v>
      </c>
      <c r="T9" s="80">
        <v>0</v>
      </c>
      <c r="U9" s="85">
        <v>0</v>
      </c>
      <c r="V9" s="86">
        <v>0</v>
      </c>
      <c r="W9" s="87">
        <f>IF(V9=0,0,IF(AE9="FKS",(K9*(1-V9)),(K9*0.9)))</f>
        <v>0</v>
      </c>
      <c r="X9" s="88">
        <f>IF(V9=0,0,IF(AE9="FKS",(K9*(1+V9)),(K9*1.4)))</f>
        <v>0</v>
      </c>
      <c r="Y9" s="89"/>
      <c r="Z9" s="90"/>
      <c r="AA9" s="90"/>
      <c r="AB9" s="91"/>
      <c r="AC9" s="92"/>
      <c r="AD9" s="48"/>
      <c r="AE9" s="46"/>
      <c r="AF9" s="93"/>
      <c r="AG9" s="94"/>
      <c r="AH9" s="95"/>
      <c r="AI9" s="96"/>
      <c r="AJ9" s="97"/>
      <c r="AK9" s="98"/>
      <c r="AL9" s="74"/>
    </row>
    <row r="10" spans="1:38" ht="23" x14ac:dyDescent="0.35">
      <c r="A10" s="76"/>
      <c r="B10" s="77"/>
      <c r="C10" s="75" t="s">
        <v>39</v>
      </c>
      <c r="D10" s="78" t="s">
        <v>40</v>
      </c>
      <c r="E10" s="78" t="s">
        <v>41</v>
      </c>
      <c r="F10" s="78" t="s">
        <v>44</v>
      </c>
      <c r="G10" s="78" t="s">
        <v>45</v>
      </c>
      <c r="H10" s="79">
        <v>40000</v>
      </c>
      <c r="I10" s="80">
        <v>40000</v>
      </c>
      <c r="J10" s="79">
        <v>40000</v>
      </c>
      <c r="K10" s="81">
        <v>40000</v>
      </c>
      <c r="L10" s="82">
        <v>0</v>
      </c>
      <c r="M10" s="79">
        <v>0</v>
      </c>
      <c r="N10" s="79">
        <v>0</v>
      </c>
      <c r="O10" s="79">
        <v>0</v>
      </c>
      <c r="P10" s="83">
        <v>0</v>
      </c>
      <c r="Q10" s="84">
        <v>0</v>
      </c>
      <c r="R10" s="80">
        <v>0</v>
      </c>
      <c r="S10" s="80">
        <v>0</v>
      </c>
      <c r="T10" s="80">
        <v>0</v>
      </c>
      <c r="U10" s="85">
        <v>0</v>
      </c>
      <c r="V10" s="86">
        <v>0</v>
      </c>
      <c r="W10" s="87">
        <f t="shared" ref="W10:W17" si="1">IF(V10=0,0,IF(AE10="FKS",(K10*(1-V10)),(K10*0.9)))</f>
        <v>0</v>
      </c>
      <c r="X10" s="88">
        <f t="shared" ref="X10:X17" si="2">IF(V10=0,0,IF(AE10="FKS",(K10*(1+V10)),(K10*1.4)))</f>
        <v>0</v>
      </c>
      <c r="Y10" s="89"/>
      <c r="Z10" s="90"/>
      <c r="AA10" s="90"/>
      <c r="AB10" s="91"/>
      <c r="AC10" s="92"/>
      <c r="AD10" s="48"/>
      <c r="AE10" s="46"/>
      <c r="AF10" s="93"/>
      <c r="AG10" s="94"/>
      <c r="AH10" s="95"/>
      <c r="AI10" s="96"/>
      <c r="AJ10" s="97"/>
      <c r="AK10" s="98"/>
      <c r="AL10" s="74"/>
    </row>
    <row r="11" spans="1:38" ht="23" x14ac:dyDescent="0.35">
      <c r="A11" s="76"/>
      <c r="B11" s="77"/>
      <c r="C11" s="75" t="s">
        <v>39</v>
      </c>
      <c r="D11" s="78" t="s">
        <v>40</v>
      </c>
      <c r="E11" s="78" t="s">
        <v>41</v>
      </c>
      <c r="F11" s="78" t="s">
        <v>46</v>
      </c>
      <c r="G11" s="78" t="s">
        <v>47</v>
      </c>
      <c r="H11" s="79">
        <v>29500</v>
      </c>
      <c r="I11" s="80">
        <v>29500</v>
      </c>
      <c r="J11" s="79">
        <v>29500</v>
      </c>
      <c r="K11" s="81">
        <v>29500</v>
      </c>
      <c r="L11" s="82">
        <v>0</v>
      </c>
      <c r="M11" s="79">
        <v>0</v>
      </c>
      <c r="N11" s="79">
        <v>0</v>
      </c>
      <c r="O11" s="79">
        <v>0</v>
      </c>
      <c r="P11" s="83">
        <v>0</v>
      </c>
      <c r="Q11" s="84">
        <v>0</v>
      </c>
      <c r="R11" s="80">
        <v>0</v>
      </c>
      <c r="S11" s="80">
        <v>0</v>
      </c>
      <c r="T11" s="80">
        <v>0</v>
      </c>
      <c r="U11" s="85">
        <v>0</v>
      </c>
      <c r="V11" s="86">
        <v>0</v>
      </c>
      <c r="W11" s="87">
        <f t="shared" si="1"/>
        <v>0</v>
      </c>
      <c r="X11" s="88">
        <f t="shared" si="2"/>
        <v>0</v>
      </c>
      <c r="Y11" s="89"/>
      <c r="Z11" s="90"/>
      <c r="AA11" s="90"/>
      <c r="AB11" s="91"/>
      <c r="AC11" s="92"/>
      <c r="AD11" s="48"/>
      <c r="AE11" s="46"/>
      <c r="AF11" s="93"/>
      <c r="AG11" s="94"/>
      <c r="AH11" s="95"/>
      <c r="AI11" s="96"/>
      <c r="AJ11" s="97"/>
      <c r="AK11" s="98"/>
      <c r="AL11" s="74"/>
    </row>
    <row r="12" spans="1:38" ht="23" x14ac:dyDescent="0.35">
      <c r="A12" s="76"/>
      <c r="B12" s="77"/>
      <c r="C12" s="75" t="s">
        <v>39</v>
      </c>
      <c r="D12" s="78" t="s">
        <v>40</v>
      </c>
      <c r="E12" s="78" t="s">
        <v>41</v>
      </c>
      <c r="F12" s="78" t="s">
        <v>48</v>
      </c>
      <c r="G12" s="78" t="s">
        <v>49</v>
      </c>
      <c r="H12" s="79">
        <v>11500</v>
      </c>
      <c r="I12" s="80">
        <v>11500</v>
      </c>
      <c r="J12" s="79">
        <v>11500</v>
      </c>
      <c r="K12" s="81">
        <v>11500</v>
      </c>
      <c r="L12" s="82">
        <v>0</v>
      </c>
      <c r="M12" s="79">
        <v>0</v>
      </c>
      <c r="N12" s="79">
        <v>0</v>
      </c>
      <c r="O12" s="79">
        <v>0</v>
      </c>
      <c r="P12" s="83">
        <v>0</v>
      </c>
      <c r="Q12" s="84">
        <v>0</v>
      </c>
      <c r="R12" s="80">
        <v>0</v>
      </c>
      <c r="S12" s="80">
        <v>0</v>
      </c>
      <c r="T12" s="80">
        <v>0</v>
      </c>
      <c r="U12" s="85">
        <v>0</v>
      </c>
      <c r="V12" s="86">
        <v>0</v>
      </c>
      <c r="W12" s="87">
        <f t="shared" si="1"/>
        <v>0</v>
      </c>
      <c r="X12" s="88">
        <f t="shared" si="2"/>
        <v>0</v>
      </c>
      <c r="Y12" s="89"/>
      <c r="Z12" s="90"/>
      <c r="AA12" s="90"/>
      <c r="AB12" s="91"/>
      <c r="AC12" s="92"/>
      <c r="AD12" s="48"/>
      <c r="AE12" s="46"/>
      <c r="AF12" s="93"/>
      <c r="AG12" s="94"/>
      <c r="AH12" s="95"/>
      <c r="AI12" s="96"/>
      <c r="AJ12" s="97"/>
      <c r="AK12" s="98"/>
      <c r="AL12" s="74"/>
    </row>
    <row r="13" spans="1:38" ht="23" x14ac:dyDescent="0.35">
      <c r="A13" s="76"/>
      <c r="B13" s="77"/>
      <c r="C13" s="75" t="s">
        <v>39</v>
      </c>
      <c r="D13" s="78" t="s">
        <v>40</v>
      </c>
      <c r="E13" s="78" t="s">
        <v>41</v>
      </c>
      <c r="F13" s="78" t="s">
        <v>50</v>
      </c>
      <c r="G13" s="78" t="s">
        <v>51</v>
      </c>
      <c r="H13" s="79">
        <v>30000</v>
      </c>
      <c r="I13" s="80">
        <v>30000</v>
      </c>
      <c r="J13" s="79">
        <v>30000</v>
      </c>
      <c r="K13" s="81">
        <v>30000</v>
      </c>
      <c r="L13" s="82">
        <v>0</v>
      </c>
      <c r="M13" s="79">
        <v>0</v>
      </c>
      <c r="N13" s="79">
        <v>0</v>
      </c>
      <c r="O13" s="79">
        <v>0</v>
      </c>
      <c r="P13" s="83">
        <v>0</v>
      </c>
      <c r="Q13" s="84">
        <v>0</v>
      </c>
      <c r="R13" s="80">
        <v>0</v>
      </c>
      <c r="S13" s="80">
        <v>0</v>
      </c>
      <c r="T13" s="80">
        <v>0</v>
      </c>
      <c r="U13" s="85">
        <v>0</v>
      </c>
      <c r="V13" s="86">
        <v>0</v>
      </c>
      <c r="W13" s="87">
        <f t="shared" si="1"/>
        <v>0</v>
      </c>
      <c r="X13" s="88">
        <f t="shared" si="2"/>
        <v>0</v>
      </c>
      <c r="Y13" s="89"/>
      <c r="Z13" s="90"/>
      <c r="AA13" s="90"/>
      <c r="AB13" s="91"/>
      <c r="AC13" s="92"/>
      <c r="AD13" s="48"/>
      <c r="AE13" s="46"/>
      <c r="AF13" s="93"/>
      <c r="AG13" s="94"/>
      <c r="AH13" s="95"/>
      <c r="AI13" s="96"/>
      <c r="AJ13" s="97"/>
      <c r="AK13" s="98"/>
      <c r="AL13" s="74"/>
    </row>
    <row r="14" spans="1:38" x14ac:dyDescent="0.35">
      <c r="A14" s="76"/>
      <c r="B14" s="77"/>
      <c r="C14" s="75" t="s">
        <v>52</v>
      </c>
      <c r="D14" s="78" t="s">
        <v>40</v>
      </c>
      <c r="E14" s="78" t="s">
        <v>41</v>
      </c>
      <c r="F14" s="78" t="s">
        <v>53</v>
      </c>
      <c r="G14" s="78" t="s">
        <v>54</v>
      </c>
      <c r="H14" s="79">
        <f>143124-(5490.20766067154+424)+5490.20766067154+27</f>
        <v>142727</v>
      </c>
      <c r="I14" s="80">
        <f>143124-(5490.20766067154+424)+5490.20766067154+27</f>
        <v>142727</v>
      </c>
      <c r="J14" s="79">
        <v>177227</v>
      </c>
      <c r="K14" s="81">
        <v>177227</v>
      </c>
      <c r="L14" s="82">
        <v>0</v>
      </c>
      <c r="M14" s="79">
        <v>34500</v>
      </c>
      <c r="N14" s="79">
        <v>0</v>
      </c>
      <c r="O14" s="79">
        <v>0</v>
      </c>
      <c r="P14" s="83">
        <v>0</v>
      </c>
      <c r="Q14" s="84">
        <v>0</v>
      </c>
      <c r="R14" s="80">
        <v>34500</v>
      </c>
      <c r="S14" s="80">
        <v>0</v>
      </c>
      <c r="T14" s="80">
        <v>0</v>
      </c>
      <c r="U14" s="85">
        <v>0</v>
      </c>
      <c r="V14" s="86">
        <v>0</v>
      </c>
      <c r="W14" s="87">
        <f t="shared" si="1"/>
        <v>0</v>
      </c>
      <c r="X14" s="88">
        <f t="shared" si="2"/>
        <v>0</v>
      </c>
      <c r="Y14" s="89"/>
      <c r="Z14" s="90"/>
      <c r="AA14" s="90"/>
      <c r="AB14" s="91"/>
      <c r="AC14" s="92"/>
      <c r="AD14" s="48"/>
      <c r="AE14" s="46"/>
      <c r="AF14" s="93"/>
      <c r="AG14" s="94"/>
      <c r="AH14" s="95"/>
      <c r="AI14" s="96"/>
      <c r="AJ14" s="97"/>
      <c r="AK14" s="98"/>
      <c r="AL14" s="74"/>
    </row>
    <row r="15" spans="1:38" ht="34.5" x14ac:dyDescent="0.35">
      <c r="A15" s="76"/>
      <c r="B15" s="77"/>
      <c r="C15" s="75" t="s">
        <v>52</v>
      </c>
      <c r="D15" s="78" t="s">
        <v>40</v>
      </c>
      <c r="E15" s="78" t="s">
        <v>41</v>
      </c>
      <c r="F15" s="78" t="s">
        <v>56</v>
      </c>
      <c r="G15" s="78" t="s">
        <v>57</v>
      </c>
      <c r="H15" s="79">
        <v>45000</v>
      </c>
      <c r="I15" s="80">
        <v>45000</v>
      </c>
      <c r="J15" s="79">
        <v>45000</v>
      </c>
      <c r="K15" s="81">
        <v>45000</v>
      </c>
      <c r="L15" s="82">
        <v>0</v>
      </c>
      <c r="M15" s="79">
        <v>0</v>
      </c>
      <c r="N15" s="79">
        <v>0</v>
      </c>
      <c r="O15" s="79">
        <v>0</v>
      </c>
      <c r="P15" s="83">
        <v>0</v>
      </c>
      <c r="Q15" s="84">
        <v>0</v>
      </c>
      <c r="R15" s="80">
        <v>0</v>
      </c>
      <c r="S15" s="80">
        <v>0</v>
      </c>
      <c r="T15" s="80">
        <v>0</v>
      </c>
      <c r="U15" s="85">
        <v>0</v>
      </c>
      <c r="V15" s="86">
        <v>0</v>
      </c>
      <c r="W15" s="87">
        <f t="shared" si="1"/>
        <v>0</v>
      </c>
      <c r="X15" s="88">
        <f t="shared" si="2"/>
        <v>0</v>
      </c>
      <c r="Y15" s="89"/>
      <c r="Z15" s="90"/>
      <c r="AA15" s="90"/>
      <c r="AB15" s="91"/>
      <c r="AC15" s="92"/>
      <c r="AD15" s="48"/>
      <c r="AE15" s="46"/>
      <c r="AF15" s="93"/>
      <c r="AG15" s="94"/>
      <c r="AH15" s="95"/>
      <c r="AI15" s="96"/>
      <c r="AJ15" s="97"/>
      <c r="AK15" s="98"/>
      <c r="AL15" s="74"/>
    </row>
    <row r="16" spans="1:38" ht="23" x14ac:dyDescent="0.35">
      <c r="A16" s="76"/>
      <c r="B16" s="77"/>
      <c r="C16" s="75" t="s">
        <v>52</v>
      </c>
      <c r="D16" s="78" t="s">
        <v>40</v>
      </c>
      <c r="E16" s="78" t="s">
        <v>41</v>
      </c>
      <c r="F16" s="78" t="s">
        <v>58</v>
      </c>
      <c r="G16" s="78" t="s">
        <v>59</v>
      </c>
      <c r="H16" s="79">
        <v>20000</v>
      </c>
      <c r="I16" s="80">
        <v>20000</v>
      </c>
      <c r="J16" s="79">
        <v>20000</v>
      </c>
      <c r="K16" s="81">
        <v>20000</v>
      </c>
      <c r="L16" s="82">
        <v>0</v>
      </c>
      <c r="M16" s="79">
        <v>0</v>
      </c>
      <c r="N16" s="79">
        <v>0</v>
      </c>
      <c r="O16" s="79">
        <v>0</v>
      </c>
      <c r="P16" s="83">
        <v>0</v>
      </c>
      <c r="Q16" s="84">
        <v>0</v>
      </c>
      <c r="R16" s="80">
        <v>0</v>
      </c>
      <c r="S16" s="80">
        <v>0</v>
      </c>
      <c r="T16" s="80">
        <v>0</v>
      </c>
      <c r="U16" s="85">
        <v>0</v>
      </c>
      <c r="V16" s="86">
        <v>0</v>
      </c>
      <c r="W16" s="87">
        <f t="shared" si="1"/>
        <v>0</v>
      </c>
      <c r="X16" s="88">
        <f t="shared" si="2"/>
        <v>0</v>
      </c>
      <c r="Y16" s="89"/>
      <c r="Z16" s="90"/>
      <c r="AA16" s="90"/>
      <c r="AB16" s="91"/>
      <c r="AC16" s="92"/>
      <c r="AD16" s="48"/>
      <c r="AE16" s="46"/>
      <c r="AF16" s="93"/>
      <c r="AG16" s="94"/>
      <c r="AH16" s="95"/>
      <c r="AI16" s="96"/>
      <c r="AJ16" s="97"/>
      <c r="AK16" s="98"/>
      <c r="AL16" s="74"/>
    </row>
    <row r="17" spans="1:38" x14ac:dyDescent="0.35">
      <c r="A17" s="76"/>
      <c r="B17" s="77"/>
      <c r="C17" s="75" t="s">
        <v>52</v>
      </c>
      <c r="D17" s="78" t="s">
        <v>40</v>
      </c>
      <c r="E17" s="78" t="s">
        <v>41</v>
      </c>
      <c r="F17" s="78" t="s">
        <v>60</v>
      </c>
      <c r="G17" s="78" t="s">
        <v>61</v>
      </c>
      <c r="H17" s="79">
        <f>1876+424-27</f>
        <v>2273</v>
      </c>
      <c r="I17" s="80">
        <f>1876+424-27</f>
        <v>2273</v>
      </c>
      <c r="J17" s="79">
        <v>2273</v>
      </c>
      <c r="K17" s="81">
        <v>2273</v>
      </c>
      <c r="L17" s="82">
        <v>0</v>
      </c>
      <c r="M17" s="79">
        <v>0</v>
      </c>
      <c r="N17" s="79">
        <v>0</v>
      </c>
      <c r="O17" s="79">
        <v>0</v>
      </c>
      <c r="P17" s="83">
        <v>0</v>
      </c>
      <c r="Q17" s="84">
        <v>0</v>
      </c>
      <c r="R17" s="80">
        <v>0</v>
      </c>
      <c r="S17" s="80">
        <v>0</v>
      </c>
      <c r="T17" s="80">
        <v>0</v>
      </c>
      <c r="U17" s="85">
        <v>0</v>
      </c>
      <c r="V17" s="86">
        <v>0</v>
      </c>
      <c r="W17" s="87">
        <f t="shared" si="1"/>
        <v>0</v>
      </c>
      <c r="X17" s="88">
        <f t="shared" si="2"/>
        <v>0</v>
      </c>
      <c r="Y17" s="89"/>
      <c r="Z17" s="90"/>
      <c r="AA17" s="90"/>
      <c r="AB17" s="91"/>
      <c r="AC17" s="92"/>
      <c r="AD17" s="48"/>
      <c r="AE17" s="46"/>
      <c r="AF17" s="93"/>
      <c r="AG17" s="94"/>
      <c r="AH17" s="95"/>
      <c r="AI17" s="96"/>
      <c r="AJ17" s="97"/>
      <c r="AK17" s="98"/>
      <c r="AL17" s="74"/>
    </row>
    <row r="18" spans="1:38" ht="17.5" customHeight="1" x14ac:dyDescent="0.35">
      <c r="A18" s="54"/>
      <c r="B18" s="99"/>
      <c r="C18" s="54" t="s">
        <v>62</v>
      </c>
      <c r="D18" s="54"/>
      <c r="E18" s="54"/>
      <c r="F18" s="54"/>
      <c r="G18" s="100"/>
      <c r="H18" s="56">
        <f t="shared" ref="H18:U18" si="3">SUBTOTAL(9,H19:H23)</f>
        <v>35083.731873512523</v>
      </c>
      <c r="I18" s="56">
        <f t="shared" si="3"/>
        <v>35083.731873512523</v>
      </c>
      <c r="J18" s="56">
        <f t="shared" si="3"/>
        <v>35123.731873512523</v>
      </c>
      <c r="K18" s="57">
        <f t="shared" si="3"/>
        <v>35123.731873512523</v>
      </c>
      <c r="L18" s="58">
        <f t="shared" si="3"/>
        <v>0</v>
      </c>
      <c r="M18" s="59">
        <f t="shared" si="3"/>
        <v>0</v>
      </c>
      <c r="N18" s="59">
        <f t="shared" si="3"/>
        <v>40</v>
      </c>
      <c r="O18" s="59">
        <f t="shared" si="3"/>
        <v>0</v>
      </c>
      <c r="P18" s="60">
        <f t="shared" si="3"/>
        <v>0</v>
      </c>
      <c r="Q18" s="61">
        <f t="shared" si="3"/>
        <v>0</v>
      </c>
      <c r="R18" s="59">
        <f t="shared" si="3"/>
        <v>0</v>
      </c>
      <c r="S18" s="59">
        <f t="shared" si="3"/>
        <v>40</v>
      </c>
      <c r="T18" s="59">
        <f t="shared" si="3"/>
        <v>0</v>
      </c>
      <c r="U18" s="62">
        <f t="shared" si="3"/>
        <v>0</v>
      </c>
      <c r="V18" s="100"/>
      <c r="W18" s="100"/>
      <c r="X18" s="101"/>
      <c r="Y18" s="58"/>
      <c r="Z18" s="102"/>
      <c r="AA18" s="102"/>
      <c r="AB18" s="64"/>
      <c r="AC18" s="66"/>
      <c r="AD18" s="67"/>
      <c r="AE18" s="65"/>
      <c r="AF18" s="68">
        <f>SUBTOTAL(9,AF19:AF23)</f>
        <v>0</v>
      </c>
      <c r="AG18" s="69"/>
      <c r="AH18" s="70"/>
      <c r="AI18" s="71"/>
      <c r="AJ18" s="72"/>
      <c r="AK18" s="73"/>
      <c r="AL18" s="74"/>
    </row>
    <row r="19" spans="1:38" ht="23" x14ac:dyDescent="0.35">
      <c r="A19" s="76"/>
      <c r="B19" s="77"/>
      <c r="C19" s="75" t="s">
        <v>39</v>
      </c>
      <c r="D19" s="78" t="s">
        <v>40</v>
      </c>
      <c r="E19" s="78" t="s">
        <v>41</v>
      </c>
      <c r="F19" s="78" t="s">
        <v>63</v>
      </c>
      <c r="G19" s="78" t="s">
        <v>64</v>
      </c>
      <c r="H19" s="79">
        <v>2513.4983700318589</v>
      </c>
      <c r="I19" s="80">
        <v>2513.4983700318589</v>
      </c>
      <c r="J19" s="79">
        <v>2513.4983700318589</v>
      </c>
      <c r="K19" s="81">
        <v>2513.4983700318589</v>
      </c>
      <c r="L19" s="82">
        <v>0</v>
      </c>
      <c r="M19" s="79">
        <v>0</v>
      </c>
      <c r="N19" s="79">
        <v>0</v>
      </c>
      <c r="O19" s="79">
        <v>0</v>
      </c>
      <c r="P19" s="83">
        <v>0</v>
      </c>
      <c r="Q19" s="84">
        <v>0</v>
      </c>
      <c r="R19" s="80">
        <v>0</v>
      </c>
      <c r="S19" s="80">
        <v>0</v>
      </c>
      <c r="T19" s="80">
        <v>0</v>
      </c>
      <c r="U19" s="85">
        <v>0</v>
      </c>
      <c r="V19" s="86">
        <v>0</v>
      </c>
      <c r="W19" s="87">
        <f>IF(V19=0,0,IF(AE19="FKS",(K19*(1-V19)),(K19*0.9)))</f>
        <v>0</v>
      </c>
      <c r="X19" s="88">
        <f>IF(V19=0,0,IF(AE19="FKS",(K19*(1+V19)),(K19*1.4)))</f>
        <v>0</v>
      </c>
      <c r="Y19" s="89"/>
      <c r="Z19" s="90"/>
      <c r="AA19" s="90"/>
      <c r="AB19" s="91"/>
      <c r="AC19" s="92"/>
      <c r="AD19" s="48"/>
      <c r="AE19" s="46"/>
      <c r="AF19" s="93"/>
      <c r="AG19" s="94"/>
      <c r="AH19" s="95"/>
      <c r="AI19" s="96"/>
      <c r="AJ19" s="97"/>
      <c r="AK19" s="98"/>
      <c r="AL19" s="74"/>
    </row>
    <row r="20" spans="1:38" ht="23" x14ac:dyDescent="0.35">
      <c r="A20" s="76"/>
      <c r="B20" s="77"/>
      <c r="C20" s="75" t="s">
        <v>52</v>
      </c>
      <c r="D20" s="78" t="s">
        <v>40</v>
      </c>
      <c r="E20" s="78" t="s">
        <v>41</v>
      </c>
      <c r="F20" s="78" t="s">
        <v>65</v>
      </c>
      <c r="G20" s="78" t="s">
        <v>66</v>
      </c>
      <c r="H20" s="79">
        <v>21844.025842809122</v>
      </c>
      <c r="I20" s="80">
        <v>21844.025842809122</v>
      </c>
      <c r="J20" s="79">
        <v>21844.025842809122</v>
      </c>
      <c r="K20" s="81">
        <v>21844.025842809122</v>
      </c>
      <c r="L20" s="82">
        <v>0</v>
      </c>
      <c r="M20" s="79">
        <v>0</v>
      </c>
      <c r="N20" s="79">
        <v>0</v>
      </c>
      <c r="O20" s="79">
        <v>0</v>
      </c>
      <c r="P20" s="83">
        <v>0</v>
      </c>
      <c r="Q20" s="84">
        <v>0</v>
      </c>
      <c r="R20" s="80">
        <v>0</v>
      </c>
      <c r="S20" s="80">
        <v>0</v>
      </c>
      <c r="T20" s="80">
        <v>0</v>
      </c>
      <c r="U20" s="85">
        <v>0</v>
      </c>
      <c r="V20" s="86">
        <v>0</v>
      </c>
      <c r="W20" s="87">
        <f>IF(V20=0,0,IF(AE20="FKS",(K20*(1-V20)),(K20*0.9)))</f>
        <v>0</v>
      </c>
      <c r="X20" s="88">
        <f>IF(V20=0,0,IF(AE20="FKS",(K20*(1+V20)),(K20*1.4)))</f>
        <v>0</v>
      </c>
      <c r="Y20" s="89"/>
      <c r="Z20" s="90"/>
      <c r="AA20" s="90"/>
      <c r="AB20" s="91"/>
      <c r="AC20" s="92"/>
      <c r="AD20" s="48"/>
      <c r="AE20" s="46"/>
      <c r="AF20" s="93"/>
      <c r="AG20" s="94"/>
      <c r="AH20" s="95"/>
      <c r="AI20" s="96"/>
      <c r="AJ20" s="97"/>
      <c r="AK20" s="98"/>
      <c r="AL20" s="74"/>
    </row>
    <row r="21" spans="1:38" ht="23" x14ac:dyDescent="0.35">
      <c r="A21" s="76"/>
      <c r="B21" s="77"/>
      <c r="C21" s="75" t="s">
        <v>67</v>
      </c>
      <c r="D21" s="78" t="s">
        <v>40</v>
      </c>
      <c r="E21" s="78" t="s">
        <v>41</v>
      </c>
      <c r="F21" s="78" t="s">
        <v>68</v>
      </c>
      <c r="G21" s="78" t="s">
        <v>69</v>
      </c>
      <c r="H21" s="79">
        <f>7400-7400+4000</f>
        <v>4000</v>
      </c>
      <c r="I21" s="80">
        <f>7400-7400+4000</f>
        <v>4000</v>
      </c>
      <c r="J21" s="79">
        <v>4040</v>
      </c>
      <c r="K21" s="81">
        <v>4040</v>
      </c>
      <c r="L21" s="82">
        <v>0</v>
      </c>
      <c r="M21" s="79">
        <v>0</v>
      </c>
      <c r="N21" s="79">
        <v>40</v>
      </c>
      <c r="O21" s="79">
        <v>0</v>
      </c>
      <c r="P21" s="83">
        <v>0</v>
      </c>
      <c r="Q21" s="84">
        <v>0</v>
      </c>
      <c r="R21" s="80">
        <v>0</v>
      </c>
      <c r="S21" s="80">
        <v>40</v>
      </c>
      <c r="T21" s="80">
        <v>0</v>
      </c>
      <c r="U21" s="85">
        <v>0</v>
      </c>
      <c r="V21" s="86">
        <v>0</v>
      </c>
      <c r="W21" s="87">
        <f>IF(V21=0,0,IF(AE21="FKS",(K21*(1-V21)),(K21*0.9)))</f>
        <v>0</v>
      </c>
      <c r="X21" s="88">
        <f>IF(V21=0,0,IF(AE21="FKS",(K21*(1+V21)),(K21*1.4)))</f>
        <v>0</v>
      </c>
      <c r="Y21" s="89"/>
      <c r="Z21" s="90"/>
      <c r="AA21" s="90"/>
      <c r="AB21" s="91"/>
      <c r="AC21" s="92"/>
      <c r="AD21" s="48"/>
      <c r="AE21" s="46"/>
      <c r="AF21" s="93"/>
      <c r="AG21" s="94"/>
      <c r="AH21" s="95"/>
      <c r="AI21" s="96"/>
      <c r="AJ21" s="97"/>
      <c r="AK21" s="98"/>
      <c r="AL21" s="74"/>
    </row>
    <row r="22" spans="1:38" ht="23" x14ac:dyDescent="0.35">
      <c r="A22" s="76"/>
      <c r="B22" s="77"/>
      <c r="C22" s="75" t="s">
        <v>52</v>
      </c>
      <c r="D22" s="78" t="s">
        <v>40</v>
      </c>
      <c r="E22" s="78" t="s">
        <v>41</v>
      </c>
      <c r="F22" s="78" t="s">
        <v>70</v>
      </c>
      <c r="G22" s="78" t="s">
        <v>71</v>
      </c>
      <c r="H22" s="79">
        <v>5490.20766067154</v>
      </c>
      <c r="I22" s="80">
        <v>5490.20766067154</v>
      </c>
      <c r="J22" s="79">
        <v>5490.20766067154</v>
      </c>
      <c r="K22" s="81">
        <v>5490.20766067154</v>
      </c>
      <c r="L22" s="82">
        <v>0</v>
      </c>
      <c r="M22" s="79">
        <v>0</v>
      </c>
      <c r="N22" s="79">
        <v>0</v>
      </c>
      <c r="O22" s="79">
        <v>0</v>
      </c>
      <c r="P22" s="83">
        <v>0</v>
      </c>
      <c r="Q22" s="84">
        <v>0</v>
      </c>
      <c r="R22" s="80">
        <v>0</v>
      </c>
      <c r="S22" s="80">
        <v>0</v>
      </c>
      <c r="T22" s="80">
        <v>0</v>
      </c>
      <c r="U22" s="85">
        <v>0</v>
      </c>
      <c r="V22" s="86">
        <v>0</v>
      </c>
      <c r="W22" s="87">
        <f t="shared" ref="W22" si="4">IF(V22=0,0,IF(AE22="FKS",(K22*(1-V22)),(K22*0.9)))</f>
        <v>0</v>
      </c>
      <c r="X22" s="88">
        <f t="shared" ref="X22" si="5">IF(V22=0,0,IF(AE22="FKS",(K22*(1+V22)),(K22*1.4)))</f>
        <v>0</v>
      </c>
      <c r="Y22" s="89"/>
      <c r="Z22" s="90"/>
      <c r="AA22" s="90"/>
      <c r="AB22" s="91"/>
      <c r="AC22" s="92"/>
      <c r="AD22" s="48"/>
      <c r="AE22" s="46"/>
      <c r="AF22" s="93"/>
      <c r="AG22" s="94"/>
      <c r="AH22" s="95"/>
      <c r="AI22" s="96"/>
      <c r="AJ22" s="97"/>
      <c r="AK22" s="98"/>
      <c r="AL22" s="74"/>
    </row>
    <row r="23" spans="1:38" ht="25" x14ac:dyDescent="0.35">
      <c r="A23" s="76"/>
      <c r="B23" s="77"/>
      <c r="C23" s="75" t="s">
        <v>72</v>
      </c>
      <c r="D23" s="78" t="s">
        <v>40</v>
      </c>
      <c r="E23" s="78" t="s">
        <v>41</v>
      </c>
      <c r="F23" s="78" t="s">
        <v>73</v>
      </c>
      <c r="G23" s="78" t="s">
        <v>74</v>
      </c>
      <c r="H23" s="79">
        <f>2520.156-2520.156+1236</f>
        <v>1236</v>
      </c>
      <c r="I23" s="80">
        <f>2520.156-2520.156+1236</f>
        <v>1236</v>
      </c>
      <c r="J23" s="79">
        <v>1236</v>
      </c>
      <c r="K23" s="81">
        <v>1236</v>
      </c>
      <c r="L23" s="82">
        <v>0</v>
      </c>
      <c r="M23" s="79">
        <v>0</v>
      </c>
      <c r="N23" s="79">
        <v>0</v>
      </c>
      <c r="O23" s="79">
        <v>0</v>
      </c>
      <c r="P23" s="83">
        <v>0</v>
      </c>
      <c r="Q23" s="84">
        <v>0</v>
      </c>
      <c r="R23" s="80">
        <v>0</v>
      </c>
      <c r="S23" s="80">
        <v>0</v>
      </c>
      <c r="T23" s="80">
        <v>0</v>
      </c>
      <c r="U23" s="85">
        <v>0</v>
      </c>
      <c r="V23" s="86">
        <v>0</v>
      </c>
      <c r="W23" s="87">
        <f>IF(V23=0,0,IF(AE23="FKS",(K23*(1-V23)),(K23*0.9)))</f>
        <v>0</v>
      </c>
      <c r="X23" s="88">
        <f>IF(V23=0,0,IF(AE23="FKS",(K23*(1+V23)),(K23*1.4)))</f>
        <v>0</v>
      </c>
      <c r="Y23" s="89"/>
      <c r="Z23" s="90"/>
      <c r="AA23" s="90"/>
      <c r="AB23" s="91"/>
      <c r="AC23" s="92"/>
      <c r="AD23" s="48"/>
      <c r="AE23" s="46"/>
      <c r="AF23" s="93"/>
      <c r="AG23" s="94"/>
      <c r="AH23" s="95"/>
      <c r="AI23" s="96"/>
      <c r="AJ23" s="97"/>
      <c r="AK23" s="98"/>
      <c r="AL23" s="74"/>
    </row>
    <row r="24" spans="1:38" ht="17.5" customHeight="1" x14ac:dyDescent="0.35">
      <c r="A24" s="54"/>
      <c r="B24" s="99"/>
      <c r="C24" s="54" t="s">
        <v>75</v>
      </c>
      <c r="D24" s="54"/>
      <c r="E24" s="54"/>
      <c r="F24" s="54"/>
      <c r="G24" s="100"/>
      <c r="H24" s="56">
        <f t="shared" ref="H24:U24" si="6">SUBTOTAL(9,H25:H32)</f>
        <v>64094.774000003337</v>
      </c>
      <c r="I24" s="56">
        <f t="shared" si="6"/>
        <v>64094.774000003337</v>
      </c>
      <c r="J24" s="56">
        <f t="shared" si="6"/>
        <v>72821.865960322248</v>
      </c>
      <c r="K24" s="57">
        <f t="shared" si="6"/>
        <v>72821.865960322248</v>
      </c>
      <c r="L24" s="58">
        <f t="shared" si="6"/>
        <v>0</v>
      </c>
      <c r="M24" s="59">
        <f t="shared" si="6"/>
        <v>0</v>
      </c>
      <c r="N24" s="59">
        <f t="shared" si="6"/>
        <v>4260</v>
      </c>
      <c r="O24" s="59">
        <f t="shared" si="6"/>
        <v>3100</v>
      </c>
      <c r="P24" s="60">
        <f t="shared" si="6"/>
        <v>1367.0919603189093</v>
      </c>
      <c r="Q24" s="61">
        <f t="shared" si="6"/>
        <v>0</v>
      </c>
      <c r="R24" s="59">
        <f t="shared" si="6"/>
        <v>0</v>
      </c>
      <c r="S24" s="59">
        <f t="shared" si="6"/>
        <v>4260</v>
      </c>
      <c r="T24" s="59">
        <f t="shared" si="6"/>
        <v>0</v>
      </c>
      <c r="U24" s="62">
        <f t="shared" si="6"/>
        <v>1367.0919603189093</v>
      </c>
      <c r="V24" s="100"/>
      <c r="W24" s="100"/>
      <c r="X24" s="101"/>
      <c r="Y24" s="58"/>
      <c r="Z24" s="102"/>
      <c r="AA24" s="102"/>
      <c r="AB24" s="64"/>
      <c r="AC24" s="66"/>
      <c r="AD24" s="67"/>
      <c r="AE24" s="65"/>
      <c r="AF24" s="57">
        <f>SUBTOTAL(9,AF25:AF32)</f>
        <v>0</v>
      </c>
      <c r="AG24" s="69"/>
      <c r="AH24" s="70"/>
      <c r="AI24" s="103">
        <f>SUBTOTAL(9,AI25:AI32)</f>
        <v>0</v>
      </c>
      <c r="AJ24" s="72"/>
      <c r="AK24" s="73"/>
      <c r="AL24" s="74"/>
    </row>
    <row r="25" spans="1:38" ht="25" x14ac:dyDescent="0.35">
      <c r="A25" s="76"/>
      <c r="B25" s="77"/>
      <c r="C25" s="75" t="s">
        <v>67</v>
      </c>
      <c r="D25" s="78" t="s">
        <v>40</v>
      </c>
      <c r="E25" s="78" t="s">
        <v>41</v>
      </c>
      <c r="F25" s="78" t="s">
        <v>76</v>
      </c>
      <c r="G25" s="78" t="s">
        <v>77</v>
      </c>
      <c r="H25" s="79">
        <f>3547.02888406-3100</f>
        <v>447.02888406000011</v>
      </c>
      <c r="I25" s="80">
        <f>3547.02888406-3100</f>
        <v>447.02888406000011</v>
      </c>
      <c r="J25" s="79">
        <v>3547.0288840600001</v>
      </c>
      <c r="K25" s="81">
        <v>3547.0288840600001</v>
      </c>
      <c r="L25" s="82">
        <v>0</v>
      </c>
      <c r="M25" s="79">
        <v>0</v>
      </c>
      <c r="N25" s="79">
        <v>0</v>
      </c>
      <c r="O25" s="79">
        <f>3100</f>
        <v>3100</v>
      </c>
      <c r="P25" s="83">
        <v>0</v>
      </c>
      <c r="Q25" s="84">
        <v>0</v>
      </c>
      <c r="R25" s="80">
        <v>0</v>
      </c>
      <c r="S25" s="80">
        <v>0</v>
      </c>
      <c r="T25" s="80">
        <v>0</v>
      </c>
      <c r="U25" s="85">
        <v>0</v>
      </c>
      <c r="V25" s="86">
        <v>0</v>
      </c>
      <c r="W25" s="87">
        <f>IF(V25=0,0,IF(AE25="FKS",(K25*(1-V25)),(K25*0.9)))</f>
        <v>0</v>
      </c>
      <c r="X25" s="88">
        <f>IF(V25=0,0,IF(AE25="FKS",(K25*(1+V25)),(K25*1.4)))</f>
        <v>0</v>
      </c>
      <c r="Y25" s="89"/>
      <c r="Z25" s="90"/>
      <c r="AA25" s="90"/>
      <c r="AB25" s="91"/>
      <c r="AC25" s="92"/>
      <c r="AD25" s="48"/>
      <c r="AE25" s="46"/>
      <c r="AF25" s="93"/>
      <c r="AG25" s="94"/>
      <c r="AH25" s="95"/>
      <c r="AI25" s="96"/>
      <c r="AJ25" s="97"/>
      <c r="AK25" s="98"/>
      <c r="AL25" s="74"/>
    </row>
    <row r="26" spans="1:38" ht="34.5" x14ac:dyDescent="0.35">
      <c r="A26" s="76"/>
      <c r="B26" s="77"/>
      <c r="C26" s="75" t="s">
        <v>67</v>
      </c>
      <c r="D26" s="78" t="s">
        <v>40</v>
      </c>
      <c r="E26" s="78" t="s">
        <v>41</v>
      </c>
      <c r="F26" s="78" t="s">
        <v>78</v>
      </c>
      <c r="G26" s="104" t="s">
        <v>79</v>
      </c>
      <c r="H26" s="79">
        <v>1147.7451159433401</v>
      </c>
      <c r="I26" s="80">
        <v>1147.7451159433401</v>
      </c>
      <c r="J26" s="79">
        <v>2514.8370762622494</v>
      </c>
      <c r="K26" s="81">
        <v>2514.8370762622494</v>
      </c>
      <c r="L26" s="82">
        <v>0</v>
      </c>
      <c r="M26" s="79">
        <v>0</v>
      </c>
      <c r="N26" s="79">
        <v>0</v>
      </c>
      <c r="O26" s="79">
        <v>0</v>
      </c>
      <c r="P26" s="83">
        <v>1367.0919603189093</v>
      </c>
      <c r="Q26" s="84">
        <v>0</v>
      </c>
      <c r="R26" s="80">
        <v>0</v>
      </c>
      <c r="S26" s="80">
        <v>0</v>
      </c>
      <c r="T26" s="80">
        <v>0</v>
      </c>
      <c r="U26" s="85">
        <v>1367.0919603189093</v>
      </c>
      <c r="V26" s="86">
        <v>0</v>
      </c>
      <c r="W26" s="87">
        <f>IF(V26=0,0,IF(AE26="FKS",(K26*(1-V26)),(K26*0.9)))</f>
        <v>0</v>
      </c>
      <c r="X26" s="88">
        <f>IF(V26=0,0,IF(AE26="FKS",(K26*(1+V26)),(K26*1.4)))</f>
        <v>0</v>
      </c>
      <c r="Y26" s="89"/>
      <c r="Z26" s="90"/>
      <c r="AA26" s="90"/>
      <c r="AB26" s="91"/>
      <c r="AC26" s="92"/>
      <c r="AD26" s="48"/>
      <c r="AE26" s="46"/>
      <c r="AF26" s="93"/>
      <c r="AG26" s="94"/>
      <c r="AH26" s="95"/>
      <c r="AI26" s="96"/>
      <c r="AJ26" s="97"/>
      <c r="AK26" s="98"/>
      <c r="AL26" s="74"/>
    </row>
    <row r="27" spans="1:38" ht="17.5" customHeight="1" x14ac:dyDescent="0.35">
      <c r="A27" s="54"/>
      <c r="B27" s="99"/>
      <c r="C27" s="54"/>
      <c r="D27" s="105" t="s">
        <v>80</v>
      </c>
      <c r="E27" s="54"/>
      <c r="F27" s="54"/>
      <c r="G27" s="100"/>
      <c r="H27" s="56">
        <f t="shared" ref="H27:U27" si="7">SUBTOTAL(9,H28:H32)</f>
        <v>62500</v>
      </c>
      <c r="I27" s="56">
        <f t="shared" si="7"/>
        <v>62500</v>
      </c>
      <c r="J27" s="56">
        <f t="shared" si="7"/>
        <v>66760</v>
      </c>
      <c r="K27" s="57">
        <f t="shared" si="7"/>
        <v>66760</v>
      </c>
      <c r="L27" s="58">
        <f t="shared" si="7"/>
        <v>0</v>
      </c>
      <c r="M27" s="59">
        <f t="shared" si="7"/>
        <v>0</v>
      </c>
      <c r="N27" s="59">
        <f t="shared" si="7"/>
        <v>4260</v>
      </c>
      <c r="O27" s="59">
        <f t="shared" si="7"/>
        <v>0</v>
      </c>
      <c r="P27" s="60">
        <f t="shared" si="7"/>
        <v>0</v>
      </c>
      <c r="Q27" s="61">
        <f t="shared" si="7"/>
        <v>0</v>
      </c>
      <c r="R27" s="59">
        <f t="shared" si="7"/>
        <v>0</v>
      </c>
      <c r="S27" s="59">
        <f t="shared" si="7"/>
        <v>4260</v>
      </c>
      <c r="T27" s="59">
        <f t="shared" si="7"/>
        <v>0</v>
      </c>
      <c r="U27" s="62">
        <f t="shared" si="7"/>
        <v>0</v>
      </c>
      <c r="V27" s="100"/>
      <c r="W27" s="100"/>
      <c r="X27" s="101"/>
      <c r="Y27" s="58"/>
      <c r="Z27" s="102"/>
      <c r="AA27" s="102"/>
      <c r="AB27" s="64"/>
      <c r="AC27" s="66"/>
      <c r="AD27" s="67"/>
      <c r="AE27" s="65"/>
      <c r="AF27" s="57">
        <f>SUBTOTAL(9,AF28:AF32)</f>
        <v>0</v>
      </c>
      <c r="AG27" s="69"/>
      <c r="AH27" s="70"/>
      <c r="AI27" s="103">
        <f>SUBTOTAL(9,AI28:AI32)</f>
        <v>0</v>
      </c>
      <c r="AJ27" s="72"/>
      <c r="AK27" s="73"/>
      <c r="AL27" s="74"/>
    </row>
    <row r="28" spans="1:38" ht="23" x14ac:dyDescent="0.35">
      <c r="A28" s="76"/>
      <c r="B28" s="77"/>
      <c r="C28" s="75" t="s">
        <v>67</v>
      </c>
      <c r="D28" s="78" t="s">
        <v>40</v>
      </c>
      <c r="E28" s="78" t="s">
        <v>41</v>
      </c>
      <c r="F28" s="78" t="s">
        <v>81</v>
      </c>
      <c r="G28" s="78" t="s">
        <v>82</v>
      </c>
      <c r="H28" s="79">
        <f>30600-30600</f>
        <v>0</v>
      </c>
      <c r="I28" s="80">
        <f>30600-30600</f>
        <v>0</v>
      </c>
      <c r="J28" s="79">
        <v>0</v>
      </c>
      <c r="K28" s="81">
        <v>0</v>
      </c>
      <c r="L28" s="82">
        <v>0</v>
      </c>
      <c r="M28" s="79">
        <v>0</v>
      </c>
      <c r="N28" s="79">
        <f>3600-3600</f>
        <v>0</v>
      </c>
      <c r="O28" s="79">
        <v>0</v>
      </c>
      <c r="P28" s="83">
        <v>0</v>
      </c>
      <c r="Q28" s="84">
        <v>0</v>
      </c>
      <c r="R28" s="80">
        <v>0</v>
      </c>
      <c r="S28" s="80">
        <f>3600-3600</f>
        <v>0</v>
      </c>
      <c r="T28" s="80">
        <v>0</v>
      </c>
      <c r="U28" s="85">
        <v>0</v>
      </c>
      <c r="V28" s="86">
        <v>0</v>
      </c>
      <c r="W28" s="87">
        <f>IF(V28=0,0,IF(AE28="FKS",(K28*(1-V28)),(K28*0.9)))</f>
        <v>0</v>
      </c>
      <c r="X28" s="88">
        <f>IF(V28=0,0,IF(AE28="FKS",(K28*(1+V28)),(K28*1.4)))</f>
        <v>0</v>
      </c>
      <c r="Y28" s="89"/>
      <c r="Z28" s="90"/>
      <c r="AA28" s="90"/>
      <c r="AB28" s="91"/>
      <c r="AC28" s="92"/>
      <c r="AD28" s="48"/>
      <c r="AE28" s="46"/>
      <c r="AF28" s="93"/>
      <c r="AG28" s="94"/>
      <c r="AH28" s="95"/>
      <c r="AI28" s="96"/>
      <c r="AJ28" s="97"/>
      <c r="AK28" s="98"/>
      <c r="AL28" s="74"/>
    </row>
    <row r="29" spans="1:38" x14ac:dyDescent="0.35">
      <c r="A29" s="76"/>
      <c r="B29" s="77"/>
      <c r="C29" s="75" t="s">
        <v>67</v>
      </c>
      <c r="D29" s="78" t="s">
        <v>40</v>
      </c>
      <c r="E29" s="78" t="s">
        <v>41</v>
      </c>
      <c r="F29" s="78" t="s">
        <v>83</v>
      </c>
      <c r="G29" s="78" t="s">
        <v>84</v>
      </c>
      <c r="H29" s="79">
        <f>16300-16300</f>
        <v>0</v>
      </c>
      <c r="I29" s="80">
        <f>16300-16300</f>
        <v>0</v>
      </c>
      <c r="J29" s="79">
        <v>0</v>
      </c>
      <c r="K29" s="81">
        <v>0</v>
      </c>
      <c r="L29" s="82">
        <v>0</v>
      </c>
      <c r="M29" s="79">
        <v>0</v>
      </c>
      <c r="N29" s="79">
        <f>60-60</f>
        <v>0</v>
      </c>
      <c r="O29" s="79">
        <v>0</v>
      </c>
      <c r="P29" s="83">
        <v>0</v>
      </c>
      <c r="Q29" s="84">
        <v>0</v>
      </c>
      <c r="R29" s="80">
        <v>0</v>
      </c>
      <c r="S29" s="80">
        <f>60-60</f>
        <v>0</v>
      </c>
      <c r="T29" s="80">
        <v>0</v>
      </c>
      <c r="U29" s="85">
        <v>0</v>
      </c>
      <c r="V29" s="86">
        <v>0</v>
      </c>
      <c r="W29" s="87">
        <f>IF(V29=0,0,IF(AE29="FKS",(K29*(1-V29)),(K29*0.9)))</f>
        <v>0</v>
      </c>
      <c r="X29" s="88">
        <f>IF(V29=0,0,IF(AE29="FKS",(K29*(1+V29)),(K29*1.4)))</f>
        <v>0</v>
      </c>
      <c r="Y29" s="89"/>
      <c r="Z29" s="90"/>
      <c r="AA29" s="90"/>
      <c r="AB29" s="91"/>
      <c r="AC29" s="92"/>
      <c r="AD29" s="48"/>
      <c r="AE29" s="46"/>
      <c r="AF29" s="93"/>
      <c r="AG29" s="94"/>
      <c r="AH29" s="95"/>
      <c r="AI29" s="96"/>
      <c r="AJ29" s="97"/>
      <c r="AK29" s="98"/>
      <c r="AL29" s="74"/>
    </row>
    <row r="30" spans="1:38" x14ac:dyDescent="0.35">
      <c r="A30" s="76"/>
      <c r="B30" s="77"/>
      <c r="C30" s="75" t="s">
        <v>67</v>
      </c>
      <c r="D30" s="78" t="s">
        <v>40</v>
      </c>
      <c r="E30" s="78" t="s">
        <v>41</v>
      </c>
      <c r="F30" s="78" t="s">
        <v>85</v>
      </c>
      <c r="G30" s="78" t="s">
        <v>86</v>
      </c>
      <c r="H30" s="79">
        <f>20100-20100</f>
        <v>0</v>
      </c>
      <c r="I30" s="80">
        <f>20100-20100</f>
        <v>0</v>
      </c>
      <c r="J30" s="79">
        <v>0</v>
      </c>
      <c r="K30" s="81">
        <v>0</v>
      </c>
      <c r="L30" s="82">
        <v>0</v>
      </c>
      <c r="M30" s="79">
        <v>0</v>
      </c>
      <c r="N30" s="79">
        <f>600-600</f>
        <v>0</v>
      </c>
      <c r="O30" s="79">
        <v>0</v>
      </c>
      <c r="P30" s="83">
        <v>0</v>
      </c>
      <c r="Q30" s="84">
        <v>0</v>
      </c>
      <c r="R30" s="80">
        <v>0</v>
      </c>
      <c r="S30" s="80">
        <f>600-600</f>
        <v>0</v>
      </c>
      <c r="T30" s="80">
        <v>0</v>
      </c>
      <c r="U30" s="85">
        <v>0</v>
      </c>
      <c r="V30" s="86">
        <v>0</v>
      </c>
      <c r="W30" s="87">
        <f>IF(V30=0,0,IF(AE30="FKS",(K30*(1-V30)),(K30*0.9)))</f>
        <v>0</v>
      </c>
      <c r="X30" s="88">
        <f>IF(V30=0,0,IF(AE30="FKS",(K30*(1+V30)),(K30*1.4)))</f>
        <v>0</v>
      </c>
      <c r="Y30" s="89"/>
      <c r="Z30" s="90"/>
      <c r="AA30" s="90"/>
      <c r="AB30" s="91"/>
      <c r="AC30" s="92"/>
      <c r="AD30" s="48"/>
      <c r="AE30" s="46"/>
      <c r="AF30" s="93"/>
      <c r="AG30" s="94"/>
      <c r="AH30" s="95"/>
      <c r="AI30" s="96"/>
      <c r="AJ30" s="97"/>
      <c r="AK30" s="98"/>
      <c r="AL30" s="74"/>
    </row>
    <row r="31" spans="1:38" s="12" customFormat="1" ht="11.5" x14ac:dyDescent="0.35">
      <c r="A31" s="106"/>
      <c r="B31" s="107"/>
      <c r="C31" s="75" t="s">
        <v>67</v>
      </c>
      <c r="D31" s="78" t="s">
        <v>40</v>
      </c>
      <c r="E31" s="78" t="s">
        <v>41</v>
      </c>
      <c r="F31" s="78" t="s">
        <v>87</v>
      </c>
      <c r="G31" s="78" t="s">
        <v>88</v>
      </c>
      <c r="H31" s="79">
        <f>67000-8000</f>
        <v>59000</v>
      </c>
      <c r="I31" s="80">
        <f>67000-8000</f>
        <v>59000</v>
      </c>
      <c r="J31" s="79">
        <v>63260</v>
      </c>
      <c r="K31" s="81">
        <v>63260</v>
      </c>
      <c r="L31" s="82"/>
      <c r="M31" s="79">
        <f>1700-1700</f>
        <v>0</v>
      </c>
      <c r="N31" s="79">
        <f>(3600+60+600)</f>
        <v>4260</v>
      </c>
      <c r="O31" s="79"/>
      <c r="P31" s="83"/>
      <c r="Q31" s="84"/>
      <c r="R31" s="80">
        <f>1700-1700</f>
        <v>0</v>
      </c>
      <c r="S31" s="80">
        <f>(3600+60+600)</f>
        <v>4260</v>
      </c>
      <c r="T31" s="80"/>
      <c r="U31" s="85"/>
      <c r="V31" s="86"/>
      <c r="W31" s="87">
        <f t="shared" ref="W31" si="8">IF(V31=0,0,IF(AE31="FKS",(K31*(1-V31)),(K31*0.9)))</f>
        <v>0</v>
      </c>
      <c r="X31" s="88">
        <f t="shared" ref="X31" si="9">IF(V31=0,0,IF(AE31="FKS",(K31*(1+V31)),(K31*1.4)))</f>
        <v>0</v>
      </c>
      <c r="Y31" s="89"/>
      <c r="Z31" s="90"/>
      <c r="AA31" s="90"/>
      <c r="AB31" s="91"/>
      <c r="AC31" s="92"/>
      <c r="AD31" s="48"/>
      <c r="AE31" s="46"/>
      <c r="AF31" s="108">
        <v>0</v>
      </c>
      <c r="AG31" s="109"/>
      <c r="AH31" s="26"/>
      <c r="AI31" s="110"/>
      <c r="AJ31" s="111"/>
      <c r="AK31" s="112"/>
      <c r="AL31" s="113"/>
    </row>
    <row r="32" spans="1:38" x14ac:dyDescent="0.35">
      <c r="A32" s="76"/>
      <c r="B32" s="77"/>
      <c r="C32" s="75" t="s">
        <v>67</v>
      </c>
      <c r="D32" s="78" t="s">
        <v>40</v>
      </c>
      <c r="E32" s="78" t="s">
        <v>41</v>
      </c>
      <c r="F32" s="78" t="s">
        <v>89</v>
      </c>
      <c r="G32" s="104" t="s">
        <v>90</v>
      </c>
      <c r="H32" s="79">
        <f>3000+400+100</f>
        <v>3500</v>
      </c>
      <c r="I32" s="80">
        <f>3000+400+100</f>
        <v>3500</v>
      </c>
      <c r="J32" s="79">
        <v>3500</v>
      </c>
      <c r="K32" s="81">
        <v>3500</v>
      </c>
      <c r="L32" s="82">
        <v>0</v>
      </c>
      <c r="M32" s="79">
        <v>0</v>
      </c>
      <c r="N32" s="79">
        <v>0</v>
      </c>
      <c r="O32" s="79">
        <v>0</v>
      </c>
      <c r="P32" s="83">
        <v>0</v>
      </c>
      <c r="Q32" s="84">
        <v>0</v>
      </c>
      <c r="R32" s="80">
        <v>0</v>
      </c>
      <c r="S32" s="80">
        <v>0</v>
      </c>
      <c r="T32" s="80">
        <v>0</v>
      </c>
      <c r="U32" s="85">
        <v>0</v>
      </c>
      <c r="V32" s="86">
        <v>0</v>
      </c>
      <c r="W32" s="87">
        <f>IF(V32=0,0,IF(AE32="FKS",(K32*(1-V32)),(K32*0.9)))</f>
        <v>0</v>
      </c>
      <c r="X32" s="88">
        <f>IF(V32=0,0,IF(AE32="FKS",(K32*(1+V32)),(K32*1.4)))</f>
        <v>0</v>
      </c>
      <c r="Y32" s="89"/>
      <c r="Z32" s="90"/>
      <c r="AA32" s="90"/>
      <c r="AB32" s="91"/>
      <c r="AC32" s="92"/>
      <c r="AD32" s="48"/>
      <c r="AE32" s="46"/>
      <c r="AF32" s="93"/>
      <c r="AG32" s="94"/>
      <c r="AH32" s="95"/>
      <c r="AI32" s="96"/>
      <c r="AJ32" s="97"/>
      <c r="AK32" s="98"/>
      <c r="AL32" s="74"/>
    </row>
    <row r="33" spans="1:38" ht="17.5" customHeight="1" x14ac:dyDescent="0.35">
      <c r="A33" s="54"/>
      <c r="B33" s="99"/>
      <c r="C33" s="54" t="s">
        <v>91</v>
      </c>
      <c r="D33" s="54"/>
      <c r="E33" s="54"/>
      <c r="F33" s="54"/>
      <c r="G33" s="100"/>
      <c r="H33" s="56">
        <f t="shared" ref="H33:U33" si="10">SUBTOTAL(9,H34:H42)</f>
        <v>60589.999999999993</v>
      </c>
      <c r="I33" s="56">
        <f t="shared" si="10"/>
        <v>60589.999999999993</v>
      </c>
      <c r="J33" s="56">
        <f t="shared" si="10"/>
        <v>68161.499999999985</v>
      </c>
      <c r="K33" s="57">
        <f t="shared" si="10"/>
        <v>68161.499999999985</v>
      </c>
      <c r="L33" s="58">
        <f t="shared" si="10"/>
        <v>1001.5</v>
      </c>
      <c r="M33" s="59">
        <f t="shared" si="10"/>
        <v>2770</v>
      </c>
      <c r="N33" s="59">
        <f t="shared" si="10"/>
        <v>3800</v>
      </c>
      <c r="O33" s="59">
        <f t="shared" si="10"/>
        <v>0</v>
      </c>
      <c r="P33" s="60">
        <f t="shared" si="10"/>
        <v>0</v>
      </c>
      <c r="Q33" s="61">
        <f t="shared" si="10"/>
        <v>0</v>
      </c>
      <c r="R33" s="59">
        <f t="shared" si="10"/>
        <v>0</v>
      </c>
      <c r="S33" s="59">
        <f t="shared" si="10"/>
        <v>3800</v>
      </c>
      <c r="T33" s="59">
        <f t="shared" si="10"/>
        <v>0</v>
      </c>
      <c r="U33" s="62">
        <f t="shared" si="10"/>
        <v>0</v>
      </c>
      <c r="V33" s="100"/>
      <c r="W33" s="100"/>
      <c r="X33" s="101"/>
      <c r="Y33" s="58"/>
      <c r="Z33" s="102"/>
      <c r="AA33" s="102"/>
      <c r="AB33" s="64"/>
      <c r="AC33" s="66"/>
      <c r="AD33" s="67"/>
      <c r="AE33" s="65"/>
      <c r="AF33" s="68">
        <f>SUBTOTAL(9,AF34:AF42)</f>
        <v>0</v>
      </c>
      <c r="AG33" s="69"/>
      <c r="AH33" s="70"/>
      <c r="AI33" s="103">
        <f>SUBTOTAL(9,AI34:AI42)</f>
        <v>0</v>
      </c>
      <c r="AJ33" s="72"/>
      <c r="AK33" s="73"/>
      <c r="AL33" s="74"/>
    </row>
    <row r="34" spans="1:38" x14ac:dyDescent="0.35">
      <c r="A34" s="76"/>
      <c r="B34" s="77"/>
      <c r="C34" s="75" t="s">
        <v>67</v>
      </c>
      <c r="D34" s="78" t="s">
        <v>40</v>
      </c>
      <c r="E34" s="78" t="s">
        <v>41</v>
      </c>
      <c r="F34" s="78" t="s">
        <v>92</v>
      </c>
      <c r="G34" s="78" t="s">
        <v>93</v>
      </c>
      <c r="H34" s="79">
        <f>60590-SUM(H35:H42)</f>
        <v>56572.124114119353</v>
      </c>
      <c r="I34" s="80">
        <f>60590-SUM(I35:I42)</f>
        <v>56572.124114119353</v>
      </c>
      <c r="J34" s="79">
        <v>64143.624114119353</v>
      </c>
      <c r="K34" s="81">
        <v>64143.624114119353</v>
      </c>
      <c r="L34" s="82">
        <f>1001.5</f>
        <v>1001.5</v>
      </c>
      <c r="M34" s="79">
        <f>2770</f>
        <v>2770</v>
      </c>
      <c r="N34" s="79">
        <v>3800</v>
      </c>
      <c r="O34" s="79">
        <v>0</v>
      </c>
      <c r="P34" s="83">
        <v>0</v>
      </c>
      <c r="Q34" s="84">
        <f>1001.5+2770-(1001.5+2770)</f>
        <v>0</v>
      </c>
      <c r="R34" s="80">
        <f>2770-2770</f>
        <v>0</v>
      </c>
      <c r="S34" s="80">
        <v>3800</v>
      </c>
      <c r="T34" s="80">
        <v>0</v>
      </c>
      <c r="U34" s="85">
        <v>0</v>
      </c>
      <c r="V34" s="86">
        <v>0</v>
      </c>
      <c r="W34" s="87">
        <f t="shared" ref="W34:W42" si="11">IF(V34=0,0,IF(AE34="FKS",(K34*(1-V34)),(K34*0.9)))</f>
        <v>0</v>
      </c>
      <c r="X34" s="88">
        <f t="shared" ref="X34:X42" si="12">IF(V34=0,0,IF(AE34="FKS",(K34*(1+V34)),(K34*1.4)))</f>
        <v>0</v>
      </c>
      <c r="Y34" s="89"/>
      <c r="Z34" s="90"/>
      <c r="AA34" s="90"/>
      <c r="AB34" s="91"/>
      <c r="AC34" s="92"/>
      <c r="AD34" s="48"/>
      <c r="AE34" s="46"/>
      <c r="AF34" s="93"/>
      <c r="AG34" s="94"/>
      <c r="AH34" s="95"/>
      <c r="AI34" s="96"/>
      <c r="AJ34" s="97"/>
      <c r="AK34" s="98"/>
      <c r="AL34" s="74"/>
    </row>
    <row r="35" spans="1:38" ht="34.5" x14ac:dyDescent="0.35">
      <c r="A35" s="76"/>
      <c r="B35" s="77"/>
      <c r="C35" s="75" t="s">
        <v>39</v>
      </c>
      <c r="D35" s="78" t="s">
        <v>94</v>
      </c>
      <c r="E35" s="78"/>
      <c r="F35" s="78" t="s">
        <v>95</v>
      </c>
      <c r="G35" s="78" t="s">
        <v>96</v>
      </c>
      <c r="H35" s="79">
        <v>242.13545437656637</v>
      </c>
      <c r="I35" s="80">
        <v>242.13545437656637</v>
      </c>
      <c r="J35" s="79">
        <v>242.13545437656637</v>
      </c>
      <c r="K35" s="81">
        <v>242.13545437656637</v>
      </c>
      <c r="L35" s="82">
        <v>0</v>
      </c>
      <c r="M35" s="79">
        <v>0</v>
      </c>
      <c r="N35" s="79">
        <v>0</v>
      </c>
      <c r="O35" s="79">
        <v>0</v>
      </c>
      <c r="P35" s="83">
        <v>0</v>
      </c>
      <c r="Q35" s="84">
        <v>0</v>
      </c>
      <c r="R35" s="80">
        <v>0</v>
      </c>
      <c r="S35" s="80">
        <v>0</v>
      </c>
      <c r="T35" s="80">
        <v>0</v>
      </c>
      <c r="U35" s="85">
        <v>0</v>
      </c>
      <c r="V35" s="86">
        <v>0</v>
      </c>
      <c r="W35" s="87">
        <f t="shared" si="11"/>
        <v>0</v>
      </c>
      <c r="X35" s="88">
        <f t="shared" si="12"/>
        <v>0</v>
      </c>
      <c r="Y35" s="89"/>
      <c r="Z35" s="90"/>
      <c r="AA35" s="90"/>
      <c r="AB35" s="91"/>
      <c r="AC35" s="92"/>
      <c r="AD35" s="48"/>
      <c r="AE35" s="46"/>
      <c r="AF35" s="93"/>
      <c r="AG35" s="94"/>
      <c r="AH35" s="95"/>
      <c r="AI35" s="96"/>
      <c r="AJ35" s="97"/>
      <c r="AK35" s="98"/>
      <c r="AL35" s="74"/>
    </row>
    <row r="36" spans="1:38" ht="23" x14ac:dyDescent="0.35">
      <c r="A36" s="76"/>
      <c r="B36" s="77"/>
      <c r="C36" s="75" t="s">
        <v>52</v>
      </c>
      <c r="D36" s="78" t="s">
        <v>94</v>
      </c>
      <c r="E36" s="78" t="s">
        <v>97</v>
      </c>
      <c r="F36" s="78" t="s">
        <v>98</v>
      </c>
      <c r="G36" s="78" t="s">
        <v>99</v>
      </c>
      <c r="H36" s="79">
        <v>93.885295597847005</v>
      </c>
      <c r="I36" s="80">
        <v>93.885295597847005</v>
      </c>
      <c r="J36" s="79">
        <v>93.885295597847005</v>
      </c>
      <c r="K36" s="81">
        <v>93.885295597847005</v>
      </c>
      <c r="L36" s="82">
        <v>0</v>
      </c>
      <c r="M36" s="79">
        <v>0</v>
      </c>
      <c r="N36" s="79">
        <v>0</v>
      </c>
      <c r="O36" s="79">
        <v>0</v>
      </c>
      <c r="P36" s="83">
        <v>0</v>
      </c>
      <c r="Q36" s="84">
        <v>0</v>
      </c>
      <c r="R36" s="80">
        <v>0</v>
      </c>
      <c r="S36" s="80">
        <v>0</v>
      </c>
      <c r="T36" s="80">
        <v>0</v>
      </c>
      <c r="U36" s="85">
        <v>0</v>
      </c>
      <c r="V36" s="86">
        <v>0</v>
      </c>
      <c r="W36" s="87">
        <f t="shared" si="11"/>
        <v>0</v>
      </c>
      <c r="X36" s="88">
        <f t="shared" si="12"/>
        <v>0</v>
      </c>
      <c r="Y36" s="89"/>
      <c r="Z36" s="90"/>
      <c r="AA36" s="90"/>
      <c r="AB36" s="91"/>
      <c r="AC36" s="92"/>
      <c r="AD36" s="48"/>
      <c r="AE36" s="46"/>
      <c r="AF36" s="93"/>
      <c r="AG36" s="94"/>
      <c r="AH36" s="95"/>
      <c r="AI36" s="96"/>
      <c r="AJ36" s="97"/>
      <c r="AK36" s="98"/>
      <c r="AL36" s="74"/>
    </row>
    <row r="37" spans="1:38" s="12" customFormat="1" ht="34.5" x14ac:dyDescent="0.35">
      <c r="A37" s="76"/>
      <c r="B37" s="77"/>
      <c r="C37" s="75" t="s">
        <v>52</v>
      </c>
      <c r="D37" s="78" t="s">
        <v>100</v>
      </c>
      <c r="E37" s="78" t="s">
        <v>101</v>
      </c>
      <c r="F37" s="78" t="s">
        <v>102</v>
      </c>
      <c r="G37" s="78" t="s">
        <v>103</v>
      </c>
      <c r="H37" s="79">
        <v>1106.8219589346438</v>
      </c>
      <c r="I37" s="80">
        <v>1106.8219589346438</v>
      </c>
      <c r="J37" s="79">
        <v>1106.8219589346438</v>
      </c>
      <c r="K37" s="81">
        <v>1106.8219589346438</v>
      </c>
      <c r="L37" s="82">
        <v>0</v>
      </c>
      <c r="M37" s="79">
        <v>0</v>
      </c>
      <c r="N37" s="79">
        <v>0</v>
      </c>
      <c r="O37" s="79">
        <v>0</v>
      </c>
      <c r="P37" s="83">
        <v>0</v>
      </c>
      <c r="Q37" s="84">
        <v>0</v>
      </c>
      <c r="R37" s="80">
        <v>0</v>
      </c>
      <c r="S37" s="80">
        <v>0</v>
      </c>
      <c r="T37" s="80">
        <v>0</v>
      </c>
      <c r="U37" s="85">
        <v>0</v>
      </c>
      <c r="V37" s="86">
        <v>0</v>
      </c>
      <c r="W37" s="87">
        <f t="shared" si="11"/>
        <v>0</v>
      </c>
      <c r="X37" s="88">
        <f t="shared" si="12"/>
        <v>0</v>
      </c>
      <c r="Y37" s="89"/>
      <c r="Z37" s="90"/>
      <c r="AA37" s="90"/>
      <c r="AB37" s="91"/>
      <c r="AC37" s="92"/>
      <c r="AD37" s="48"/>
      <c r="AE37" s="46"/>
      <c r="AF37" s="93"/>
      <c r="AG37" s="94"/>
      <c r="AH37" s="95"/>
      <c r="AI37" s="96"/>
      <c r="AJ37" s="97"/>
      <c r="AK37" s="98"/>
      <c r="AL37" s="74"/>
    </row>
    <row r="38" spans="1:38" s="12" customFormat="1" ht="34.5" x14ac:dyDescent="0.35">
      <c r="A38" s="76"/>
      <c r="B38" s="77"/>
      <c r="C38" s="75" t="s">
        <v>52</v>
      </c>
      <c r="D38" s="78" t="s">
        <v>100</v>
      </c>
      <c r="E38" s="78" t="s">
        <v>101</v>
      </c>
      <c r="F38" s="78" t="s">
        <v>104</v>
      </c>
      <c r="G38" s="78" t="s">
        <v>105</v>
      </c>
      <c r="H38" s="79">
        <v>321.20588892759866</v>
      </c>
      <c r="I38" s="80">
        <v>321.20588892759866</v>
      </c>
      <c r="J38" s="79">
        <v>321.20588892759866</v>
      </c>
      <c r="K38" s="81">
        <v>321.20588892759866</v>
      </c>
      <c r="L38" s="82">
        <v>0</v>
      </c>
      <c r="M38" s="79">
        <v>0</v>
      </c>
      <c r="N38" s="79">
        <v>0</v>
      </c>
      <c r="O38" s="79">
        <v>0</v>
      </c>
      <c r="P38" s="83">
        <v>0</v>
      </c>
      <c r="Q38" s="84">
        <v>0</v>
      </c>
      <c r="R38" s="80">
        <v>0</v>
      </c>
      <c r="S38" s="80">
        <v>0</v>
      </c>
      <c r="T38" s="80">
        <v>0</v>
      </c>
      <c r="U38" s="85">
        <v>0</v>
      </c>
      <c r="V38" s="86">
        <v>0</v>
      </c>
      <c r="W38" s="87">
        <f t="shared" si="11"/>
        <v>0</v>
      </c>
      <c r="X38" s="88">
        <f t="shared" si="12"/>
        <v>0</v>
      </c>
      <c r="Y38" s="89"/>
      <c r="Z38" s="90"/>
      <c r="AA38" s="90"/>
      <c r="AB38" s="91"/>
      <c r="AC38" s="92"/>
      <c r="AD38" s="48"/>
      <c r="AE38" s="46"/>
      <c r="AF38" s="93"/>
      <c r="AG38" s="94"/>
      <c r="AH38" s="95"/>
      <c r="AI38" s="96"/>
      <c r="AJ38" s="97"/>
      <c r="AK38" s="98"/>
      <c r="AL38" s="74"/>
    </row>
    <row r="39" spans="1:38" s="12" customFormat="1" ht="34.5" x14ac:dyDescent="0.35">
      <c r="A39" s="76"/>
      <c r="B39" s="77"/>
      <c r="C39" s="75" t="s">
        <v>52</v>
      </c>
      <c r="D39" s="78" t="s">
        <v>100</v>
      </c>
      <c r="E39" s="78"/>
      <c r="F39" s="78" t="s">
        <v>106</v>
      </c>
      <c r="G39" s="78" t="s">
        <v>107</v>
      </c>
      <c r="H39" s="79">
        <f>1350.40309136611+515.267780155207</f>
        <v>1865.6708715213169</v>
      </c>
      <c r="I39" s="80">
        <f>1350.40309136611+515.267780155207</f>
        <v>1865.6708715213169</v>
      </c>
      <c r="J39" s="79">
        <v>1865.6708715213169</v>
      </c>
      <c r="K39" s="81">
        <v>1865.6708715213169</v>
      </c>
      <c r="L39" s="82">
        <v>0</v>
      </c>
      <c r="M39" s="79">
        <v>0</v>
      </c>
      <c r="N39" s="79">
        <v>0</v>
      </c>
      <c r="O39" s="79">
        <v>0</v>
      </c>
      <c r="P39" s="83">
        <v>0</v>
      </c>
      <c r="Q39" s="84">
        <v>0</v>
      </c>
      <c r="R39" s="80">
        <v>0</v>
      </c>
      <c r="S39" s="80">
        <v>0</v>
      </c>
      <c r="T39" s="80">
        <v>0</v>
      </c>
      <c r="U39" s="85">
        <v>0</v>
      </c>
      <c r="V39" s="86">
        <v>0</v>
      </c>
      <c r="W39" s="87">
        <f t="shared" si="11"/>
        <v>0</v>
      </c>
      <c r="X39" s="88">
        <f t="shared" si="12"/>
        <v>0</v>
      </c>
      <c r="Y39" s="89"/>
      <c r="Z39" s="90"/>
      <c r="AA39" s="90"/>
      <c r="AB39" s="91"/>
      <c r="AC39" s="92"/>
      <c r="AD39" s="48"/>
      <c r="AE39" s="46"/>
      <c r="AF39" s="93"/>
      <c r="AG39" s="94"/>
      <c r="AH39" s="95"/>
      <c r="AI39" s="96"/>
      <c r="AJ39" s="97"/>
      <c r="AK39" s="98"/>
      <c r="AL39" s="74"/>
    </row>
    <row r="40" spans="1:38" s="12" customFormat="1" ht="23" x14ac:dyDescent="0.35">
      <c r="A40" s="76"/>
      <c r="B40" s="77"/>
      <c r="C40" s="75" t="s">
        <v>39</v>
      </c>
      <c r="D40" s="78" t="s">
        <v>108</v>
      </c>
      <c r="E40" s="78"/>
      <c r="F40" s="78" t="s">
        <v>109</v>
      </c>
      <c r="G40" s="78" t="s">
        <v>110</v>
      </c>
      <c r="H40" s="79">
        <v>14.166000118939555</v>
      </c>
      <c r="I40" s="80">
        <v>14.166000118939555</v>
      </c>
      <c r="J40" s="79">
        <v>14.166000118939555</v>
      </c>
      <c r="K40" s="81">
        <v>14.166000118939555</v>
      </c>
      <c r="L40" s="82">
        <v>0</v>
      </c>
      <c r="M40" s="79">
        <v>0</v>
      </c>
      <c r="N40" s="79">
        <v>0</v>
      </c>
      <c r="O40" s="79">
        <v>0</v>
      </c>
      <c r="P40" s="83">
        <v>0</v>
      </c>
      <c r="Q40" s="84">
        <v>0</v>
      </c>
      <c r="R40" s="80">
        <v>0</v>
      </c>
      <c r="S40" s="80">
        <v>0</v>
      </c>
      <c r="T40" s="80">
        <v>0</v>
      </c>
      <c r="U40" s="85">
        <v>0</v>
      </c>
      <c r="V40" s="86">
        <v>0</v>
      </c>
      <c r="W40" s="87">
        <f t="shared" si="11"/>
        <v>0</v>
      </c>
      <c r="X40" s="88">
        <f t="shared" si="12"/>
        <v>0</v>
      </c>
      <c r="Y40" s="89"/>
      <c r="Z40" s="90"/>
      <c r="AA40" s="90"/>
      <c r="AB40" s="91"/>
      <c r="AC40" s="92"/>
      <c r="AD40" s="48"/>
      <c r="AE40" s="46"/>
      <c r="AF40" s="93"/>
      <c r="AG40" s="94"/>
      <c r="AH40" s="95"/>
      <c r="AI40" s="96"/>
      <c r="AJ40" s="97"/>
      <c r="AK40" s="98"/>
      <c r="AL40" s="74"/>
    </row>
    <row r="41" spans="1:38" s="12" customFormat="1" ht="57.5" x14ac:dyDescent="0.35">
      <c r="A41" s="76"/>
      <c r="B41" s="77"/>
      <c r="C41" s="75" t="s">
        <v>52</v>
      </c>
      <c r="D41" s="78" t="s">
        <v>108</v>
      </c>
      <c r="E41" s="78"/>
      <c r="F41" s="78" t="s">
        <v>111</v>
      </c>
      <c r="G41" s="78" t="s">
        <v>112</v>
      </c>
      <c r="H41" s="79">
        <v>66.156326407666313</v>
      </c>
      <c r="I41" s="80">
        <v>66.156326407666313</v>
      </c>
      <c r="J41" s="79">
        <v>66.156326407666313</v>
      </c>
      <c r="K41" s="81">
        <v>66.156326407666313</v>
      </c>
      <c r="L41" s="82">
        <v>0</v>
      </c>
      <c r="M41" s="79">
        <v>0</v>
      </c>
      <c r="N41" s="79">
        <v>0</v>
      </c>
      <c r="O41" s="79">
        <v>0</v>
      </c>
      <c r="P41" s="83">
        <v>0</v>
      </c>
      <c r="Q41" s="84">
        <v>0</v>
      </c>
      <c r="R41" s="80">
        <v>0</v>
      </c>
      <c r="S41" s="80">
        <v>0</v>
      </c>
      <c r="T41" s="80">
        <v>0</v>
      </c>
      <c r="U41" s="85">
        <v>0</v>
      </c>
      <c r="V41" s="86">
        <v>0</v>
      </c>
      <c r="W41" s="87">
        <f t="shared" si="11"/>
        <v>0</v>
      </c>
      <c r="X41" s="88">
        <f t="shared" si="12"/>
        <v>0</v>
      </c>
      <c r="Y41" s="89"/>
      <c r="Z41" s="90"/>
      <c r="AA41" s="90"/>
      <c r="AB41" s="91"/>
      <c r="AC41" s="92"/>
      <c r="AD41" s="48"/>
      <c r="AE41" s="46"/>
      <c r="AF41" s="93"/>
      <c r="AG41" s="94"/>
      <c r="AH41" s="95"/>
      <c r="AI41" s="96" t="s">
        <v>113</v>
      </c>
      <c r="AJ41" s="97"/>
      <c r="AK41" s="98"/>
      <c r="AL41" s="74"/>
    </row>
    <row r="42" spans="1:38" s="12" customFormat="1" ht="34.5" x14ac:dyDescent="0.35">
      <c r="A42" s="76"/>
      <c r="B42" s="77"/>
      <c r="C42" s="75" t="s">
        <v>52</v>
      </c>
      <c r="D42" s="78" t="s">
        <v>108</v>
      </c>
      <c r="E42" s="78"/>
      <c r="F42" s="78" t="s">
        <v>114</v>
      </c>
      <c r="G42" s="78" t="s">
        <v>115</v>
      </c>
      <c r="H42" s="79">
        <v>307.83408999606746</v>
      </c>
      <c r="I42" s="80">
        <v>307.83408999606746</v>
      </c>
      <c r="J42" s="79">
        <v>307.83408999606746</v>
      </c>
      <c r="K42" s="81">
        <v>307.83408999606746</v>
      </c>
      <c r="L42" s="82">
        <v>0</v>
      </c>
      <c r="M42" s="79">
        <v>0</v>
      </c>
      <c r="N42" s="79">
        <v>0</v>
      </c>
      <c r="O42" s="79">
        <v>0</v>
      </c>
      <c r="P42" s="83">
        <v>0</v>
      </c>
      <c r="Q42" s="84">
        <v>0</v>
      </c>
      <c r="R42" s="80">
        <v>0</v>
      </c>
      <c r="S42" s="80">
        <v>0</v>
      </c>
      <c r="T42" s="80">
        <v>0</v>
      </c>
      <c r="U42" s="85">
        <v>0</v>
      </c>
      <c r="V42" s="86">
        <v>0</v>
      </c>
      <c r="W42" s="87">
        <f t="shared" si="11"/>
        <v>0</v>
      </c>
      <c r="X42" s="88">
        <f t="shared" si="12"/>
        <v>0</v>
      </c>
      <c r="Y42" s="89"/>
      <c r="Z42" s="90"/>
      <c r="AA42" s="90"/>
      <c r="AB42" s="91"/>
      <c r="AC42" s="92"/>
      <c r="AD42" s="48"/>
      <c r="AE42" s="46"/>
      <c r="AF42" s="93"/>
      <c r="AG42" s="94"/>
      <c r="AH42" s="95"/>
      <c r="AI42" s="96"/>
      <c r="AJ42" s="97"/>
      <c r="AK42" s="98"/>
      <c r="AL42" s="74"/>
    </row>
    <row r="43" spans="1:38" s="12" customFormat="1" ht="17.5" customHeight="1" x14ac:dyDescent="0.35">
      <c r="A43" s="51"/>
      <c r="B43" s="53"/>
      <c r="C43" s="54" t="s">
        <v>116</v>
      </c>
      <c r="D43" s="54"/>
      <c r="E43" s="54"/>
      <c r="F43" s="54"/>
      <c r="G43" s="114"/>
      <c r="H43" s="56">
        <f t="shared" ref="H43:U43" si="13">SUBTOTAL(9,H44:H257)</f>
        <v>447231.52995131916</v>
      </c>
      <c r="I43" s="56">
        <f t="shared" si="13"/>
        <v>692364.09027107432</v>
      </c>
      <c r="J43" s="56">
        <f t="shared" si="13"/>
        <v>531400.59978802933</v>
      </c>
      <c r="K43" s="57">
        <f t="shared" si="13"/>
        <v>905357.97759495932</v>
      </c>
      <c r="L43" s="58">
        <f t="shared" si="13"/>
        <v>16933.638240413307</v>
      </c>
      <c r="M43" s="59">
        <f t="shared" si="13"/>
        <v>10702.943977645318</v>
      </c>
      <c r="N43" s="59">
        <f t="shared" si="13"/>
        <v>25635.611066111032</v>
      </c>
      <c r="O43" s="59">
        <f t="shared" si="13"/>
        <v>5837.5700230710599</v>
      </c>
      <c r="P43" s="60">
        <f t="shared" si="13"/>
        <v>25059.306429469536</v>
      </c>
      <c r="Q43" s="61">
        <f t="shared" si="13"/>
        <v>43978.824056787329</v>
      </c>
      <c r="R43" s="59">
        <f t="shared" si="13"/>
        <v>53252.483782915238</v>
      </c>
      <c r="S43" s="59">
        <f t="shared" si="13"/>
        <v>32377.940962414108</v>
      </c>
      <c r="T43" s="59">
        <f t="shared" si="13"/>
        <v>8027.0288340565248</v>
      </c>
      <c r="U43" s="62">
        <f t="shared" si="13"/>
        <v>52619.530712088417</v>
      </c>
      <c r="V43" s="100"/>
      <c r="W43" s="100"/>
      <c r="X43" s="101"/>
      <c r="Y43" s="58"/>
      <c r="Z43" s="102"/>
      <c r="AA43" s="102"/>
      <c r="AB43" s="64"/>
      <c r="AC43" s="66"/>
      <c r="AD43" s="67"/>
      <c r="AE43" s="65"/>
      <c r="AF43" s="68">
        <f>SUBTOTAL(9,AF44:AF257)</f>
        <v>726496.03288161149</v>
      </c>
      <c r="AG43" s="69"/>
      <c r="AH43" s="70"/>
      <c r="AI43" s="103"/>
      <c r="AJ43" s="72"/>
      <c r="AK43" s="73"/>
      <c r="AL43" s="74"/>
    </row>
    <row r="44" spans="1:38" s="12" customFormat="1" ht="46" x14ac:dyDescent="0.35">
      <c r="A44" s="106" t="s">
        <v>117</v>
      </c>
      <c r="B44" s="107" t="s">
        <v>118</v>
      </c>
      <c r="C44" s="75" t="s">
        <v>52</v>
      </c>
      <c r="D44" s="78" t="s">
        <v>40</v>
      </c>
      <c r="E44" s="78" t="s">
        <v>41</v>
      </c>
      <c r="F44" s="78" t="s">
        <v>119</v>
      </c>
      <c r="G44" s="78" t="s">
        <v>120</v>
      </c>
      <c r="H44" s="79">
        <f>16.7170052518469+2</f>
        <v>18.717005251846899</v>
      </c>
      <c r="I44" s="80">
        <v>18.717005251846899</v>
      </c>
      <c r="J44" s="79">
        <v>22.967005251846899</v>
      </c>
      <c r="K44" s="81">
        <v>22.967005251846899</v>
      </c>
      <c r="L44" s="82">
        <v>0</v>
      </c>
      <c r="M44" s="79">
        <v>0</v>
      </c>
      <c r="N44" s="79">
        <v>4.25</v>
      </c>
      <c r="O44" s="79">
        <v>0</v>
      </c>
      <c r="P44" s="83">
        <v>0</v>
      </c>
      <c r="Q44" s="84"/>
      <c r="R44" s="80"/>
      <c r="S44" s="80">
        <v>4.25</v>
      </c>
      <c r="T44" s="80"/>
      <c r="U44" s="85"/>
      <c r="V44" s="86">
        <v>0</v>
      </c>
      <c r="W44" s="87">
        <f t="shared" ref="W44:W111" si="14">IF(V44=0,0,IF(AE44="FKS",(K44*(1-V44)),(K44*0.9)))</f>
        <v>0</v>
      </c>
      <c r="X44" s="88">
        <f t="shared" ref="X44:X111" si="15">IF(V44=0,0,IF(AE44="FKS",(K44*(1+V44)),(K44*1.4)))</f>
        <v>0</v>
      </c>
      <c r="Y44" s="89"/>
      <c r="Z44" s="90"/>
      <c r="AA44" s="90"/>
      <c r="AB44" s="91"/>
      <c r="AC44" s="92"/>
      <c r="AD44" s="48">
        <v>0</v>
      </c>
      <c r="AE44" s="46">
        <v>0</v>
      </c>
      <c r="AF44" s="115"/>
      <c r="AG44" s="116" t="s">
        <v>121</v>
      </c>
      <c r="AH44" s="117"/>
      <c r="AI44" s="118"/>
      <c r="AJ44" s="119"/>
      <c r="AK44" s="120"/>
      <c r="AL44" s="74"/>
    </row>
    <row r="45" spans="1:38" s="12" customFormat="1" ht="34.5" x14ac:dyDescent="0.35">
      <c r="A45" s="106" t="s">
        <v>117</v>
      </c>
      <c r="B45" s="107" t="s">
        <v>118</v>
      </c>
      <c r="C45" s="75" t="s">
        <v>39</v>
      </c>
      <c r="D45" s="78" t="s">
        <v>40</v>
      </c>
      <c r="E45" s="78" t="s">
        <v>41</v>
      </c>
      <c r="F45" s="78" t="s">
        <v>122</v>
      </c>
      <c r="G45" s="78" t="s">
        <v>123</v>
      </c>
      <c r="H45" s="79">
        <v>25.057875355632451</v>
      </c>
      <c r="I45" s="80">
        <v>25.057875355632451</v>
      </c>
      <c r="J45" s="79">
        <v>25.057875355632451</v>
      </c>
      <c r="K45" s="81">
        <v>25.057875355632451</v>
      </c>
      <c r="L45" s="82">
        <v>0</v>
      </c>
      <c r="M45" s="79">
        <v>0</v>
      </c>
      <c r="N45" s="79">
        <v>0</v>
      </c>
      <c r="O45" s="79">
        <v>0</v>
      </c>
      <c r="P45" s="83">
        <v>0</v>
      </c>
      <c r="Q45" s="84"/>
      <c r="R45" s="80"/>
      <c r="S45" s="80"/>
      <c r="T45" s="80"/>
      <c r="U45" s="85"/>
      <c r="V45" s="86">
        <v>0</v>
      </c>
      <c r="W45" s="87">
        <f t="shared" si="14"/>
        <v>0</v>
      </c>
      <c r="X45" s="88">
        <f t="shared" si="15"/>
        <v>0</v>
      </c>
      <c r="Y45" s="89"/>
      <c r="Z45" s="90"/>
      <c r="AA45" s="90"/>
      <c r="AB45" s="91"/>
      <c r="AC45" s="92"/>
      <c r="AD45" s="48">
        <v>0</v>
      </c>
      <c r="AE45" s="46">
        <v>0</v>
      </c>
      <c r="AF45" s="115"/>
      <c r="AG45" s="116" t="s">
        <v>121</v>
      </c>
      <c r="AH45" s="117"/>
      <c r="AI45" s="118"/>
      <c r="AJ45" s="119"/>
      <c r="AK45" s="120"/>
      <c r="AL45" s="74"/>
    </row>
    <row r="46" spans="1:38" s="12" customFormat="1" ht="23" x14ac:dyDescent="0.35">
      <c r="A46" s="106" t="s">
        <v>124</v>
      </c>
      <c r="B46" s="107" t="s">
        <v>118</v>
      </c>
      <c r="C46" s="75" t="s">
        <v>52</v>
      </c>
      <c r="D46" s="78" t="s">
        <v>40</v>
      </c>
      <c r="E46" s="78" t="s">
        <v>41</v>
      </c>
      <c r="F46" s="78" t="s">
        <v>125</v>
      </c>
      <c r="G46" s="78" t="s">
        <v>126</v>
      </c>
      <c r="H46" s="79">
        <v>30</v>
      </c>
      <c r="I46" s="80">
        <v>1502.9759639800002</v>
      </c>
      <c r="J46" s="79">
        <v>30</v>
      </c>
      <c r="K46" s="81">
        <v>1516.2556512300002</v>
      </c>
      <c r="L46" s="82">
        <v>0</v>
      </c>
      <c r="M46" s="79">
        <v>0</v>
      </c>
      <c r="N46" s="79">
        <v>0</v>
      </c>
      <c r="O46" s="79">
        <v>0</v>
      </c>
      <c r="P46" s="83">
        <v>0</v>
      </c>
      <c r="Q46" s="84">
        <v>0</v>
      </c>
      <c r="R46" s="80">
        <v>0</v>
      </c>
      <c r="S46" s="80">
        <v>12.871</v>
      </c>
      <c r="T46" s="80">
        <v>0.18489769</v>
      </c>
      <c r="U46" s="85">
        <v>0.22378956</v>
      </c>
      <c r="V46" s="86">
        <v>0</v>
      </c>
      <c r="W46" s="87">
        <f t="shared" si="14"/>
        <v>0</v>
      </c>
      <c r="X46" s="88">
        <f t="shared" si="15"/>
        <v>0</v>
      </c>
      <c r="Y46" s="89">
        <v>0</v>
      </c>
      <c r="Z46" s="90">
        <v>0</v>
      </c>
      <c r="AA46" s="90">
        <v>0</v>
      </c>
      <c r="AB46" s="91">
        <v>0</v>
      </c>
      <c r="AC46" s="92">
        <v>0</v>
      </c>
      <c r="AD46" s="48">
        <v>0</v>
      </c>
      <c r="AE46" s="46">
        <v>0</v>
      </c>
      <c r="AF46" s="108">
        <v>1439.5686062367722</v>
      </c>
      <c r="AG46" s="121" t="s">
        <v>121</v>
      </c>
      <c r="AH46" s="122" t="s">
        <v>127</v>
      </c>
      <c r="AI46" s="123">
        <v>0</v>
      </c>
      <c r="AJ46" s="124"/>
      <c r="AK46" s="120"/>
      <c r="AL46" s="74"/>
    </row>
    <row r="47" spans="1:38" s="12" customFormat="1" ht="23" x14ac:dyDescent="0.35">
      <c r="A47" s="106" t="s">
        <v>124</v>
      </c>
      <c r="B47" s="107" t="s">
        <v>118</v>
      </c>
      <c r="C47" s="75" t="s">
        <v>52</v>
      </c>
      <c r="D47" s="78" t="s">
        <v>40</v>
      </c>
      <c r="E47" s="78" t="s">
        <v>41</v>
      </c>
      <c r="F47" s="78" t="s">
        <v>128</v>
      </c>
      <c r="G47" s="78" t="s">
        <v>129</v>
      </c>
      <c r="H47" s="79">
        <v>2557.5312944364964</v>
      </c>
      <c r="I47" s="80">
        <v>8053.9875016464975</v>
      </c>
      <c r="J47" s="79">
        <v>2581.0985919790173</v>
      </c>
      <c r="K47" s="81">
        <v>8164.8563067790183</v>
      </c>
      <c r="L47" s="82">
        <v>0</v>
      </c>
      <c r="M47" s="79">
        <v>0</v>
      </c>
      <c r="N47" s="79">
        <v>0</v>
      </c>
      <c r="O47" s="79">
        <v>23.567297542521029</v>
      </c>
      <c r="P47" s="83">
        <v>0</v>
      </c>
      <c r="Q47" s="84">
        <v>0</v>
      </c>
      <c r="R47" s="80">
        <v>0</v>
      </c>
      <c r="S47" s="80">
        <v>0</v>
      </c>
      <c r="T47" s="80">
        <v>100.63666607252104</v>
      </c>
      <c r="U47" s="85">
        <v>10.232139060000002</v>
      </c>
      <c r="V47" s="86">
        <v>0</v>
      </c>
      <c r="W47" s="87">
        <f t="shared" si="14"/>
        <v>0</v>
      </c>
      <c r="X47" s="88">
        <f t="shared" si="15"/>
        <v>0</v>
      </c>
      <c r="Y47" s="89">
        <v>0</v>
      </c>
      <c r="Z47" s="90">
        <v>0</v>
      </c>
      <c r="AA47" s="90">
        <v>0</v>
      </c>
      <c r="AB47" s="91">
        <v>0</v>
      </c>
      <c r="AC47" s="92">
        <v>0</v>
      </c>
      <c r="AD47" s="48">
        <v>0</v>
      </c>
      <c r="AE47" s="46">
        <v>0</v>
      </c>
      <c r="AF47" s="115">
        <v>8164.9940644873222</v>
      </c>
      <c r="AG47" s="116" t="s">
        <v>121</v>
      </c>
      <c r="AH47" s="117" t="s">
        <v>130</v>
      </c>
      <c r="AI47" s="118">
        <v>0</v>
      </c>
      <c r="AJ47" s="119"/>
      <c r="AK47" s="120"/>
      <c r="AL47" s="74"/>
    </row>
    <row r="48" spans="1:38" s="12" customFormat="1" ht="34.5" x14ac:dyDescent="0.35">
      <c r="A48" s="106" t="s">
        <v>124</v>
      </c>
      <c r="B48" s="107" t="s">
        <v>118</v>
      </c>
      <c r="C48" s="75" t="s">
        <v>52</v>
      </c>
      <c r="D48" s="78" t="s">
        <v>40</v>
      </c>
      <c r="E48" s="78" t="s">
        <v>41</v>
      </c>
      <c r="F48" s="78" t="s">
        <v>131</v>
      </c>
      <c r="G48" s="78" t="s">
        <v>132</v>
      </c>
      <c r="H48" s="79">
        <v>779.2361710372079</v>
      </c>
      <c r="I48" s="80">
        <v>906.42262651720796</v>
      </c>
      <c r="J48" s="79">
        <v>779.2361710372079</v>
      </c>
      <c r="K48" s="81">
        <v>906.42262651720796</v>
      </c>
      <c r="L48" s="82">
        <v>0</v>
      </c>
      <c r="M48" s="79">
        <v>0</v>
      </c>
      <c r="N48" s="79">
        <v>0</v>
      </c>
      <c r="O48" s="79">
        <v>0</v>
      </c>
      <c r="P48" s="83">
        <v>0</v>
      </c>
      <c r="Q48" s="84">
        <v>0</v>
      </c>
      <c r="R48" s="80">
        <v>0</v>
      </c>
      <c r="S48" s="80">
        <v>0</v>
      </c>
      <c r="T48" s="80">
        <v>0</v>
      </c>
      <c r="U48" s="85">
        <v>0</v>
      </c>
      <c r="V48" s="86">
        <v>0</v>
      </c>
      <c r="W48" s="87">
        <f t="shared" si="14"/>
        <v>0</v>
      </c>
      <c r="X48" s="88">
        <f t="shared" si="15"/>
        <v>0</v>
      </c>
      <c r="Y48" s="89">
        <v>0</v>
      </c>
      <c r="Z48" s="90">
        <v>0</v>
      </c>
      <c r="AA48" s="90">
        <v>0</v>
      </c>
      <c r="AB48" s="91">
        <v>0</v>
      </c>
      <c r="AC48" s="92">
        <v>0</v>
      </c>
      <c r="AD48" s="48">
        <v>0</v>
      </c>
      <c r="AE48" s="46">
        <v>0</v>
      </c>
      <c r="AF48" s="108">
        <v>906.42293794122884</v>
      </c>
      <c r="AG48" s="121" t="s">
        <v>133</v>
      </c>
      <c r="AH48" s="122" t="s">
        <v>134</v>
      </c>
      <c r="AI48" s="123">
        <v>0</v>
      </c>
      <c r="AJ48" s="119"/>
      <c r="AK48" s="120"/>
      <c r="AL48" s="74"/>
    </row>
    <row r="49" spans="1:38" s="12" customFormat="1" ht="23" x14ac:dyDescent="0.35">
      <c r="A49" s="106" t="s">
        <v>124</v>
      </c>
      <c r="B49" s="107" t="s">
        <v>118</v>
      </c>
      <c r="C49" s="75" t="s">
        <v>52</v>
      </c>
      <c r="D49" s="78" t="s">
        <v>40</v>
      </c>
      <c r="E49" s="78" t="s">
        <v>41</v>
      </c>
      <c r="F49" s="78" t="s">
        <v>135</v>
      </c>
      <c r="G49" s="78" t="s">
        <v>136</v>
      </c>
      <c r="H49" s="79">
        <v>181.19732658349693</v>
      </c>
      <c r="I49" s="80">
        <v>1841.4395830134968</v>
      </c>
      <c r="J49" s="79">
        <v>181.19732658349693</v>
      </c>
      <c r="K49" s="81">
        <v>1841.4395830134968</v>
      </c>
      <c r="L49" s="82">
        <v>0</v>
      </c>
      <c r="M49" s="79">
        <v>0</v>
      </c>
      <c r="N49" s="79">
        <v>0</v>
      </c>
      <c r="O49" s="79">
        <v>0</v>
      </c>
      <c r="P49" s="83">
        <v>0</v>
      </c>
      <c r="Q49" s="84">
        <v>0</v>
      </c>
      <c r="R49" s="80">
        <v>0</v>
      </c>
      <c r="S49" s="80">
        <v>0</v>
      </c>
      <c r="T49" s="80">
        <v>0</v>
      </c>
      <c r="U49" s="85">
        <v>0</v>
      </c>
      <c r="V49" s="86">
        <v>0</v>
      </c>
      <c r="W49" s="87">
        <f t="shared" si="14"/>
        <v>0</v>
      </c>
      <c r="X49" s="88">
        <f t="shared" si="15"/>
        <v>0</v>
      </c>
      <c r="Y49" s="89">
        <v>0</v>
      </c>
      <c r="Z49" s="90">
        <v>0</v>
      </c>
      <c r="AA49" s="90">
        <v>0</v>
      </c>
      <c r="AB49" s="91">
        <v>0</v>
      </c>
      <c r="AC49" s="92">
        <v>0</v>
      </c>
      <c r="AD49" s="48">
        <v>0</v>
      </c>
      <c r="AE49" s="46">
        <v>0</v>
      </c>
      <c r="AF49" s="115">
        <v>1788.8718071155502</v>
      </c>
      <c r="AG49" s="116" t="s">
        <v>121</v>
      </c>
      <c r="AH49" s="117" t="s">
        <v>130</v>
      </c>
      <c r="AI49" s="118">
        <v>0</v>
      </c>
      <c r="AJ49" s="119"/>
      <c r="AK49" s="120"/>
      <c r="AL49" s="74"/>
    </row>
    <row r="50" spans="1:38" s="12" customFormat="1" ht="34.5" x14ac:dyDescent="0.35">
      <c r="A50" s="106" t="s">
        <v>124</v>
      </c>
      <c r="B50" s="107" t="s">
        <v>137</v>
      </c>
      <c r="C50" s="75" t="s">
        <v>52</v>
      </c>
      <c r="D50" s="78" t="s">
        <v>40</v>
      </c>
      <c r="E50" s="78" t="s">
        <v>41</v>
      </c>
      <c r="F50" s="78" t="s">
        <v>138</v>
      </c>
      <c r="G50" s="78" t="s">
        <v>139</v>
      </c>
      <c r="H50" s="79">
        <v>8182.204841954921</v>
      </c>
      <c r="I50" s="80">
        <v>12342.257091531126</v>
      </c>
      <c r="J50" s="79">
        <v>8182.204841954921</v>
      </c>
      <c r="K50" s="81">
        <v>12342.257091531126</v>
      </c>
      <c r="L50" s="82">
        <v>0</v>
      </c>
      <c r="M50" s="79">
        <v>0</v>
      </c>
      <c r="N50" s="79">
        <v>0</v>
      </c>
      <c r="O50" s="79">
        <v>0</v>
      </c>
      <c r="P50" s="83">
        <v>0</v>
      </c>
      <c r="Q50" s="84">
        <v>0</v>
      </c>
      <c r="R50" s="80">
        <v>0</v>
      </c>
      <c r="S50" s="80">
        <v>0</v>
      </c>
      <c r="T50" s="80">
        <v>0</v>
      </c>
      <c r="U50" s="85">
        <v>0</v>
      </c>
      <c r="V50" s="86">
        <v>0</v>
      </c>
      <c r="W50" s="87">
        <f t="shared" si="14"/>
        <v>0</v>
      </c>
      <c r="X50" s="88">
        <f t="shared" si="15"/>
        <v>0</v>
      </c>
      <c r="Y50" s="89">
        <v>0</v>
      </c>
      <c r="Z50" s="90">
        <v>0</v>
      </c>
      <c r="AA50" s="90">
        <v>0</v>
      </c>
      <c r="AB50" s="91">
        <v>0</v>
      </c>
      <c r="AC50" s="92">
        <v>0</v>
      </c>
      <c r="AD50" s="48">
        <v>0</v>
      </c>
      <c r="AE50" s="46">
        <v>0</v>
      </c>
      <c r="AF50" s="115">
        <v>8843.7598295407679</v>
      </c>
      <c r="AG50" s="116" t="s">
        <v>121</v>
      </c>
      <c r="AH50" s="117" t="s">
        <v>127</v>
      </c>
      <c r="AI50" s="118">
        <v>0</v>
      </c>
      <c r="AJ50" s="119"/>
      <c r="AK50" s="120"/>
      <c r="AL50" s="74"/>
    </row>
    <row r="51" spans="1:38" s="12" customFormat="1" ht="23" x14ac:dyDescent="0.35">
      <c r="A51" s="106" t="s">
        <v>124</v>
      </c>
      <c r="B51" s="107" t="s">
        <v>118</v>
      </c>
      <c r="C51" s="75" t="s">
        <v>52</v>
      </c>
      <c r="D51" s="78" t="s">
        <v>40</v>
      </c>
      <c r="E51" s="78" t="s">
        <v>41</v>
      </c>
      <c r="F51" s="78" t="s">
        <v>140</v>
      </c>
      <c r="G51" s="78" t="s">
        <v>141</v>
      </c>
      <c r="H51" s="79">
        <v>1805.1425450610864</v>
      </c>
      <c r="I51" s="80">
        <v>4055.618945331541</v>
      </c>
      <c r="J51" s="79">
        <v>1983.7034333480715</v>
      </c>
      <c r="K51" s="81">
        <v>4480.9379163385265</v>
      </c>
      <c r="L51" s="82">
        <v>0</v>
      </c>
      <c r="M51" s="79">
        <v>0</v>
      </c>
      <c r="N51" s="79">
        <v>0</v>
      </c>
      <c r="O51" s="79">
        <v>0</v>
      </c>
      <c r="P51" s="83">
        <v>178.56088828698512</v>
      </c>
      <c r="Q51" s="84">
        <v>0</v>
      </c>
      <c r="R51" s="80">
        <v>0</v>
      </c>
      <c r="S51" s="80">
        <v>0</v>
      </c>
      <c r="T51" s="80">
        <v>246.75808272</v>
      </c>
      <c r="U51" s="85">
        <v>178.56088828698512</v>
      </c>
      <c r="V51" s="86">
        <v>0</v>
      </c>
      <c r="W51" s="87">
        <f t="shared" si="14"/>
        <v>0</v>
      </c>
      <c r="X51" s="88">
        <f t="shared" si="15"/>
        <v>0</v>
      </c>
      <c r="Y51" s="89">
        <v>0</v>
      </c>
      <c r="Z51" s="90">
        <v>0</v>
      </c>
      <c r="AA51" s="90">
        <v>0</v>
      </c>
      <c r="AB51" s="91">
        <v>0</v>
      </c>
      <c r="AC51" s="92">
        <v>0</v>
      </c>
      <c r="AD51" s="48">
        <v>0</v>
      </c>
      <c r="AE51" s="46">
        <v>0</v>
      </c>
      <c r="AF51" s="115">
        <v>4441.0560452013578</v>
      </c>
      <c r="AG51" s="116" t="s">
        <v>121</v>
      </c>
      <c r="AH51" s="117" t="s">
        <v>127</v>
      </c>
      <c r="AI51" s="118">
        <v>0</v>
      </c>
      <c r="AJ51" s="119"/>
      <c r="AK51" s="120"/>
      <c r="AL51" s="74"/>
    </row>
    <row r="52" spans="1:38" s="12" customFormat="1" ht="34.5" x14ac:dyDescent="0.35">
      <c r="A52" s="106" t="s">
        <v>124</v>
      </c>
      <c r="B52" s="107" t="s">
        <v>118</v>
      </c>
      <c r="C52" s="75" t="s">
        <v>52</v>
      </c>
      <c r="D52" s="78" t="s">
        <v>40</v>
      </c>
      <c r="E52" s="78" t="s">
        <v>41</v>
      </c>
      <c r="F52" s="78" t="s">
        <v>142</v>
      </c>
      <c r="G52" s="78" t="s">
        <v>143</v>
      </c>
      <c r="H52" s="79">
        <v>428.20905310336286</v>
      </c>
      <c r="I52" s="80">
        <v>536.38318231336279</v>
      </c>
      <c r="J52" s="79">
        <v>428.20905310336286</v>
      </c>
      <c r="K52" s="81">
        <v>536.38318231336279</v>
      </c>
      <c r="L52" s="82">
        <v>0</v>
      </c>
      <c r="M52" s="79">
        <v>0</v>
      </c>
      <c r="N52" s="79">
        <v>0</v>
      </c>
      <c r="O52" s="79">
        <v>0</v>
      </c>
      <c r="P52" s="83">
        <v>0</v>
      </c>
      <c r="Q52" s="84">
        <v>0</v>
      </c>
      <c r="R52" s="80">
        <v>0</v>
      </c>
      <c r="S52" s="80">
        <v>0</v>
      </c>
      <c r="T52" s="80">
        <v>0</v>
      </c>
      <c r="U52" s="85">
        <v>0</v>
      </c>
      <c r="V52" s="86">
        <v>0</v>
      </c>
      <c r="W52" s="87">
        <f t="shared" si="14"/>
        <v>0</v>
      </c>
      <c r="X52" s="88">
        <f t="shared" si="15"/>
        <v>0</v>
      </c>
      <c r="Y52" s="89">
        <v>0</v>
      </c>
      <c r="Z52" s="90">
        <v>0</v>
      </c>
      <c r="AA52" s="90">
        <v>0</v>
      </c>
      <c r="AB52" s="91">
        <v>0</v>
      </c>
      <c r="AC52" s="92">
        <v>0</v>
      </c>
      <c r="AD52" s="48">
        <v>0</v>
      </c>
      <c r="AE52" s="46">
        <v>0</v>
      </c>
      <c r="AF52" s="115">
        <v>531.60014942081148</v>
      </c>
      <c r="AG52" s="116" t="s">
        <v>121</v>
      </c>
      <c r="AH52" s="117" t="s">
        <v>127</v>
      </c>
      <c r="AI52" s="118">
        <v>0</v>
      </c>
      <c r="AJ52" s="119"/>
      <c r="AK52" s="120"/>
      <c r="AL52" s="74"/>
    </row>
    <row r="53" spans="1:38" s="12" customFormat="1" ht="34.5" x14ac:dyDescent="0.35">
      <c r="A53" s="106" t="s">
        <v>124</v>
      </c>
      <c r="B53" s="107" t="s">
        <v>118</v>
      </c>
      <c r="C53" s="75" t="s">
        <v>52</v>
      </c>
      <c r="D53" s="78" t="s">
        <v>40</v>
      </c>
      <c r="E53" s="78" t="s">
        <v>41</v>
      </c>
      <c r="F53" s="78" t="s">
        <v>144</v>
      </c>
      <c r="G53" s="78" t="s">
        <v>145</v>
      </c>
      <c r="H53" s="79">
        <v>139.76258272758636</v>
      </c>
      <c r="I53" s="80">
        <v>142.10219722758634</v>
      </c>
      <c r="J53" s="79">
        <v>139.76258272758636</v>
      </c>
      <c r="K53" s="81">
        <v>142.10219722758634</v>
      </c>
      <c r="L53" s="82">
        <v>0</v>
      </c>
      <c r="M53" s="79">
        <v>0</v>
      </c>
      <c r="N53" s="79">
        <v>0</v>
      </c>
      <c r="O53" s="79">
        <v>0</v>
      </c>
      <c r="P53" s="83">
        <v>0</v>
      </c>
      <c r="Q53" s="84">
        <v>0</v>
      </c>
      <c r="R53" s="80">
        <v>0</v>
      </c>
      <c r="S53" s="80">
        <v>0</v>
      </c>
      <c r="T53" s="80">
        <v>0</v>
      </c>
      <c r="U53" s="85">
        <v>0</v>
      </c>
      <c r="V53" s="86">
        <v>0</v>
      </c>
      <c r="W53" s="87">
        <f t="shared" si="14"/>
        <v>0</v>
      </c>
      <c r="X53" s="88">
        <f t="shared" si="15"/>
        <v>0</v>
      </c>
      <c r="Y53" s="89">
        <v>0</v>
      </c>
      <c r="Z53" s="90">
        <v>0</v>
      </c>
      <c r="AA53" s="90">
        <v>0</v>
      </c>
      <c r="AB53" s="91">
        <v>0</v>
      </c>
      <c r="AC53" s="92">
        <v>0</v>
      </c>
      <c r="AD53" s="48">
        <v>0</v>
      </c>
      <c r="AE53" s="46">
        <v>0</v>
      </c>
      <c r="AF53" s="108">
        <v>936.26578757866901</v>
      </c>
      <c r="AG53" s="121" t="s">
        <v>121</v>
      </c>
      <c r="AH53" s="122" t="s">
        <v>127</v>
      </c>
      <c r="AI53" s="123">
        <v>0</v>
      </c>
      <c r="AJ53" s="119"/>
      <c r="AK53" s="120"/>
      <c r="AL53" s="74"/>
    </row>
    <row r="54" spans="1:38" s="12" customFormat="1" ht="34.5" x14ac:dyDescent="0.35">
      <c r="A54" s="106" t="s">
        <v>146</v>
      </c>
      <c r="B54" s="107" t="s">
        <v>137</v>
      </c>
      <c r="C54" s="75" t="s">
        <v>52</v>
      </c>
      <c r="D54" s="78" t="s">
        <v>40</v>
      </c>
      <c r="E54" s="78" t="s">
        <v>41</v>
      </c>
      <c r="F54" s="78" t="s">
        <v>147</v>
      </c>
      <c r="G54" s="78" t="s">
        <v>148</v>
      </c>
      <c r="H54" s="79">
        <v>5087.096964582237</v>
      </c>
      <c r="I54" s="80">
        <v>5185.9245161922372</v>
      </c>
      <c r="J54" s="79">
        <v>5087.096964582237</v>
      </c>
      <c r="K54" s="81">
        <v>5185.9926157222371</v>
      </c>
      <c r="L54" s="82">
        <v>0</v>
      </c>
      <c r="M54" s="79">
        <v>0</v>
      </c>
      <c r="N54" s="79">
        <v>0</v>
      </c>
      <c r="O54" s="79">
        <v>0</v>
      </c>
      <c r="P54" s="83">
        <v>0</v>
      </c>
      <c r="Q54" s="84">
        <v>0</v>
      </c>
      <c r="R54" s="80">
        <v>0</v>
      </c>
      <c r="S54" s="80">
        <v>6.8099530000000005E-2</v>
      </c>
      <c r="T54" s="80">
        <v>0</v>
      </c>
      <c r="U54" s="85">
        <v>0</v>
      </c>
      <c r="V54" s="86">
        <v>0.29970788704965923</v>
      </c>
      <c r="W54" s="87">
        <f t="shared" si="14"/>
        <v>4667.3933541500137</v>
      </c>
      <c r="X54" s="88">
        <f t="shared" si="15"/>
        <v>7260.3896620111318</v>
      </c>
      <c r="Y54" s="89" t="s">
        <v>130</v>
      </c>
      <c r="Z54" s="90" t="s">
        <v>130</v>
      </c>
      <c r="AA54" s="90">
        <v>0</v>
      </c>
      <c r="AB54" s="91">
        <v>0</v>
      </c>
      <c r="AC54" s="92">
        <v>0</v>
      </c>
      <c r="AD54" s="48" t="s">
        <v>149</v>
      </c>
      <c r="AE54" s="46" t="s">
        <v>150</v>
      </c>
      <c r="AF54" s="108">
        <v>5153.3636224631855</v>
      </c>
      <c r="AG54" s="121" t="s">
        <v>121</v>
      </c>
      <c r="AH54" s="122" t="s">
        <v>127</v>
      </c>
      <c r="AI54" s="123">
        <v>0</v>
      </c>
      <c r="AJ54" s="125" t="s">
        <v>151</v>
      </c>
      <c r="AK54" s="120"/>
      <c r="AL54" s="74"/>
    </row>
    <row r="55" spans="1:38" s="12" customFormat="1" ht="23" x14ac:dyDescent="0.35">
      <c r="A55" s="106" t="s">
        <v>124</v>
      </c>
      <c r="B55" s="107" t="s">
        <v>137</v>
      </c>
      <c r="C55" s="75" t="s">
        <v>152</v>
      </c>
      <c r="D55" s="78" t="s">
        <v>40</v>
      </c>
      <c r="E55" s="78" t="s">
        <v>41</v>
      </c>
      <c r="F55" s="78" t="s">
        <v>153</v>
      </c>
      <c r="G55" s="78" t="s">
        <v>154</v>
      </c>
      <c r="H55" s="79">
        <v>8300</v>
      </c>
      <c r="I55" s="80">
        <v>8300</v>
      </c>
      <c r="J55" s="79">
        <v>8300</v>
      </c>
      <c r="K55" s="81">
        <v>8300</v>
      </c>
      <c r="L55" s="82">
        <v>0</v>
      </c>
      <c r="M55" s="79">
        <v>0</v>
      </c>
      <c r="N55" s="79">
        <v>0</v>
      </c>
      <c r="O55" s="79">
        <v>0</v>
      </c>
      <c r="P55" s="83">
        <v>0</v>
      </c>
      <c r="Q55" s="84">
        <v>0</v>
      </c>
      <c r="R55" s="80">
        <v>0</v>
      </c>
      <c r="S55" s="80">
        <v>0</v>
      </c>
      <c r="T55" s="80">
        <v>0</v>
      </c>
      <c r="U55" s="85">
        <v>0</v>
      </c>
      <c r="V55" s="86">
        <v>0</v>
      </c>
      <c r="W55" s="87">
        <f t="shared" si="14"/>
        <v>0</v>
      </c>
      <c r="X55" s="88">
        <f t="shared" si="15"/>
        <v>0</v>
      </c>
      <c r="Y55" s="89">
        <v>0</v>
      </c>
      <c r="Z55" s="90">
        <v>0</v>
      </c>
      <c r="AA55" s="90">
        <v>0</v>
      </c>
      <c r="AB55" s="91">
        <v>0</v>
      </c>
      <c r="AC55" s="92">
        <v>0</v>
      </c>
      <c r="AD55" s="48">
        <v>0</v>
      </c>
      <c r="AE55" s="46">
        <v>0</v>
      </c>
      <c r="AF55" s="108">
        <v>4856.6111111111113</v>
      </c>
      <c r="AG55" s="121" t="s">
        <v>130</v>
      </c>
      <c r="AH55" s="122" t="s">
        <v>130</v>
      </c>
      <c r="AI55" s="123">
        <v>0</v>
      </c>
      <c r="AJ55" s="119"/>
      <c r="AK55" s="120"/>
      <c r="AL55" s="74"/>
    </row>
    <row r="56" spans="1:38" s="12" customFormat="1" ht="23" x14ac:dyDescent="0.35">
      <c r="A56" s="106" t="s">
        <v>155</v>
      </c>
      <c r="B56" s="107" t="s">
        <v>156</v>
      </c>
      <c r="C56" s="75" t="s">
        <v>52</v>
      </c>
      <c r="D56" s="78" t="s">
        <v>157</v>
      </c>
      <c r="E56" s="78" t="s">
        <v>158</v>
      </c>
      <c r="F56" s="78" t="s">
        <v>159</v>
      </c>
      <c r="G56" s="78" t="s">
        <v>160</v>
      </c>
      <c r="H56" s="79">
        <v>61.331596412578875</v>
      </c>
      <c r="I56" s="80">
        <v>74.524266402578874</v>
      </c>
      <c r="J56" s="79">
        <v>118.29581826786078</v>
      </c>
      <c r="K56" s="81">
        <v>143.24054966786076</v>
      </c>
      <c r="L56" s="82">
        <v>0</v>
      </c>
      <c r="M56" s="79">
        <v>0</v>
      </c>
      <c r="N56" s="79">
        <v>0</v>
      </c>
      <c r="O56" s="79">
        <v>56.964221855281906</v>
      </c>
      <c r="P56" s="83">
        <v>0</v>
      </c>
      <c r="Q56" s="84">
        <v>0</v>
      </c>
      <c r="R56" s="80">
        <v>0</v>
      </c>
      <c r="S56" s="80">
        <v>0.10979999999999999</v>
      </c>
      <c r="T56" s="80">
        <v>68.606483265281909</v>
      </c>
      <c r="U56" s="85">
        <v>0</v>
      </c>
      <c r="V56" s="86">
        <v>0.12</v>
      </c>
      <c r="W56" s="87">
        <f t="shared" si="14"/>
        <v>126.05168370771747</v>
      </c>
      <c r="X56" s="88">
        <f t="shared" si="15"/>
        <v>160.42941562800408</v>
      </c>
      <c r="Y56" s="89">
        <v>197.89</v>
      </c>
      <c r="Z56" s="90">
        <v>1.02</v>
      </c>
      <c r="AA56" s="90">
        <v>0.85756425737310737</v>
      </c>
      <c r="AB56" s="91" t="s">
        <v>161</v>
      </c>
      <c r="AC56" s="92" t="s">
        <v>162</v>
      </c>
      <c r="AD56" s="48" t="s">
        <v>163</v>
      </c>
      <c r="AE56" s="46" t="s">
        <v>164</v>
      </c>
      <c r="AF56" s="108">
        <v>163.14712688183732</v>
      </c>
      <c r="AG56" s="121" t="s">
        <v>130</v>
      </c>
      <c r="AH56" s="122" t="s">
        <v>130</v>
      </c>
      <c r="AI56" s="123">
        <v>0</v>
      </c>
      <c r="AJ56" s="124" t="s">
        <v>151</v>
      </c>
      <c r="AK56" s="120"/>
      <c r="AL56" s="74"/>
    </row>
    <row r="57" spans="1:38" s="12" customFormat="1" ht="23" x14ac:dyDescent="0.35">
      <c r="A57" s="106" t="s">
        <v>155</v>
      </c>
      <c r="B57" s="107" t="s">
        <v>156</v>
      </c>
      <c r="C57" s="75" t="s">
        <v>39</v>
      </c>
      <c r="D57" s="78" t="s">
        <v>157</v>
      </c>
      <c r="E57" s="78" t="s">
        <v>165</v>
      </c>
      <c r="F57" s="78" t="s">
        <v>166</v>
      </c>
      <c r="G57" s="78" t="s">
        <v>167</v>
      </c>
      <c r="H57" s="79">
        <v>1415.7800011062827</v>
      </c>
      <c r="I57" s="80">
        <v>1472.8299930162827</v>
      </c>
      <c r="J57" s="79">
        <v>1415.7800011062827</v>
      </c>
      <c r="K57" s="81">
        <v>1472.8299930162827</v>
      </c>
      <c r="L57" s="82">
        <v>0</v>
      </c>
      <c r="M57" s="79">
        <v>0</v>
      </c>
      <c r="N57" s="79">
        <v>0</v>
      </c>
      <c r="O57" s="79">
        <v>0</v>
      </c>
      <c r="P57" s="83">
        <v>0</v>
      </c>
      <c r="Q57" s="84">
        <v>0</v>
      </c>
      <c r="R57" s="80">
        <v>0</v>
      </c>
      <c r="S57" s="80">
        <v>0</v>
      </c>
      <c r="T57" s="80">
        <v>0</v>
      </c>
      <c r="U57" s="85">
        <v>0</v>
      </c>
      <c r="V57" s="86">
        <v>0.12</v>
      </c>
      <c r="W57" s="87">
        <f t="shared" si="14"/>
        <v>1296.0903938543288</v>
      </c>
      <c r="X57" s="88">
        <f t="shared" si="15"/>
        <v>1649.5695921782369</v>
      </c>
      <c r="Y57" s="89">
        <v>902.26</v>
      </c>
      <c r="Z57" s="90">
        <v>0.73</v>
      </c>
      <c r="AA57" s="90">
        <v>0.52290598120363696</v>
      </c>
      <c r="AB57" s="91" t="s">
        <v>168</v>
      </c>
      <c r="AC57" s="92" t="s">
        <v>162</v>
      </c>
      <c r="AD57" s="48" t="s">
        <v>163</v>
      </c>
      <c r="AE57" s="46" t="s">
        <v>164</v>
      </c>
      <c r="AF57" s="108">
        <v>1352.8162771470643</v>
      </c>
      <c r="AG57" s="121" t="s">
        <v>169</v>
      </c>
      <c r="AH57" s="122" t="s">
        <v>130</v>
      </c>
      <c r="AI57" s="123" t="s">
        <v>170</v>
      </c>
      <c r="AJ57" s="124" t="s">
        <v>151</v>
      </c>
      <c r="AK57" s="120"/>
      <c r="AL57" s="74"/>
    </row>
    <row r="58" spans="1:38" s="12" customFormat="1" ht="34.5" x14ac:dyDescent="0.35">
      <c r="A58" s="106" t="s">
        <v>146</v>
      </c>
      <c r="B58" s="107" t="s">
        <v>171</v>
      </c>
      <c r="C58" s="75" t="s">
        <v>52</v>
      </c>
      <c r="D58" s="78" t="s">
        <v>172</v>
      </c>
      <c r="E58" s="78" t="s">
        <v>173</v>
      </c>
      <c r="F58" s="78" t="s">
        <v>174</v>
      </c>
      <c r="G58" s="78" t="s">
        <v>175</v>
      </c>
      <c r="H58" s="79">
        <v>6486.3464599867293</v>
      </c>
      <c r="I58" s="80">
        <v>6654.2637108967301</v>
      </c>
      <c r="J58" s="79">
        <v>7716.1681394021998</v>
      </c>
      <c r="K58" s="81">
        <v>7889.6836968722009</v>
      </c>
      <c r="L58" s="82">
        <v>0</v>
      </c>
      <c r="M58" s="79">
        <v>0</v>
      </c>
      <c r="N58" s="79">
        <v>921.87290677716555</v>
      </c>
      <c r="O58" s="79">
        <v>182.30561710442268</v>
      </c>
      <c r="P58" s="83">
        <v>125.64315553388236</v>
      </c>
      <c r="Q58" s="84">
        <v>0</v>
      </c>
      <c r="R58" s="80">
        <v>0</v>
      </c>
      <c r="S58" s="80">
        <v>927.47121333716564</v>
      </c>
      <c r="T58" s="80">
        <v>182.30561710442268</v>
      </c>
      <c r="U58" s="85">
        <v>125.64315553388236</v>
      </c>
      <c r="V58" s="86">
        <v>0.19</v>
      </c>
      <c r="W58" s="87">
        <f t="shared" si="14"/>
        <v>6390.6437944664831</v>
      </c>
      <c r="X58" s="88">
        <f t="shared" si="15"/>
        <v>9388.7235992779188</v>
      </c>
      <c r="Y58" s="89">
        <v>-5337.38</v>
      </c>
      <c r="Z58" s="90">
        <v>-0.72</v>
      </c>
      <c r="AA58" s="90">
        <v>-0.78477940102890065</v>
      </c>
      <c r="AB58" s="91" t="s">
        <v>176</v>
      </c>
      <c r="AC58" s="92" t="s">
        <v>177</v>
      </c>
      <c r="AD58" s="48" t="s">
        <v>178</v>
      </c>
      <c r="AE58" s="46" t="s">
        <v>164</v>
      </c>
      <c r="AF58" s="108">
        <v>6489.5354304719031</v>
      </c>
      <c r="AG58" s="121" t="s">
        <v>130</v>
      </c>
      <c r="AH58" s="122" t="s">
        <v>130</v>
      </c>
      <c r="AI58" s="123">
        <v>0</v>
      </c>
      <c r="AJ58" s="124" t="s">
        <v>151</v>
      </c>
      <c r="AK58" s="120"/>
      <c r="AL58" s="126" t="s">
        <v>55</v>
      </c>
    </row>
    <row r="59" spans="1:38" s="12" customFormat="1" ht="34.5" x14ac:dyDescent="0.35">
      <c r="A59" s="106" t="s">
        <v>117</v>
      </c>
      <c r="B59" s="107" t="s">
        <v>118</v>
      </c>
      <c r="C59" s="75" t="s">
        <v>52</v>
      </c>
      <c r="D59" s="78" t="s">
        <v>179</v>
      </c>
      <c r="E59" s="78" t="s">
        <v>180</v>
      </c>
      <c r="F59" s="78" t="s">
        <v>181</v>
      </c>
      <c r="G59" s="78" t="s">
        <v>182</v>
      </c>
      <c r="H59" s="79">
        <v>9.1236313725490188</v>
      </c>
      <c r="I59" s="80">
        <v>616.28991200254904</v>
      </c>
      <c r="J59" s="79">
        <v>9.1236313725490188</v>
      </c>
      <c r="K59" s="81">
        <v>640.83164759254907</v>
      </c>
      <c r="L59" s="82">
        <v>0</v>
      </c>
      <c r="M59" s="79">
        <v>0</v>
      </c>
      <c r="N59" s="79">
        <v>0</v>
      </c>
      <c r="O59" s="79">
        <v>0</v>
      </c>
      <c r="P59" s="83">
        <v>0</v>
      </c>
      <c r="Q59" s="84">
        <v>0</v>
      </c>
      <c r="R59" s="80">
        <v>0</v>
      </c>
      <c r="S59" s="80">
        <v>0</v>
      </c>
      <c r="T59" s="80">
        <v>23.68439759</v>
      </c>
      <c r="U59" s="85">
        <v>0.85733799999999993</v>
      </c>
      <c r="V59" s="86">
        <v>0</v>
      </c>
      <c r="W59" s="87">
        <f t="shared" si="14"/>
        <v>0</v>
      </c>
      <c r="X59" s="88">
        <f t="shared" si="15"/>
        <v>0</v>
      </c>
      <c r="Y59" s="89">
        <v>0</v>
      </c>
      <c r="Z59" s="90">
        <v>0</v>
      </c>
      <c r="AA59" s="90">
        <v>0</v>
      </c>
      <c r="AB59" s="91">
        <v>0</v>
      </c>
      <c r="AC59" s="92">
        <v>0</v>
      </c>
      <c r="AD59" s="48">
        <v>0</v>
      </c>
      <c r="AE59" s="46">
        <v>0</v>
      </c>
      <c r="AF59" s="108">
        <v>569.83395318431246</v>
      </c>
      <c r="AG59" s="121" t="s">
        <v>130</v>
      </c>
      <c r="AH59" s="122" t="s">
        <v>130</v>
      </c>
      <c r="AI59" s="123">
        <v>0</v>
      </c>
      <c r="AJ59" s="119"/>
      <c r="AK59" s="120"/>
      <c r="AL59" s="126"/>
    </row>
    <row r="60" spans="1:38" s="12" customFormat="1" ht="34.5" x14ac:dyDescent="0.35">
      <c r="A60" s="106" t="s">
        <v>124</v>
      </c>
      <c r="B60" s="107" t="s">
        <v>118</v>
      </c>
      <c r="C60" s="75" t="s">
        <v>52</v>
      </c>
      <c r="D60" s="78" t="s">
        <v>179</v>
      </c>
      <c r="E60" s="78" t="s">
        <v>183</v>
      </c>
      <c r="F60" s="78" t="s">
        <v>184</v>
      </c>
      <c r="G60" s="78" t="s">
        <v>185</v>
      </c>
      <c r="H60" s="79">
        <v>9.6582323529411767</v>
      </c>
      <c r="I60" s="80">
        <v>221.5278039329412</v>
      </c>
      <c r="J60" s="79">
        <v>9.6582323529411767</v>
      </c>
      <c r="K60" s="81">
        <v>221.84984043294119</v>
      </c>
      <c r="L60" s="82">
        <v>0</v>
      </c>
      <c r="M60" s="79">
        <v>0</v>
      </c>
      <c r="N60" s="79">
        <v>0</v>
      </c>
      <c r="O60" s="79">
        <v>0</v>
      </c>
      <c r="P60" s="83">
        <v>0</v>
      </c>
      <c r="Q60" s="84">
        <v>0</v>
      </c>
      <c r="R60" s="80">
        <v>0</v>
      </c>
      <c r="S60" s="80">
        <v>0</v>
      </c>
      <c r="T60" s="80">
        <v>0.3220365</v>
      </c>
      <c r="U60" s="85">
        <v>0</v>
      </c>
      <c r="V60" s="86">
        <v>0.14000000000000001</v>
      </c>
      <c r="W60" s="87">
        <f t="shared" si="14"/>
        <v>190.79086277232943</v>
      </c>
      <c r="X60" s="88">
        <f t="shared" si="15"/>
        <v>252.90881809355298</v>
      </c>
      <c r="Y60" s="89"/>
      <c r="Z60" s="90"/>
      <c r="AA60" s="90">
        <v>0</v>
      </c>
      <c r="AB60" s="91">
        <v>0</v>
      </c>
      <c r="AC60" s="92"/>
      <c r="AD60" s="48" t="s">
        <v>186</v>
      </c>
      <c r="AE60" s="46" t="s">
        <v>164</v>
      </c>
      <c r="AF60" s="108">
        <v>166.51320656204712</v>
      </c>
      <c r="AG60" s="121" t="s">
        <v>130</v>
      </c>
      <c r="AH60" s="122" t="s">
        <v>130</v>
      </c>
      <c r="AI60" s="123">
        <v>0</v>
      </c>
      <c r="AJ60" s="124"/>
      <c r="AK60" s="120"/>
      <c r="AL60" s="74"/>
    </row>
    <row r="61" spans="1:38" s="12" customFormat="1" ht="25" x14ac:dyDescent="0.35">
      <c r="A61" s="106" t="s">
        <v>124</v>
      </c>
      <c r="B61" s="107" t="s">
        <v>118</v>
      </c>
      <c r="C61" s="75" t="s">
        <v>52</v>
      </c>
      <c r="D61" s="78" t="s">
        <v>179</v>
      </c>
      <c r="E61" s="78" t="s">
        <v>180</v>
      </c>
      <c r="F61" s="78" t="s">
        <v>187</v>
      </c>
      <c r="G61" s="78" t="s">
        <v>188</v>
      </c>
      <c r="H61" s="79">
        <v>220.84116495633319</v>
      </c>
      <c r="I61" s="80">
        <v>324.56675290633319</v>
      </c>
      <c r="J61" s="79">
        <v>220.84116495633319</v>
      </c>
      <c r="K61" s="81">
        <v>324.93797924633321</v>
      </c>
      <c r="L61" s="82">
        <v>0</v>
      </c>
      <c r="M61" s="79">
        <v>0</v>
      </c>
      <c r="N61" s="79">
        <v>0</v>
      </c>
      <c r="O61" s="79">
        <v>0</v>
      </c>
      <c r="P61" s="83">
        <v>0</v>
      </c>
      <c r="Q61" s="84">
        <v>0</v>
      </c>
      <c r="R61" s="80">
        <v>0</v>
      </c>
      <c r="S61" s="80">
        <v>0</v>
      </c>
      <c r="T61" s="80">
        <v>0.37122633999999999</v>
      </c>
      <c r="U61" s="85">
        <v>0</v>
      </c>
      <c r="V61" s="86">
        <v>0.19</v>
      </c>
      <c r="W61" s="87">
        <f t="shared" si="14"/>
        <v>263.1997631895299</v>
      </c>
      <c r="X61" s="88">
        <f t="shared" si="15"/>
        <v>386.67619530313652</v>
      </c>
      <c r="Y61" s="89">
        <v>1074.9000000000001</v>
      </c>
      <c r="Z61" s="90">
        <v>3.31</v>
      </c>
      <c r="AA61" s="90">
        <v>0</v>
      </c>
      <c r="AB61" s="91" t="s">
        <v>176</v>
      </c>
      <c r="AC61" s="92" t="s">
        <v>189</v>
      </c>
      <c r="AD61" s="48" t="s">
        <v>186</v>
      </c>
      <c r="AE61" s="46" t="s">
        <v>164</v>
      </c>
      <c r="AF61" s="108">
        <v>312.39928649505191</v>
      </c>
      <c r="AG61" s="121" t="s">
        <v>130</v>
      </c>
      <c r="AH61" s="122" t="s">
        <v>130</v>
      </c>
      <c r="AI61" s="123">
        <v>0</v>
      </c>
      <c r="AJ61" s="124" t="s">
        <v>151</v>
      </c>
      <c r="AK61" s="127" t="s">
        <v>190</v>
      </c>
      <c r="AL61" s="126" t="s">
        <v>55</v>
      </c>
    </row>
    <row r="62" spans="1:38" s="12" customFormat="1" ht="23" x14ac:dyDescent="0.35">
      <c r="A62" s="106" t="s">
        <v>124</v>
      </c>
      <c r="B62" s="107" t="s">
        <v>118</v>
      </c>
      <c r="C62" s="75" t="s">
        <v>39</v>
      </c>
      <c r="D62" s="78" t="s">
        <v>179</v>
      </c>
      <c r="E62" s="78" t="s">
        <v>191</v>
      </c>
      <c r="F62" s="78" t="s">
        <v>192</v>
      </c>
      <c r="G62" s="78" t="s">
        <v>193</v>
      </c>
      <c r="H62" s="79">
        <v>691.12453171290065</v>
      </c>
      <c r="I62" s="80">
        <v>1011.9641561929006</v>
      </c>
      <c r="J62" s="79">
        <v>695.21421064483479</v>
      </c>
      <c r="K62" s="81">
        <v>1029.4709173148349</v>
      </c>
      <c r="L62" s="82">
        <v>0</v>
      </c>
      <c r="M62" s="79">
        <v>0</v>
      </c>
      <c r="N62" s="79">
        <v>0</v>
      </c>
      <c r="O62" s="79">
        <v>0</v>
      </c>
      <c r="P62" s="83">
        <v>4.0896789319341735</v>
      </c>
      <c r="Q62" s="84">
        <v>0</v>
      </c>
      <c r="R62" s="80">
        <v>0</v>
      </c>
      <c r="S62" s="80">
        <v>0</v>
      </c>
      <c r="T62" s="80">
        <v>13.417082189999999</v>
      </c>
      <c r="U62" s="85">
        <v>4.0896789319341735</v>
      </c>
      <c r="V62" s="86">
        <v>0</v>
      </c>
      <c r="W62" s="87">
        <f t="shared" si="14"/>
        <v>0</v>
      </c>
      <c r="X62" s="88">
        <f t="shared" si="15"/>
        <v>0</v>
      </c>
      <c r="Y62" s="89">
        <v>0</v>
      </c>
      <c r="Z62" s="90">
        <v>0</v>
      </c>
      <c r="AA62" s="90">
        <v>0</v>
      </c>
      <c r="AB62" s="91">
        <v>0</v>
      </c>
      <c r="AC62" s="92">
        <v>0</v>
      </c>
      <c r="AD62" s="48">
        <v>0</v>
      </c>
      <c r="AE62" s="46">
        <v>0</v>
      </c>
      <c r="AF62" s="108">
        <v>1008.2846623017931</v>
      </c>
      <c r="AG62" s="121" t="s">
        <v>130</v>
      </c>
      <c r="AH62" s="122" t="s">
        <v>130</v>
      </c>
      <c r="AI62" s="123">
        <v>0</v>
      </c>
      <c r="AJ62" s="119"/>
      <c r="AK62" s="120"/>
      <c r="AL62" s="126"/>
    </row>
    <row r="63" spans="1:38" s="12" customFormat="1" ht="23" x14ac:dyDescent="0.35">
      <c r="A63" s="106" t="s">
        <v>146</v>
      </c>
      <c r="B63" s="107" t="s">
        <v>156</v>
      </c>
      <c r="C63" s="75" t="s">
        <v>39</v>
      </c>
      <c r="D63" s="78" t="s">
        <v>179</v>
      </c>
      <c r="E63" s="78" t="s">
        <v>194</v>
      </c>
      <c r="F63" s="78" t="s">
        <v>195</v>
      </c>
      <c r="G63" s="78" t="s">
        <v>196</v>
      </c>
      <c r="H63" s="79">
        <v>560.58271120141706</v>
      </c>
      <c r="I63" s="80">
        <v>621.35252182141699</v>
      </c>
      <c r="J63" s="79">
        <v>560.58271120141706</v>
      </c>
      <c r="K63" s="81">
        <v>621.35252182141699</v>
      </c>
      <c r="L63" s="82">
        <v>0</v>
      </c>
      <c r="M63" s="79">
        <v>0</v>
      </c>
      <c r="N63" s="79">
        <v>0</v>
      </c>
      <c r="O63" s="79">
        <v>0</v>
      </c>
      <c r="P63" s="83">
        <v>0</v>
      </c>
      <c r="Q63" s="84">
        <v>0</v>
      </c>
      <c r="R63" s="80">
        <v>0</v>
      </c>
      <c r="S63" s="80">
        <v>0</v>
      </c>
      <c r="T63" s="80">
        <v>0</v>
      </c>
      <c r="U63" s="85">
        <v>0</v>
      </c>
      <c r="V63" s="86">
        <v>0.19700007970032676</v>
      </c>
      <c r="W63" s="87">
        <f t="shared" si="14"/>
        <v>498.94602550059881</v>
      </c>
      <c r="X63" s="88">
        <f t="shared" si="15"/>
        <v>743.75901814223516</v>
      </c>
      <c r="Y63" s="89">
        <v>162.94</v>
      </c>
      <c r="Z63" s="90">
        <v>0.31</v>
      </c>
      <c r="AA63" s="90">
        <v>6.606999547259168E-2</v>
      </c>
      <c r="AB63" s="91" t="s">
        <v>168</v>
      </c>
      <c r="AC63" s="92" t="s">
        <v>189</v>
      </c>
      <c r="AD63" s="48" t="s">
        <v>186</v>
      </c>
      <c r="AE63" s="46" t="s">
        <v>164</v>
      </c>
      <c r="AF63" s="108">
        <v>512.39674506681934</v>
      </c>
      <c r="AG63" s="121" t="s">
        <v>169</v>
      </c>
      <c r="AH63" s="122" t="s">
        <v>130</v>
      </c>
      <c r="AI63" s="123">
        <v>0</v>
      </c>
      <c r="AJ63" s="124" t="s">
        <v>151</v>
      </c>
      <c r="AK63" s="120"/>
      <c r="AL63" s="74"/>
    </row>
    <row r="64" spans="1:38" s="12" customFormat="1" ht="57.5" x14ac:dyDescent="0.35">
      <c r="A64" s="128" t="s">
        <v>146</v>
      </c>
      <c r="B64" s="129" t="s">
        <v>156</v>
      </c>
      <c r="C64" s="75" t="s">
        <v>52</v>
      </c>
      <c r="D64" s="78" t="s">
        <v>197</v>
      </c>
      <c r="E64" s="78" t="s">
        <v>198</v>
      </c>
      <c r="F64" s="78" t="s">
        <v>199</v>
      </c>
      <c r="G64" s="78" t="s">
        <v>200</v>
      </c>
      <c r="H64" s="79">
        <f>4000.000279332+3274</f>
        <v>7274.000279332</v>
      </c>
      <c r="I64" s="80">
        <f>15454.8069612342-15454.8069612342+11400-11400+(11029+245)</f>
        <v>11274</v>
      </c>
      <c r="J64" s="79">
        <v>7274.000279332</v>
      </c>
      <c r="K64" s="81">
        <v>11275.15624461</v>
      </c>
      <c r="L64" s="82">
        <v>0</v>
      </c>
      <c r="M64" s="79">
        <v>0</v>
      </c>
      <c r="N64" s="79">
        <v>0</v>
      </c>
      <c r="O64" s="79">
        <v>0</v>
      </c>
      <c r="P64" s="83">
        <v>0</v>
      </c>
      <c r="Q64" s="84">
        <v>0</v>
      </c>
      <c r="R64" s="80">
        <v>0</v>
      </c>
      <c r="S64" s="80">
        <v>0.13145537999999998</v>
      </c>
      <c r="T64" s="80">
        <f>335.747611378262-335.747611378262+(1.15624461+300)-300</f>
        <v>1.1562446099999875</v>
      </c>
      <c r="U64" s="85">
        <v>0</v>
      </c>
      <c r="V64" s="86">
        <v>0.13</v>
      </c>
      <c r="W64" s="87">
        <f t="shared" si="14"/>
        <v>9809.3859328106992</v>
      </c>
      <c r="X64" s="88">
        <f t="shared" si="15"/>
        <v>12740.926556409298</v>
      </c>
      <c r="Y64" s="89">
        <v>-10030.450000000001</v>
      </c>
      <c r="Z64" s="90">
        <v>-0.72</v>
      </c>
      <c r="AA64" s="90">
        <v>-0.77575052938133704</v>
      </c>
      <c r="AB64" s="91" t="s">
        <v>161</v>
      </c>
      <c r="AC64" s="92" t="s">
        <v>177</v>
      </c>
      <c r="AD64" s="48" t="s">
        <v>163</v>
      </c>
      <c r="AE64" s="46" t="s">
        <v>164</v>
      </c>
      <c r="AF64" s="108">
        <v>8947.6590245535626</v>
      </c>
      <c r="AG64" s="121" t="s">
        <v>133</v>
      </c>
      <c r="AH64" s="122" t="s">
        <v>201</v>
      </c>
      <c r="AI64" s="123" t="s">
        <v>202</v>
      </c>
      <c r="AJ64" s="124" t="s">
        <v>151</v>
      </c>
      <c r="AK64" s="120"/>
      <c r="AL64" s="74" t="s">
        <v>55</v>
      </c>
    </row>
    <row r="65" spans="1:38" s="12" customFormat="1" ht="69" x14ac:dyDescent="0.35">
      <c r="A65" s="106" t="s">
        <v>203</v>
      </c>
      <c r="B65" s="107" t="s">
        <v>171</v>
      </c>
      <c r="C65" s="75" t="s">
        <v>52</v>
      </c>
      <c r="D65" s="78" t="s">
        <v>197</v>
      </c>
      <c r="E65" s="78" t="s">
        <v>204</v>
      </c>
      <c r="F65" s="78" t="s">
        <v>205</v>
      </c>
      <c r="G65" s="78" t="s">
        <v>206</v>
      </c>
      <c r="H65" s="79">
        <v>172.99048827652314</v>
      </c>
      <c r="I65" s="80">
        <v>172.99048827652314</v>
      </c>
      <c r="J65" s="79">
        <v>172.99048827652314</v>
      </c>
      <c r="K65" s="81">
        <v>172.99048827652314</v>
      </c>
      <c r="L65" s="82">
        <v>0</v>
      </c>
      <c r="M65" s="79">
        <v>0</v>
      </c>
      <c r="N65" s="79">
        <v>0</v>
      </c>
      <c r="O65" s="79">
        <v>0</v>
      </c>
      <c r="P65" s="83">
        <v>0</v>
      </c>
      <c r="Q65" s="84">
        <v>0</v>
      </c>
      <c r="R65" s="80">
        <v>0</v>
      </c>
      <c r="S65" s="80">
        <v>0</v>
      </c>
      <c r="T65" s="80">
        <v>0</v>
      </c>
      <c r="U65" s="85">
        <v>0</v>
      </c>
      <c r="V65" s="86">
        <v>0.3</v>
      </c>
      <c r="W65" s="87">
        <f t="shared" si="14"/>
        <v>155.69143944887082</v>
      </c>
      <c r="X65" s="88">
        <f t="shared" si="15"/>
        <v>242.18668358713236</v>
      </c>
      <c r="Y65" s="89" t="s">
        <v>130</v>
      </c>
      <c r="Z65" s="90" t="s">
        <v>130</v>
      </c>
      <c r="AA65" s="90">
        <v>0</v>
      </c>
      <c r="AB65" s="45">
        <v>0</v>
      </c>
      <c r="AC65" s="47">
        <v>0</v>
      </c>
      <c r="AD65" s="48" t="s">
        <v>207</v>
      </c>
      <c r="AE65" s="46" t="s">
        <v>208</v>
      </c>
      <c r="AF65" s="108">
        <v>0</v>
      </c>
      <c r="AG65" s="121" t="s">
        <v>209</v>
      </c>
      <c r="AH65" s="122" t="s">
        <v>134</v>
      </c>
      <c r="AI65" s="123" t="s">
        <v>210</v>
      </c>
      <c r="AJ65" s="124" t="s">
        <v>151</v>
      </c>
      <c r="AK65" s="127" t="s">
        <v>211</v>
      </c>
      <c r="AL65" s="74"/>
    </row>
    <row r="66" spans="1:38" s="12" customFormat="1" ht="23" x14ac:dyDescent="0.35">
      <c r="A66" s="106" t="s">
        <v>155</v>
      </c>
      <c r="B66" s="107" t="s">
        <v>156</v>
      </c>
      <c r="C66" s="75" t="s">
        <v>39</v>
      </c>
      <c r="D66" s="78" t="s">
        <v>197</v>
      </c>
      <c r="E66" s="78" t="s">
        <v>212</v>
      </c>
      <c r="F66" s="78" t="s">
        <v>213</v>
      </c>
      <c r="G66" s="78" t="s">
        <v>214</v>
      </c>
      <c r="H66" s="79">
        <v>2596.6214923892653</v>
      </c>
      <c r="I66" s="80">
        <v>2740.5809813392657</v>
      </c>
      <c r="J66" s="79">
        <v>2596.6214923892653</v>
      </c>
      <c r="K66" s="81">
        <v>2740.5809813392657</v>
      </c>
      <c r="L66" s="82">
        <v>0</v>
      </c>
      <c r="M66" s="79">
        <v>0</v>
      </c>
      <c r="N66" s="79">
        <v>0</v>
      </c>
      <c r="O66" s="79">
        <v>0</v>
      </c>
      <c r="P66" s="83">
        <v>0</v>
      </c>
      <c r="Q66" s="84">
        <v>0</v>
      </c>
      <c r="R66" s="80">
        <v>0</v>
      </c>
      <c r="S66" s="80">
        <v>0</v>
      </c>
      <c r="T66" s="80">
        <v>0</v>
      </c>
      <c r="U66" s="85">
        <v>0</v>
      </c>
      <c r="V66" s="86">
        <v>0.19</v>
      </c>
      <c r="W66" s="87">
        <f t="shared" si="14"/>
        <v>2219.8705948848055</v>
      </c>
      <c r="X66" s="88">
        <f t="shared" si="15"/>
        <v>3261.2913677937258</v>
      </c>
      <c r="Y66" s="89">
        <v>219.57</v>
      </c>
      <c r="Z66" s="90">
        <v>0.1</v>
      </c>
      <c r="AA66" s="90">
        <v>-0.10831570649323542</v>
      </c>
      <c r="AB66" s="91" t="s">
        <v>168</v>
      </c>
      <c r="AC66" s="92" t="s">
        <v>215</v>
      </c>
      <c r="AD66" s="48" t="s">
        <v>216</v>
      </c>
      <c r="AE66" s="46" t="s">
        <v>164</v>
      </c>
      <c r="AF66" s="115">
        <v>2728.3190351680769</v>
      </c>
      <c r="AG66" s="116" t="s">
        <v>133</v>
      </c>
      <c r="AH66" s="117" t="s">
        <v>217</v>
      </c>
      <c r="AI66" s="118">
        <v>0</v>
      </c>
      <c r="AJ66" s="124" t="s">
        <v>151</v>
      </c>
      <c r="AK66" s="120"/>
      <c r="AL66" s="74"/>
    </row>
    <row r="67" spans="1:38" s="12" customFormat="1" ht="34.5" x14ac:dyDescent="0.35">
      <c r="A67" s="106" t="s">
        <v>124</v>
      </c>
      <c r="B67" s="107" t="s">
        <v>118</v>
      </c>
      <c r="C67" s="75" t="s">
        <v>52</v>
      </c>
      <c r="D67" s="78" t="s">
        <v>218</v>
      </c>
      <c r="E67" s="78" t="s">
        <v>219</v>
      </c>
      <c r="F67" s="78" t="s">
        <v>220</v>
      </c>
      <c r="G67" s="78" t="s">
        <v>221</v>
      </c>
      <c r="H67" s="79">
        <v>75.875525911037215</v>
      </c>
      <c r="I67" s="80">
        <v>147.4060048410372</v>
      </c>
      <c r="J67" s="79">
        <v>75.875525911037215</v>
      </c>
      <c r="K67" s="81">
        <v>147.59765469103721</v>
      </c>
      <c r="L67" s="82">
        <v>0</v>
      </c>
      <c r="M67" s="79">
        <v>0</v>
      </c>
      <c r="N67" s="79">
        <v>0</v>
      </c>
      <c r="O67" s="79">
        <v>0</v>
      </c>
      <c r="P67" s="83">
        <v>0</v>
      </c>
      <c r="Q67" s="84">
        <v>0</v>
      </c>
      <c r="R67" s="80">
        <v>0</v>
      </c>
      <c r="S67" s="80">
        <v>0</v>
      </c>
      <c r="T67" s="80">
        <v>0.19164985000000001</v>
      </c>
      <c r="U67" s="85">
        <v>0</v>
      </c>
      <c r="V67" s="86">
        <v>0.09</v>
      </c>
      <c r="W67" s="87">
        <f t="shared" si="14"/>
        <v>134.31386576884387</v>
      </c>
      <c r="X67" s="88">
        <f t="shared" si="15"/>
        <v>160.88144361323057</v>
      </c>
      <c r="Y67" s="89">
        <v>-38</v>
      </c>
      <c r="Z67" s="90" t="s">
        <v>222</v>
      </c>
      <c r="AA67" s="90">
        <v>0</v>
      </c>
      <c r="AB67" s="91" t="s">
        <v>161</v>
      </c>
      <c r="AC67" s="92" t="s">
        <v>223</v>
      </c>
      <c r="AD67" s="48" t="s">
        <v>186</v>
      </c>
      <c r="AE67" s="46" t="s">
        <v>164</v>
      </c>
      <c r="AF67" s="108">
        <v>125.17492173481915</v>
      </c>
      <c r="AG67" s="121" t="s">
        <v>133</v>
      </c>
      <c r="AH67" s="122" t="s">
        <v>134</v>
      </c>
      <c r="AI67" s="123">
        <v>0</v>
      </c>
      <c r="AJ67" s="124" t="s">
        <v>151</v>
      </c>
      <c r="AK67" s="120"/>
      <c r="AL67" s="74" t="s">
        <v>55</v>
      </c>
    </row>
    <row r="68" spans="1:38" s="12" customFormat="1" ht="46" x14ac:dyDescent="0.35">
      <c r="A68" s="106" t="s">
        <v>124</v>
      </c>
      <c r="B68" s="107" t="s">
        <v>118</v>
      </c>
      <c r="C68" s="75" t="s">
        <v>52</v>
      </c>
      <c r="D68" s="78" t="s">
        <v>224</v>
      </c>
      <c r="E68" s="78" t="s">
        <v>219</v>
      </c>
      <c r="F68" s="78" t="s">
        <v>225</v>
      </c>
      <c r="G68" s="78" t="s">
        <v>226</v>
      </c>
      <c r="H68" s="79">
        <v>595.08639581776652</v>
      </c>
      <c r="I68" s="80">
        <v>1066.3512006477667</v>
      </c>
      <c r="J68" s="79">
        <v>595.08639581776652</v>
      </c>
      <c r="K68" s="81">
        <v>1066.3748386477666</v>
      </c>
      <c r="L68" s="82">
        <v>0</v>
      </c>
      <c r="M68" s="79">
        <v>0</v>
      </c>
      <c r="N68" s="79">
        <v>0</v>
      </c>
      <c r="O68" s="79">
        <v>0</v>
      </c>
      <c r="P68" s="83">
        <v>0</v>
      </c>
      <c r="Q68" s="84">
        <v>0</v>
      </c>
      <c r="R68" s="80">
        <v>0</v>
      </c>
      <c r="S68" s="80">
        <v>0</v>
      </c>
      <c r="T68" s="80">
        <v>0</v>
      </c>
      <c r="U68" s="85">
        <v>2.3638000000000003E-2</v>
      </c>
      <c r="V68" s="86">
        <v>0</v>
      </c>
      <c r="W68" s="87">
        <f t="shared" si="14"/>
        <v>0</v>
      </c>
      <c r="X68" s="88">
        <f t="shared" si="15"/>
        <v>0</v>
      </c>
      <c r="Y68" s="89">
        <v>0</v>
      </c>
      <c r="Z68" s="90">
        <v>0</v>
      </c>
      <c r="AA68" s="90">
        <v>0</v>
      </c>
      <c r="AB68" s="91">
        <v>0</v>
      </c>
      <c r="AC68" s="92">
        <v>0</v>
      </c>
      <c r="AD68" s="48">
        <v>0</v>
      </c>
      <c r="AE68" s="46">
        <v>0</v>
      </c>
      <c r="AF68" s="115">
        <v>1066.3711551023891</v>
      </c>
      <c r="AG68" s="116" t="s">
        <v>133</v>
      </c>
      <c r="AH68" s="117" t="s">
        <v>134</v>
      </c>
      <c r="AI68" s="118">
        <v>0</v>
      </c>
      <c r="AJ68" s="119"/>
      <c r="AK68" s="120"/>
      <c r="AL68" s="74"/>
    </row>
    <row r="69" spans="1:38" s="12" customFormat="1" ht="23" x14ac:dyDescent="0.35">
      <c r="A69" s="106" t="s">
        <v>124</v>
      </c>
      <c r="B69" s="107" t="s">
        <v>118</v>
      </c>
      <c r="C69" s="75" t="s">
        <v>52</v>
      </c>
      <c r="D69" s="78" t="s">
        <v>227</v>
      </c>
      <c r="E69" s="78" t="s">
        <v>228</v>
      </c>
      <c r="F69" s="78" t="s">
        <v>229</v>
      </c>
      <c r="G69" s="78" t="s">
        <v>230</v>
      </c>
      <c r="H69" s="79">
        <v>236.00980392156862</v>
      </c>
      <c r="I69" s="80">
        <v>9078.307438471571</v>
      </c>
      <c r="J69" s="79">
        <v>236.00980392156862</v>
      </c>
      <c r="K69" s="81">
        <v>9916.0115544015716</v>
      </c>
      <c r="L69" s="82">
        <v>0</v>
      </c>
      <c r="M69" s="79">
        <v>0</v>
      </c>
      <c r="N69" s="79">
        <v>0</v>
      </c>
      <c r="O69" s="79">
        <v>0</v>
      </c>
      <c r="P69" s="83">
        <v>0</v>
      </c>
      <c r="Q69" s="84">
        <v>0</v>
      </c>
      <c r="R69" s="80">
        <v>0</v>
      </c>
      <c r="S69" s="80">
        <v>513.95864543999994</v>
      </c>
      <c r="T69" s="80">
        <v>230.68675748999999</v>
      </c>
      <c r="U69" s="85">
        <v>93.058712999999997</v>
      </c>
      <c r="V69" s="86">
        <v>0</v>
      </c>
      <c r="W69" s="87">
        <f t="shared" si="14"/>
        <v>0</v>
      </c>
      <c r="X69" s="88">
        <f t="shared" si="15"/>
        <v>0</v>
      </c>
      <c r="Y69" s="89">
        <v>0</v>
      </c>
      <c r="Z69" s="90">
        <v>0</v>
      </c>
      <c r="AA69" s="90">
        <v>0</v>
      </c>
      <c r="AB69" s="91">
        <v>0</v>
      </c>
      <c r="AC69" s="92">
        <v>0</v>
      </c>
      <c r="AD69" s="48">
        <v>0</v>
      </c>
      <c r="AE69" s="46">
        <v>0</v>
      </c>
      <c r="AF69" s="108">
        <v>6261.5407168684069</v>
      </c>
      <c r="AG69" s="121" t="s">
        <v>133</v>
      </c>
      <c r="AH69" s="122" t="s">
        <v>134</v>
      </c>
      <c r="AI69" s="123">
        <v>0</v>
      </c>
      <c r="AJ69" s="119"/>
      <c r="AK69" s="120"/>
      <c r="AL69" s="74"/>
    </row>
    <row r="70" spans="1:38" s="12" customFormat="1" ht="23" x14ac:dyDescent="0.35">
      <c r="A70" s="106" t="s">
        <v>146</v>
      </c>
      <c r="B70" s="107" t="s">
        <v>156</v>
      </c>
      <c r="C70" s="75" t="s">
        <v>52</v>
      </c>
      <c r="D70" s="78" t="s">
        <v>227</v>
      </c>
      <c r="E70" s="78" t="s">
        <v>228</v>
      </c>
      <c r="F70" s="78" t="s">
        <v>231</v>
      </c>
      <c r="G70" s="78" t="s">
        <v>232</v>
      </c>
      <c r="H70" s="79">
        <v>583.55074508899008</v>
      </c>
      <c r="I70" s="80">
        <v>621.01985878899006</v>
      </c>
      <c r="J70" s="79">
        <v>946.99813396565037</v>
      </c>
      <c r="K70" s="81">
        <v>1023.1617749256502</v>
      </c>
      <c r="L70" s="82">
        <v>0</v>
      </c>
      <c r="M70" s="79">
        <v>0</v>
      </c>
      <c r="N70" s="79">
        <v>282.11638831177072</v>
      </c>
      <c r="O70" s="79">
        <v>81.33100056488945</v>
      </c>
      <c r="P70" s="83">
        <v>0</v>
      </c>
      <c r="Q70" s="84">
        <v>0</v>
      </c>
      <c r="R70" s="80">
        <v>0</v>
      </c>
      <c r="S70" s="80">
        <v>301.60751531177073</v>
      </c>
      <c r="T70" s="80">
        <v>100.52540082488946</v>
      </c>
      <c r="U70" s="85">
        <v>8.9999999999999993E-3</v>
      </c>
      <c r="V70" s="86">
        <v>0.2</v>
      </c>
      <c r="W70" s="87">
        <f t="shared" si="14"/>
        <v>818.52941994052026</v>
      </c>
      <c r="X70" s="88">
        <f t="shared" si="15"/>
        <v>1227.7941299107802</v>
      </c>
      <c r="Y70" s="89">
        <v>511.02</v>
      </c>
      <c r="Z70" s="90">
        <v>0.57999999999999996</v>
      </c>
      <c r="AA70" s="90">
        <v>0.27845255934750013</v>
      </c>
      <c r="AB70" s="91" t="s">
        <v>176</v>
      </c>
      <c r="AC70" s="92" t="s">
        <v>162</v>
      </c>
      <c r="AD70" s="48" t="s">
        <v>233</v>
      </c>
      <c r="AE70" s="46" t="s">
        <v>164</v>
      </c>
      <c r="AF70" s="108">
        <v>1120.7320466665024</v>
      </c>
      <c r="AG70" s="121" t="s">
        <v>133</v>
      </c>
      <c r="AH70" s="122" t="s">
        <v>130</v>
      </c>
      <c r="AI70" s="123">
        <v>0</v>
      </c>
      <c r="AJ70" s="124" t="s">
        <v>151</v>
      </c>
      <c r="AK70" s="120"/>
      <c r="AL70" s="74"/>
    </row>
    <row r="71" spans="1:38" s="12" customFormat="1" ht="23" x14ac:dyDescent="0.35">
      <c r="A71" s="106" t="s">
        <v>203</v>
      </c>
      <c r="B71" s="107" t="s">
        <v>156</v>
      </c>
      <c r="C71" s="75" t="s">
        <v>52</v>
      </c>
      <c r="D71" s="78" t="s">
        <v>227</v>
      </c>
      <c r="E71" s="78" t="s">
        <v>228</v>
      </c>
      <c r="F71" s="78" t="s">
        <v>234</v>
      </c>
      <c r="G71" s="78" t="s">
        <v>235</v>
      </c>
      <c r="H71" s="79">
        <v>0</v>
      </c>
      <c r="I71" s="80">
        <v>0</v>
      </c>
      <c r="J71" s="79">
        <v>139.47370345696018</v>
      </c>
      <c r="K71" s="81">
        <v>150.46432145696016</v>
      </c>
      <c r="L71" s="82">
        <v>0</v>
      </c>
      <c r="M71" s="79">
        <v>0</v>
      </c>
      <c r="N71" s="79">
        <v>139.47370345696018</v>
      </c>
      <c r="O71" s="79">
        <v>0</v>
      </c>
      <c r="P71" s="83">
        <v>0</v>
      </c>
      <c r="Q71" s="84">
        <v>0</v>
      </c>
      <c r="R71" s="80">
        <v>0</v>
      </c>
      <c r="S71" s="80">
        <v>150.46432145696016</v>
      </c>
      <c r="T71" s="80">
        <v>-2.8421709430404008E-17</v>
      </c>
      <c r="U71" s="85">
        <v>0</v>
      </c>
      <c r="V71" s="86">
        <v>0.3</v>
      </c>
      <c r="W71" s="87">
        <f t="shared" si="14"/>
        <v>135.41788931126416</v>
      </c>
      <c r="X71" s="88">
        <f t="shared" si="15"/>
        <v>210.65005003974423</v>
      </c>
      <c r="Y71" s="89">
        <v>0</v>
      </c>
      <c r="Z71" s="90">
        <v>0</v>
      </c>
      <c r="AA71" s="90">
        <v>0</v>
      </c>
      <c r="AB71" s="91">
        <v>0</v>
      </c>
      <c r="AC71" s="92">
        <v>0</v>
      </c>
      <c r="AD71" s="48" t="s">
        <v>207</v>
      </c>
      <c r="AE71" s="46" t="s">
        <v>208</v>
      </c>
      <c r="AF71" s="108">
        <v>186.43904249228959</v>
      </c>
      <c r="AG71" s="121" t="s">
        <v>133</v>
      </c>
      <c r="AH71" s="122" t="s">
        <v>130</v>
      </c>
      <c r="AI71" s="123">
        <v>0</v>
      </c>
      <c r="AJ71" s="119"/>
      <c r="AK71" s="120"/>
      <c r="AL71" s="126"/>
    </row>
    <row r="72" spans="1:38" s="12" customFormat="1" ht="23" x14ac:dyDescent="0.35">
      <c r="A72" s="106" t="s">
        <v>155</v>
      </c>
      <c r="B72" s="107" t="s">
        <v>156</v>
      </c>
      <c r="C72" s="75" t="s">
        <v>52</v>
      </c>
      <c r="D72" s="78" t="s">
        <v>227</v>
      </c>
      <c r="E72" s="78" t="s">
        <v>236</v>
      </c>
      <c r="F72" s="78" t="s">
        <v>237</v>
      </c>
      <c r="G72" s="78" t="s">
        <v>238</v>
      </c>
      <c r="H72" s="79">
        <v>23.774000209007081</v>
      </c>
      <c r="I72" s="80">
        <v>31.36625173900708</v>
      </c>
      <c r="J72" s="79">
        <v>96.059570262191755</v>
      </c>
      <c r="K72" s="81">
        <v>123.14497709219175</v>
      </c>
      <c r="L72" s="82">
        <v>0</v>
      </c>
      <c r="M72" s="79">
        <v>0</v>
      </c>
      <c r="N72" s="79">
        <v>28.245488843092026</v>
      </c>
      <c r="O72" s="79">
        <v>44.040081210092644</v>
      </c>
      <c r="P72" s="83">
        <v>0</v>
      </c>
      <c r="Q72" s="84">
        <v>0</v>
      </c>
      <c r="R72" s="80">
        <v>0</v>
      </c>
      <c r="S72" s="80">
        <v>34.426203343092027</v>
      </c>
      <c r="T72" s="80">
        <v>57.352522010092635</v>
      </c>
      <c r="U72" s="85">
        <v>0</v>
      </c>
      <c r="V72" s="86">
        <v>0.16</v>
      </c>
      <c r="W72" s="87">
        <f t="shared" si="14"/>
        <v>103.44178075744107</v>
      </c>
      <c r="X72" s="88">
        <f t="shared" si="15"/>
        <v>142.84817342694242</v>
      </c>
      <c r="Y72" s="89">
        <v>933.72</v>
      </c>
      <c r="Z72" s="90">
        <v>3.49</v>
      </c>
      <c r="AA72" s="90">
        <v>3.1991382579808194</v>
      </c>
      <c r="AB72" s="91" t="s">
        <v>176</v>
      </c>
      <c r="AC72" s="92" t="s">
        <v>189</v>
      </c>
      <c r="AD72" s="48" t="s">
        <v>163</v>
      </c>
      <c r="AE72" s="46" t="s">
        <v>164</v>
      </c>
      <c r="AF72" s="108">
        <v>147.38715566909536</v>
      </c>
      <c r="AG72" s="121" t="s">
        <v>130</v>
      </c>
      <c r="AH72" s="122" t="s">
        <v>130</v>
      </c>
      <c r="AI72" s="123">
        <v>0</v>
      </c>
      <c r="AJ72" s="124" t="s">
        <v>151</v>
      </c>
      <c r="AK72" s="120"/>
      <c r="AL72" s="126"/>
    </row>
    <row r="73" spans="1:38" s="12" customFormat="1" ht="69" x14ac:dyDescent="0.35">
      <c r="A73" s="106" t="s">
        <v>203</v>
      </c>
      <c r="B73" s="107" t="s">
        <v>171</v>
      </c>
      <c r="C73" s="75" t="s">
        <v>52</v>
      </c>
      <c r="D73" s="78" t="s">
        <v>227</v>
      </c>
      <c r="E73" s="78" t="s">
        <v>228</v>
      </c>
      <c r="F73" s="78" t="s">
        <v>239</v>
      </c>
      <c r="G73" s="78" t="s">
        <v>240</v>
      </c>
      <c r="H73" s="79">
        <v>406.48475329391005</v>
      </c>
      <c r="I73" s="80">
        <v>406.86979029391006</v>
      </c>
      <c r="J73" s="79">
        <v>406.48475329391005</v>
      </c>
      <c r="K73" s="81">
        <v>406.86979029391006</v>
      </c>
      <c r="L73" s="82">
        <v>0</v>
      </c>
      <c r="M73" s="79">
        <v>0</v>
      </c>
      <c r="N73" s="79">
        <v>0</v>
      </c>
      <c r="O73" s="79">
        <v>0</v>
      </c>
      <c r="P73" s="83">
        <v>0</v>
      </c>
      <c r="Q73" s="84">
        <v>0</v>
      </c>
      <c r="R73" s="80">
        <v>0</v>
      </c>
      <c r="S73" s="80">
        <v>0</v>
      </c>
      <c r="T73" s="80">
        <v>0</v>
      </c>
      <c r="U73" s="85">
        <v>0</v>
      </c>
      <c r="V73" s="86">
        <v>0.3</v>
      </c>
      <c r="W73" s="87">
        <f t="shared" si="14"/>
        <v>366.18281126451905</v>
      </c>
      <c r="X73" s="88">
        <f t="shared" si="15"/>
        <v>569.61770641147405</v>
      </c>
      <c r="Y73" s="89" t="s">
        <v>130</v>
      </c>
      <c r="Z73" s="90" t="s">
        <v>130</v>
      </c>
      <c r="AA73" s="90">
        <v>0</v>
      </c>
      <c r="AB73" s="91">
        <v>0</v>
      </c>
      <c r="AC73" s="92">
        <v>0</v>
      </c>
      <c r="AD73" s="48" t="s">
        <v>207</v>
      </c>
      <c r="AE73" s="46" t="s">
        <v>208</v>
      </c>
      <c r="AF73" s="108">
        <v>0</v>
      </c>
      <c r="AG73" s="121" t="s">
        <v>133</v>
      </c>
      <c r="AH73" s="122" t="s">
        <v>134</v>
      </c>
      <c r="AI73" s="123" t="s">
        <v>210</v>
      </c>
      <c r="AJ73" s="124" t="s">
        <v>151</v>
      </c>
      <c r="AK73" s="127" t="s">
        <v>211</v>
      </c>
      <c r="AL73" s="74"/>
    </row>
    <row r="74" spans="1:38" s="12" customFormat="1" ht="23" x14ac:dyDescent="0.35">
      <c r="A74" s="106" t="s">
        <v>124</v>
      </c>
      <c r="B74" s="107" t="s">
        <v>118</v>
      </c>
      <c r="C74" s="75" t="s">
        <v>39</v>
      </c>
      <c r="D74" s="78" t="s">
        <v>241</v>
      </c>
      <c r="E74" s="78" t="s">
        <v>194</v>
      </c>
      <c r="F74" s="78" t="s">
        <v>242</v>
      </c>
      <c r="G74" s="78" t="s">
        <v>243</v>
      </c>
      <c r="H74" s="79">
        <v>164.77836875522991</v>
      </c>
      <c r="I74" s="80">
        <v>342.5024809752299</v>
      </c>
      <c r="J74" s="79">
        <v>164.77836875522991</v>
      </c>
      <c r="K74" s="81">
        <v>342.5024809752299</v>
      </c>
      <c r="L74" s="82">
        <v>0</v>
      </c>
      <c r="M74" s="79">
        <v>0</v>
      </c>
      <c r="N74" s="79">
        <v>0</v>
      </c>
      <c r="O74" s="79">
        <v>0</v>
      </c>
      <c r="P74" s="83">
        <v>0</v>
      </c>
      <c r="Q74" s="84">
        <v>0</v>
      </c>
      <c r="R74" s="80">
        <v>0</v>
      </c>
      <c r="S74" s="80">
        <v>0</v>
      </c>
      <c r="T74" s="80">
        <v>0</v>
      </c>
      <c r="U74" s="85">
        <v>0</v>
      </c>
      <c r="V74" s="86">
        <v>0</v>
      </c>
      <c r="W74" s="87">
        <f t="shared" si="14"/>
        <v>0</v>
      </c>
      <c r="X74" s="88">
        <f t="shared" si="15"/>
        <v>0</v>
      </c>
      <c r="Y74" s="89">
        <v>0</v>
      </c>
      <c r="Z74" s="90">
        <v>0</v>
      </c>
      <c r="AA74" s="90">
        <v>0</v>
      </c>
      <c r="AB74" s="91">
        <v>0</v>
      </c>
      <c r="AC74" s="92">
        <v>0</v>
      </c>
      <c r="AD74" s="48">
        <v>0</v>
      </c>
      <c r="AE74" s="46">
        <v>0</v>
      </c>
      <c r="AF74" s="108">
        <v>266.93519494380888</v>
      </c>
      <c r="AG74" s="121" t="s">
        <v>169</v>
      </c>
      <c r="AH74" s="122" t="s">
        <v>130</v>
      </c>
      <c r="AI74" s="123">
        <v>0</v>
      </c>
      <c r="AJ74" s="119"/>
      <c r="AK74" s="120"/>
      <c r="AL74" s="74"/>
    </row>
    <row r="75" spans="1:38" s="12" customFormat="1" ht="23" x14ac:dyDescent="0.35">
      <c r="A75" s="106" t="s">
        <v>146</v>
      </c>
      <c r="B75" s="107" t="s">
        <v>156</v>
      </c>
      <c r="C75" s="75" t="s">
        <v>52</v>
      </c>
      <c r="D75" s="78" t="s">
        <v>244</v>
      </c>
      <c r="E75" s="78" t="s">
        <v>245</v>
      </c>
      <c r="F75" s="78" t="s">
        <v>246</v>
      </c>
      <c r="G75" s="78" t="s">
        <v>247</v>
      </c>
      <c r="H75" s="79">
        <f>3319.02653654686+450-2505</f>
        <v>1264.0265365468599</v>
      </c>
      <c r="I75" s="80">
        <f>3370.07467322686+450-2505</f>
        <v>1315.0746732268599</v>
      </c>
      <c r="J75" s="79">
        <v>1364.0265365468599</v>
      </c>
      <c r="K75" s="81">
        <v>1522.2741160268599</v>
      </c>
      <c r="L75" s="82">
        <v>0</v>
      </c>
      <c r="M75" s="79">
        <v>0</v>
      </c>
      <c r="N75" s="79">
        <f>392.800656-100-192.800656</f>
        <v>100</v>
      </c>
      <c r="O75" s="79">
        <f>192.800656-192.800656</f>
        <v>0</v>
      </c>
      <c r="P75" s="83">
        <v>0</v>
      </c>
      <c r="Q75" s="84">
        <v>0</v>
      </c>
      <c r="R75" s="80">
        <v>0</v>
      </c>
      <c r="S75" s="80">
        <f>200-100</f>
        <v>100</v>
      </c>
      <c r="T75" s="80">
        <f>300.0000988-192.800656</f>
        <v>107.19944279999999</v>
      </c>
      <c r="U75" s="85">
        <v>0</v>
      </c>
      <c r="V75" s="86">
        <v>0.17</v>
      </c>
      <c r="W75" s="87">
        <f t="shared" si="14"/>
        <v>1263.4875163022937</v>
      </c>
      <c r="X75" s="88">
        <f t="shared" si="15"/>
        <v>1781.060715751426</v>
      </c>
      <c r="Y75" s="89">
        <v>908.07</v>
      </c>
      <c r="Z75" s="90">
        <v>0.22</v>
      </c>
      <c r="AA75" s="90">
        <v>4.976082185419585E-2</v>
      </c>
      <c r="AB75" s="91" t="s">
        <v>176</v>
      </c>
      <c r="AC75" s="92" t="s">
        <v>189</v>
      </c>
      <c r="AD75" s="48" t="s">
        <v>248</v>
      </c>
      <c r="AE75" s="46" t="s">
        <v>164</v>
      </c>
      <c r="AF75" s="108">
        <v>3443.3431818971039</v>
      </c>
      <c r="AG75" s="121" t="s">
        <v>130</v>
      </c>
      <c r="AH75" s="122" t="s">
        <v>249</v>
      </c>
      <c r="AI75" s="123">
        <v>0</v>
      </c>
      <c r="AJ75" s="124" t="s">
        <v>151</v>
      </c>
      <c r="AK75" s="120"/>
      <c r="AL75" s="74" t="s">
        <v>55</v>
      </c>
    </row>
    <row r="76" spans="1:38" s="12" customFormat="1" ht="23" x14ac:dyDescent="0.35">
      <c r="A76" s="106" t="s">
        <v>146</v>
      </c>
      <c r="B76" s="107" t="s">
        <v>156</v>
      </c>
      <c r="C76" s="75" t="s">
        <v>39</v>
      </c>
      <c r="D76" s="78" t="s">
        <v>244</v>
      </c>
      <c r="E76" s="78" t="s">
        <v>250</v>
      </c>
      <c r="F76" s="78" t="s">
        <v>251</v>
      </c>
      <c r="G76" s="78" t="s">
        <v>252</v>
      </c>
      <c r="H76" s="79">
        <v>409.16857025479214</v>
      </c>
      <c r="I76" s="80">
        <v>445.51496891479218</v>
      </c>
      <c r="J76" s="79">
        <v>450.08505017935079</v>
      </c>
      <c r="K76" s="81">
        <v>486.43144883935082</v>
      </c>
      <c r="L76" s="82">
        <v>0</v>
      </c>
      <c r="M76" s="79">
        <v>0</v>
      </c>
      <c r="N76" s="79">
        <v>40.916479924558629</v>
      </c>
      <c r="O76" s="79">
        <v>0</v>
      </c>
      <c r="P76" s="83">
        <v>0</v>
      </c>
      <c r="Q76" s="84">
        <v>0</v>
      </c>
      <c r="R76" s="80">
        <v>0</v>
      </c>
      <c r="S76" s="80">
        <v>40.916479924558629</v>
      </c>
      <c r="T76" s="80">
        <v>0</v>
      </c>
      <c r="U76" s="85">
        <v>0</v>
      </c>
      <c r="V76" s="86">
        <v>0.1</v>
      </c>
      <c r="W76" s="87">
        <f t="shared" si="14"/>
        <v>437.78830395541576</v>
      </c>
      <c r="X76" s="88">
        <f t="shared" si="15"/>
        <v>535.07459372328594</v>
      </c>
      <c r="Y76" s="89">
        <v>184.28</v>
      </c>
      <c r="Z76" s="90">
        <v>0.46</v>
      </c>
      <c r="AA76" s="90">
        <v>0.30737502686308621</v>
      </c>
      <c r="AB76" s="91" t="s">
        <v>161</v>
      </c>
      <c r="AC76" s="92" t="s">
        <v>189</v>
      </c>
      <c r="AD76" s="48" t="s">
        <v>163</v>
      </c>
      <c r="AE76" s="46" t="s">
        <v>164</v>
      </c>
      <c r="AF76" s="108">
        <v>419.81331793138554</v>
      </c>
      <c r="AG76" s="121" t="s">
        <v>130</v>
      </c>
      <c r="AH76" s="122" t="s">
        <v>130</v>
      </c>
      <c r="AI76" s="123">
        <v>0</v>
      </c>
      <c r="AJ76" s="124" t="s">
        <v>151</v>
      </c>
      <c r="AK76" s="120"/>
      <c r="AL76" s="74"/>
    </row>
    <row r="77" spans="1:38" s="12" customFormat="1" ht="23" x14ac:dyDescent="0.35">
      <c r="A77" s="106" t="s">
        <v>155</v>
      </c>
      <c r="B77" s="107" t="s">
        <v>156</v>
      </c>
      <c r="C77" s="75" t="s">
        <v>39</v>
      </c>
      <c r="D77" s="78" t="s">
        <v>244</v>
      </c>
      <c r="E77" s="78" t="s">
        <v>253</v>
      </c>
      <c r="F77" s="78" t="s">
        <v>254</v>
      </c>
      <c r="G77" s="78" t="s">
        <v>255</v>
      </c>
      <c r="H77" s="79">
        <f>375.192040310805+174</f>
        <v>549.19204031080494</v>
      </c>
      <c r="I77" s="80">
        <f>411.147186100805+174</f>
        <v>585.14718610080502</v>
      </c>
      <c r="J77" s="79">
        <v>549.19204031080494</v>
      </c>
      <c r="K77" s="81">
        <v>585.14718610080502</v>
      </c>
      <c r="L77" s="82">
        <v>0</v>
      </c>
      <c r="M77" s="79">
        <v>0</v>
      </c>
      <c r="N77" s="79">
        <v>0</v>
      </c>
      <c r="O77" s="79">
        <v>0</v>
      </c>
      <c r="P77" s="83">
        <v>0</v>
      </c>
      <c r="Q77" s="84">
        <v>0</v>
      </c>
      <c r="R77" s="80">
        <v>0</v>
      </c>
      <c r="S77" s="80">
        <v>0</v>
      </c>
      <c r="T77" s="80">
        <v>0</v>
      </c>
      <c r="U77" s="85">
        <v>0</v>
      </c>
      <c r="V77" s="86">
        <v>0.17560621218124883</v>
      </c>
      <c r="W77" s="87">
        <f t="shared" si="14"/>
        <v>482.39170518112633</v>
      </c>
      <c r="X77" s="88">
        <f t="shared" si="15"/>
        <v>687.90266702048359</v>
      </c>
      <c r="Y77" s="89">
        <v>370.56</v>
      </c>
      <c r="Z77" s="90">
        <v>0.67</v>
      </c>
      <c r="AA77" s="90"/>
      <c r="AB77" s="91" t="s">
        <v>168</v>
      </c>
      <c r="AC77" s="92" t="s">
        <v>162</v>
      </c>
      <c r="AD77" s="48" t="s">
        <v>186</v>
      </c>
      <c r="AE77" s="46" t="s">
        <v>164</v>
      </c>
      <c r="AF77" s="108">
        <v>294.28317313052088</v>
      </c>
      <c r="AG77" s="121" t="s">
        <v>130</v>
      </c>
      <c r="AH77" s="122" t="s">
        <v>130</v>
      </c>
      <c r="AI77" s="123"/>
      <c r="AJ77" s="130" t="s">
        <v>151</v>
      </c>
      <c r="AK77" s="120"/>
      <c r="AL77" s="74" t="s">
        <v>55</v>
      </c>
    </row>
    <row r="78" spans="1:38" s="12" customFormat="1" ht="23" x14ac:dyDescent="0.35">
      <c r="A78" s="106" t="s">
        <v>146</v>
      </c>
      <c r="B78" s="107" t="s">
        <v>156</v>
      </c>
      <c r="C78" s="75" t="s">
        <v>39</v>
      </c>
      <c r="D78" s="78" t="s">
        <v>244</v>
      </c>
      <c r="E78" s="78" t="s">
        <v>212</v>
      </c>
      <c r="F78" s="78" t="s">
        <v>256</v>
      </c>
      <c r="G78" s="78" t="s">
        <v>257</v>
      </c>
      <c r="H78" s="79">
        <v>935.53365699878441</v>
      </c>
      <c r="I78" s="80">
        <v>968.56656923878438</v>
      </c>
      <c r="J78" s="79">
        <v>935.53365699878441</v>
      </c>
      <c r="K78" s="81">
        <v>968.56656923878438</v>
      </c>
      <c r="L78" s="82">
        <v>0</v>
      </c>
      <c r="M78" s="79">
        <v>0</v>
      </c>
      <c r="N78" s="79">
        <v>0</v>
      </c>
      <c r="O78" s="79">
        <v>0</v>
      </c>
      <c r="P78" s="83">
        <v>0</v>
      </c>
      <c r="Q78" s="84">
        <v>0</v>
      </c>
      <c r="R78" s="80">
        <v>0</v>
      </c>
      <c r="S78" s="80">
        <v>0</v>
      </c>
      <c r="T78" s="80">
        <v>0</v>
      </c>
      <c r="U78" s="85">
        <v>0</v>
      </c>
      <c r="V78" s="86">
        <v>0.12</v>
      </c>
      <c r="W78" s="87">
        <f t="shared" si="14"/>
        <v>852.33858093013021</v>
      </c>
      <c r="X78" s="88">
        <f t="shared" si="15"/>
        <v>1084.7945575474387</v>
      </c>
      <c r="Y78" s="89">
        <v>2359.2600000000002</v>
      </c>
      <c r="Z78" s="90">
        <v>2.38</v>
      </c>
      <c r="AA78" s="90">
        <v>2.0608045725220538</v>
      </c>
      <c r="AB78" s="91" t="s">
        <v>176</v>
      </c>
      <c r="AC78" s="92" t="s">
        <v>162</v>
      </c>
      <c r="AD78" s="48" t="s">
        <v>163</v>
      </c>
      <c r="AE78" s="46" t="s">
        <v>164</v>
      </c>
      <c r="AF78" s="108">
        <v>1054.4892446525989</v>
      </c>
      <c r="AG78" s="121" t="s">
        <v>133</v>
      </c>
      <c r="AH78" s="122" t="s">
        <v>130</v>
      </c>
      <c r="AI78" s="123">
        <v>0</v>
      </c>
      <c r="AJ78" s="124" t="s">
        <v>151</v>
      </c>
      <c r="AK78" s="120"/>
      <c r="AL78" s="74"/>
    </row>
    <row r="79" spans="1:38" s="12" customFormat="1" ht="23" x14ac:dyDescent="0.35">
      <c r="A79" s="106" t="s">
        <v>146</v>
      </c>
      <c r="B79" s="107" t="s">
        <v>156</v>
      </c>
      <c r="C79" s="75" t="s">
        <v>39</v>
      </c>
      <c r="D79" s="78" t="s">
        <v>244</v>
      </c>
      <c r="E79" s="78" t="s">
        <v>253</v>
      </c>
      <c r="F79" s="78" t="s">
        <v>258</v>
      </c>
      <c r="G79" s="78" t="s">
        <v>259</v>
      </c>
      <c r="H79" s="79">
        <v>413.50872917810773</v>
      </c>
      <c r="I79" s="80">
        <v>443.82130830810775</v>
      </c>
      <c r="J79" s="79">
        <v>413.50872917810773</v>
      </c>
      <c r="K79" s="81">
        <v>443.82130830810775</v>
      </c>
      <c r="L79" s="82">
        <v>0</v>
      </c>
      <c r="M79" s="79">
        <v>0</v>
      </c>
      <c r="N79" s="79">
        <v>0</v>
      </c>
      <c r="O79" s="79">
        <v>0</v>
      </c>
      <c r="P79" s="83">
        <v>0</v>
      </c>
      <c r="Q79" s="84">
        <v>0</v>
      </c>
      <c r="R79" s="80">
        <v>0</v>
      </c>
      <c r="S79" s="80">
        <v>0</v>
      </c>
      <c r="T79" s="80">
        <v>0</v>
      </c>
      <c r="U79" s="85">
        <v>0</v>
      </c>
      <c r="V79" s="86">
        <v>0.13</v>
      </c>
      <c r="W79" s="87">
        <f t="shared" si="14"/>
        <v>386.12453822805372</v>
      </c>
      <c r="X79" s="88">
        <f t="shared" si="15"/>
        <v>501.51807838816171</v>
      </c>
      <c r="Y79" s="89">
        <v>-113.46</v>
      </c>
      <c r="Z79" s="90">
        <v>-0.27</v>
      </c>
      <c r="AA79" s="90">
        <v>-0.38101574403896055</v>
      </c>
      <c r="AB79" s="91" t="s">
        <v>168</v>
      </c>
      <c r="AC79" s="92" t="s">
        <v>260</v>
      </c>
      <c r="AD79" s="48" t="s">
        <v>163</v>
      </c>
      <c r="AE79" s="46" t="s">
        <v>164</v>
      </c>
      <c r="AF79" s="108">
        <v>414.939942439486</v>
      </c>
      <c r="AG79" s="121" t="s">
        <v>130</v>
      </c>
      <c r="AH79" s="122" t="s">
        <v>130</v>
      </c>
      <c r="AI79" s="123">
        <v>0</v>
      </c>
      <c r="AJ79" s="124" t="s">
        <v>151</v>
      </c>
      <c r="AK79" s="120"/>
      <c r="AL79" s="74"/>
    </row>
    <row r="80" spans="1:38" s="12" customFormat="1" ht="23" x14ac:dyDescent="0.35">
      <c r="A80" s="106" t="s">
        <v>124</v>
      </c>
      <c r="B80" s="107" t="s">
        <v>118</v>
      </c>
      <c r="C80" s="75" t="s">
        <v>39</v>
      </c>
      <c r="D80" s="78" t="s">
        <v>261</v>
      </c>
      <c r="E80" s="78" t="s">
        <v>262</v>
      </c>
      <c r="F80" s="78" t="s">
        <v>263</v>
      </c>
      <c r="G80" s="78" t="s">
        <v>264</v>
      </c>
      <c r="H80" s="79">
        <v>96.003327450980393</v>
      </c>
      <c r="I80" s="80">
        <v>418.19353772098037</v>
      </c>
      <c r="J80" s="79">
        <v>127.03993137254902</v>
      </c>
      <c r="K80" s="81">
        <v>535.50434664254897</v>
      </c>
      <c r="L80" s="82">
        <v>0</v>
      </c>
      <c r="M80" s="79">
        <v>0</v>
      </c>
      <c r="N80" s="79">
        <v>31.036603921568624</v>
      </c>
      <c r="O80" s="79">
        <v>0</v>
      </c>
      <c r="P80" s="83">
        <v>0</v>
      </c>
      <c r="Q80" s="84">
        <v>0</v>
      </c>
      <c r="R80" s="80">
        <v>0</v>
      </c>
      <c r="S80" s="80">
        <v>117.31080892156862</v>
      </c>
      <c r="T80" s="80">
        <v>0</v>
      </c>
      <c r="U80" s="85">
        <v>0</v>
      </c>
      <c r="V80" s="86">
        <v>0</v>
      </c>
      <c r="W80" s="87">
        <f t="shared" si="14"/>
        <v>0</v>
      </c>
      <c r="X80" s="88">
        <f t="shared" si="15"/>
        <v>0</v>
      </c>
      <c r="Y80" s="89">
        <v>0</v>
      </c>
      <c r="Z80" s="90">
        <v>0</v>
      </c>
      <c r="AA80" s="90">
        <v>0</v>
      </c>
      <c r="AB80" s="91">
        <v>0</v>
      </c>
      <c r="AC80" s="92">
        <v>0</v>
      </c>
      <c r="AD80" s="48">
        <v>0</v>
      </c>
      <c r="AE80" s="46">
        <v>0</v>
      </c>
      <c r="AF80" s="115">
        <v>390.52584499068485</v>
      </c>
      <c r="AG80" s="116" t="s">
        <v>130</v>
      </c>
      <c r="AH80" s="117" t="s">
        <v>130</v>
      </c>
      <c r="AI80" s="118">
        <v>0</v>
      </c>
      <c r="AJ80" s="119"/>
      <c r="AK80" s="120"/>
      <c r="AL80" s="74"/>
    </row>
    <row r="81" spans="1:38" s="12" customFormat="1" ht="23" x14ac:dyDescent="0.35">
      <c r="A81" s="106" t="s">
        <v>117</v>
      </c>
      <c r="B81" s="107" t="s">
        <v>118</v>
      </c>
      <c r="C81" s="75" t="s">
        <v>52</v>
      </c>
      <c r="D81" s="78" t="s">
        <v>265</v>
      </c>
      <c r="E81" s="78" t="s">
        <v>266</v>
      </c>
      <c r="F81" s="78" t="s">
        <v>267</v>
      </c>
      <c r="G81" s="78" t="s">
        <v>268</v>
      </c>
      <c r="H81" s="79">
        <v>13.302575932333717</v>
      </c>
      <c r="I81" s="80">
        <v>1184.9059983723337</v>
      </c>
      <c r="J81" s="79">
        <v>13.302575932333717</v>
      </c>
      <c r="K81" s="81">
        <v>1193.0044073723336</v>
      </c>
      <c r="L81" s="82">
        <v>0</v>
      </c>
      <c r="M81" s="79">
        <v>0</v>
      </c>
      <c r="N81" s="79">
        <v>0</v>
      </c>
      <c r="O81" s="79">
        <v>0</v>
      </c>
      <c r="P81" s="83">
        <v>0</v>
      </c>
      <c r="Q81" s="84">
        <v>0</v>
      </c>
      <c r="R81" s="80">
        <v>0</v>
      </c>
      <c r="S81" s="80">
        <v>6.875</v>
      </c>
      <c r="T81" s="80">
        <v>0</v>
      </c>
      <c r="U81" s="85">
        <v>1.2234090000000002</v>
      </c>
      <c r="V81" s="86">
        <v>0</v>
      </c>
      <c r="W81" s="87">
        <f t="shared" si="14"/>
        <v>0</v>
      </c>
      <c r="X81" s="88">
        <f t="shared" si="15"/>
        <v>0</v>
      </c>
      <c r="Y81" s="89">
        <v>0</v>
      </c>
      <c r="Z81" s="90">
        <v>0</v>
      </c>
      <c r="AA81" s="90">
        <v>0</v>
      </c>
      <c r="AB81" s="91">
        <v>0</v>
      </c>
      <c r="AC81" s="92">
        <v>0</v>
      </c>
      <c r="AD81" s="48">
        <v>0</v>
      </c>
      <c r="AE81" s="46">
        <v>0</v>
      </c>
      <c r="AF81" s="131">
        <v>1345.2246871389948</v>
      </c>
      <c r="AG81" s="132" t="s">
        <v>133</v>
      </c>
      <c r="AH81" s="133" t="s">
        <v>130</v>
      </c>
      <c r="AI81" s="134">
        <v>0</v>
      </c>
      <c r="AJ81" s="119"/>
      <c r="AK81" s="120"/>
      <c r="AL81" s="113"/>
    </row>
    <row r="82" spans="1:38" s="12" customFormat="1" ht="23" x14ac:dyDescent="0.35">
      <c r="A82" s="106" t="s">
        <v>155</v>
      </c>
      <c r="B82" s="107" t="s">
        <v>156</v>
      </c>
      <c r="C82" s="75" t="s">
        <v>52</v>
      </c>
      <c r="D82" s="78" t="s">
        <v>265</v>
      </c>
      <c r="E82" s="78" t="s">
        <v>266</v>
      </c>
      <c r="F82" s="78" t="s">
        <v>269</v>
      </c>
      <c r="G82" s="78" t="s">
        <v>270</v>
      </c>
      <c r="H82" s="79">
        <v>242.17365909203588</v>
      </c>
      <c r="I82" s="80">
        <v>284.8411185820359</v>
      </c>
      <c r="J82" s="79">
        <v>242.17365909203588</v>
      </c>
      <c r="K82" s="81">
        <v>284.8411185820359</v>
      </c>
      <c r="L82" s="82">
        <v>0</v>
      </c>
      <c r="M82" s="79">
        <v>0</v>
      </c>
      <c r="N82" s="79">
        <v>0</v>
      </c>
      <c r="O82" s="79">
        <v>0</v>
      </c>
      <c r="P82" s="83">
        <v>0</v>
      </c>
      <c r="Q82" s="84">
        <v>0</v>
      </c>
      <c r="R82" s="80">
        <v>0</v>
      </c>
      <c r="S82" s="80">
        <v>0</v>
      </c>
      <c r="T82" s="80">
        <v>0</v>
      </c>
      <c r="U82" s="85">
        <v>0</v>
      </c>
      <c r="V82" s="86">
        <v>0.21</v>
      </c>
      <c r="W82" s="87">
        <f t="shared" si="14"/>
        <v>225.02448367980838</v>
      </c>
      <c r="X82" s="88">
        <f t="shared" si="15"/>
        <v>344.65775348426342</v>
      </c>
      <c r="Y82" s="89">
        <v>-101.37</v>
      </c>
      <c r="Z82" s="90">
        <v>-0.56999999999999995</v>
      </c>
      <c r="AA82" s="90">
        <v>-0.71351597480878748</v>
      </c>
      <c r="AB82" s="91" t="s">
        <v>176</v>
      </c>
      <c r="AC82" s="92" t="s">
        <v>177</v>
      </c>
      <c r="AD82" s="48" t="s">
        <v>186</v>
      </c>
      <c r="AE82" s="46" t="s">
        <v>164</v>
      </c>
      <c r="AF82" s="108">
        <v>277.72718185782514</v>
      </c>
      <c r="AG82" s="121" t="s">
        <v>133</v>
      </c>
      <c r="AH82" s="122" t="s">
        <v>134</v>
      </c>
      <c r="AI82" s="123">
        <v>0</v>
      </c>
      <c r="AJ82" s="124" t="s">
        <v>151</v>
      </c>
      <c r="AK82" s="120"/>
      <c r="AL82" s="74"/>
    </row>
    <row r="83" spans="1:38" s="12" customFormat="1" ht="25" x14ac:dyDescent="0.35">
      <c r="A83" s="106" t="s">
        <v>124</v>
      </c>
      <c r="B83" s="107" t="s">
        <v>118</v>
      </c>
      <c r="C83" s="75" t="s">
        <v>52</v>
      </c>
      <c r="D83" s="78" t="s">
        <v>265</v>
      </c>
      <c r="E83" s="78" t="s">
        <v>266</v>
      </c>
      <c r="F83" s="78" t="s">
        <v>271</v>
      </c>
      <c r="G83" s="78" t="s">
        <v>272</v>
      </c>
      <c r="H83" s="79">
        <v>99.085063831218761</v>
      </c>
      <c r="I83" s="80">
        <v>136.66463418121879</v>
      </c>
      <c r="J83" s="79">
        <v>99.085063831218761</v>
      </c>
      <c r="K83" s="81">
        <v>136.66463418121879</v>
      </c>
      <c r="L83" s="82">
        <v>0</v>
      </c>
      <c r="M83" s="79">
        <v>0</v>
      </c>
      <c r="N83" s="79">
        <v>0</v>
      </c>
      <c r="O83" s="79">
        <v>0</v>
      </c>
      <c r="P83" s="83">
        <v>0</v>
      </c>
      <c r="Q83" s="84">
        <v>0</v>
      </c>
      <c r="R83" s="80">
        <v>0</v>
      </c>
      <c r="S83" s="80">
        <v>0</v>
      </c>
      <c r="T83" s="80">
        <v>0</v>
      </c>
      <c r="U83" s="85">
        <v>0</v>
      </c>
      <c r="V83" s="86">
        <v>0.16676522767593141</v>
      </c>
      <c r="W83" s="87">
        <f t="shared" si="14"/>
        <v>113.87372534673996</v>
      </c>
      <c r="X83" s="88">
        <f t="shared" si="15"/>
        <v>159.45554301569763</v>
      </c>
      <c r="Y83" s="89">
        <v>-39</v>
      </c>
      <c r="Z83" s="90">
        <v>0.28000000000000003</v>
      </c>
      <c r="AA83" s="90">
        <v>0</v>
      </c>
      <c r="AB83" s="91" t="s">
        <v>176</v>
      </c>
      <c r="AC83" s="92" t="s">
        <v>223</v>
      </c>
      <c r="AD83" s="48" t="s">
        <v>186</v>
      </c>
      <c r="AE83" s="46" t="s">
        <v>164</v>
      </c>
      <c r="AF83" s="108">
        <v>222.76521118649481</v>
      </c>
      <c r="AG83" s="121" t="s">
        <v>133</v>
      </c>
      <c r="AH83" s="122" t="s">
        <v>134</v>
      </c>
      <c r="AI83" s="123">
        <v>0</v>
      </c>
      <c r="AJ83" s="124" t="s">
        <v>151</v>
      </c>
      <c r="AK83" s="127" t="s">
        <v>190</v>
      </c>
      <c r="AL83" s="74" t="s">
        <v>55</v>
      </c>
    </row>
    <row r="84" spans="1:38" s="12" customFormat="1" ht="34.5" x14ac:dyDescent="0.35">
      <c r="A84" s="106" t="s">
        <v>155</v>
      </c>
      <c r="B84" s="107" t="s">
        <v>118</v>
      </c>
      <c r="C84" s="75" t="s">
        <v>52</v>
      </c>
      <c r="D84" s="78" t="s">
        <v>265</v>
      </c>
      <c r="E84" s="78" t="s">
        <v>273</v>
      </c>
      <c r="F84" s="78" t="s">
        <v>274</v>
      </c>
      <c r="G84" s="78" t="s">
        <v>275</v>
      </c>
      <c r="H84" s="79">
        <v>169.0668486728332</v>
      </c>
      <c r="I84" s="80">
        <v>189.05200259283322</v>
      </c>
      <c r="J84" s="79">
        <v>169.0668486728332</v>
      </c>
      <c r="K84" s="81">
        <v>189.14086259283323</v>
      </c>
      <c r="L84" s="82">
        <v>0</v>
      </c>
      <c r="M84" s="79">
        <v>0</v>
      </c>
      <c r="N84" s="79">
        <v>0</v>
      </c>
      <c r="O84" s="79">
        <v>0</v>
      </c>
      <c r="P84" s="83">
        <v>0</v>
      </c>
      <c r="Q84" s="84">
        <v>0</v>
      </c>
      <c r="R84" s="80">
        <v>0</v>
      </c>
      <c r="S84" s="80">
        <v>0</v>
      </c>
      <c r="T84" s="80">
        <v>8.8859999999999995E-2</v>
      </c>
      <c r="U84" s="85">
        <v>0</v>
      </c>
      <c r="V84" s="86">
        <v>0.21</v>
      </c>
      <c r="W84" s="87">
        <f t="shared" si="14"/>
        <v>149.42128144833825</v>
      </c>
      <c r="X84" s="88">
        <f t="shared" si="15"/>
        <v>228.86044373732821</v>
      </c>
      <c r="Y84" s="89">
        <v>240.59</v>
      </c>
      <c r="Z84" s="90">
        <v>1.49</v>
      </c>
      <c r="AA84" s="90">
        <v>0</v>
      </c>
      <c r="AB84" s="91" t="s">
        <v>161</v>
      </c>
      <c r="AC84" s="92" t="s">
        <v>162</v>
      </c>
      <c r="AD84" s="48" t="s">
        <v>186</v>
      </c>
      <c r="AE84" s="46" t="s">
        <v>164</v>
      </c>
      <c r="AF84" s="108">
        <v>205.04229657394293</v>
      </c>
      <c r="AG84" s="121" t="s">
        <v>133</v>
      </c>
      <c r="AH84" s="122" t="s">
        <v>130</v>
      </c>
      <c r="AI84" s="123">
        <v>0</v>
      </c>
      <c r="AJ84" s="124" t="s">
        <v>151</v>
      </c>
      <c r="AK84" s="120"/>
      <c r="AL84" s="74"/>
    </row>
    <row r="85" spans="1:38" s="12" customFormat="1" ht="34.5" x14ac:dyDescent="0.35">
      <c r="A85" s="106" t="s">
        <v>203</v>
      </c>
      <c r="B85" s="107" t="s">
        <v>171</v>
      </c>
      <c r="C85" s="75" t="s">
        <v>52</v>
      </c>
      <c r="D85" s="78" t="s">
        <v>265</v>
      </c>
      <c r="E85" s="78" t="s">
        <v>276</v>
      </c>
      <c r="F85" s="78" t="s">
        <v>277</v>
      </c>
      <c r="G85" s="78" t="s">
        <v>278</v>
      </c>
      <c r="H85" s="79">
        <f>14503.4142029155-150</f>
        <v>14353.414202915499</v>
      </c>
      <c r="I85" s="80">
        <f>37637.8262521611-150</f>
        <v>37487.826252161103</v>
      </c>
      <c r="J85" s="79">
        <v>14353.414202915499</v>
      </c>
      <c r="K85" s="81">
        <v>37487.826252161103</v>
      </c>
      <c r="L85" s="82">
        <v>0</v>
      </c>
      <c r="M85" s="79">
        <v>0</v>
      </c>
      <c r="N85" s="79">
        <v>0</v>
      </c>
      <c r="O85" s="79">
        <v>0</v>
      </c>
      <c r="P85" s="83">
        <v>0</v>
      </c>
      <c r="Q85" s="84">
        <v>0</v>
      </c>
      <c r="R85" s="80">
        <v>0</v>
      </c>
      <c r="S85" s="80">
        <v>0</v>
      </c>
      <c r="T85" s="80">
        <v>0</v>
      </c>
      <c r="U85" s="85">
        <v>0</v>
      </c>
      <c r="V85" s="86">
        <v>0.15</v>
      </c>
      <c r="W85" s="87">
        <f t="shared" si="14"/>
        <v>31864.652314336938</v>
      </c>
      <c r="X85" s="88">
        <f t="shared" si="15"/>
        <v>43111.000189985265</v>
      </c>
      <c r="Y85" s="89">
        <v>-18808.77</v>
      </c>
      <c r="Z85" s="90">
        <v>-0.57999999999999996</v>
      </c>
      <c r="AA85" s="90">
        <v>-0.66364725117779899</v>
      </c>
      <c r="AB85" s="91" t="s">
        <v>161</v>
      </c>
      <c r="AC85" s="92" t="s">
        <v>177</v>
      </c>
      <c r="AD85" s="48" t="s">
        <v>178</v>
      </c>
      <c r="AE85" s="46" t="s">
        <v>164</v>
      </c>
      <c r="AF85" s="108">
        <v>28666.250258183809</v>
      </c>
      <c r="AG85" s="121" t="s">
        <v>133</v>
      </c>
      <c r="AH85" s="122" t="s">
        <v>279</v>
      </c>
      <c r="AI85" s="123">
        <v>0</v>
      </c>
      <c r="AJ85" s="124" t="s">
        <v>151</v>
      </c>
      <c r="AK85" s="120"/>
      <c r="AL85" s="74" t="s">
        <v>55</v>
      </c>
    </row>
    <row r="86" spans="1:38" s="12" customFormat="1" ht="34.5" x14ac:dyDescent="0.35">
      <c r="A86" s="106" t="s">
        <v>124</v>
      </c>
      <c r="B86" s="107" t="s">
        <v>118</v>
      </c>
      <c r="C86" s="75" t="s">
        <v>52</v>
      </c>
      <c r="D86" s="78" t="s">
        <v>265</v>
      </c>
      <c r="E86" s="78" t="s">
        <v>273</v>
      </c>
      <c r="F86" s="78" t="s">
        <v>280</v>
      </c>
      <c r="G86" s="78" t="s">
        <v>281</v>
      </c>
      <c r="H86" s="79">
        <v>205.34125882352942</v>
      </c>
      <c r="I86" s="80">
        <v>419.50347851352939</v>
      </c>
      <c r="J86" s="79">
        <v>205.34125882352942</v>
      </c>
      <c r="K86" s="81">
        <v>419.50347851352939</v>
      </c>
      <c r="L86" s="82">
        <v>0</v>
      </c>
      <c r="M86" s="79">
        <v>0</v>
      </c>
      <c r="N86" s="79">
        <v>0</v>
      </c>
      <c r="O86" s="79">
        <v>0</v>
      </c>
      <c r="P86" s="83">
        <v>0</v>
      </c>
      <c r="Q86" s="84">
        <v>0</v>
      </c>
      <c r="R86" s="80">
        <v>0</v>
      </c>
      <c r="S86" s="80">
        <v>0</v>
      </c>
      <c r="T86" s="80">
        <v>0</v>
      </c>
      <c r="U86" s="85">
        <v>0</v>
      </c>
      <c r="V86" s="86">
        <v>0.21</v>
      </c>
      <c r="W86" s="87">
        <f t="shared" si="14"/>
        <v>331.40774802568825</v>
      </c>
      <c r="X86" s="88">
        <f t="shared" si="15"/>
        <v>507.59920900137053</v>
      </c>
      <c r="Y86" s="89">
        <v>-340.3</v>
      </c>
      <c r="Z86" s="90">
        <v>-0.92</v>
      </c>
      <c r="AA86" s="90">
        <v>0</v>
      </c>
      <c r="AB86" s="91" t="s">
        <v>176</v>
      </c>
      <c r="AC86" s="92" t="s">
        <v>177</v>
      </c>
      <c r="AD86" s="48" t="s">
        <v>186</v>
      </c>
      <c r="AE86" s="46" t="s">
        <v>164</v>
      </c>
      <c r="AF86" s="108">
        <v>302.46173270015606</v>
      </c>
      <c r="AG86" s="121" t="s">
        <v>133</v>
      </c>
      <c r="AH86" s="122" t="s">
        <v>201</v>
      </c>
      <c r="AI86" s="123">
        <v>0</v>
      </c>
      <c r="AJ86" s="124" t="s">
        <v>151</v>
      </c>
      <c r="AK86" s="120"/>
      <c r="AL86" s="74"/>
    </row>
    <row r="87" spans="1:38" s="12" customFormat="1" ht="25" x14ac:dyDescent="0.35">
      <c r="A87" s="106" t="s">
        <v>203</v>
      </c>
      <c r="B87" s="107" t="s">
        <v>156</v>
      </c>
      <c r="C87" s="75" t="s">
        <v>52</v>
      </c>
      <c r="D87" s="78" t="s">
        <v>265</v>
      </c>
      <c r="E87" s="78" t="s">
        <v>266</v>
      </c>
      <c r="F87" s="78" t="s">
        <v>282</v>
      </c>
      <c r="G87" s="78" t="s">
        <v>283</v>
      </c>
      <c r="H87" s="79">
        <v>-9.0573081330946712E-7</v>
      </c>
      <c r="I87" s="80">
        <v>-1.5065552971815776E-16</v>
      </c>
      <c r="J87" s="79">
        <v>1345.8995421138254</v>
      </c>
      <c r="K87" s="81">
        <v>1404.5377100895562</v>
      </c>
      <c r="L87" s="82">
        <v>0</v>
      </c>
      <c r="M87" s="79">
        <v>0</v>
      </c>
      <c r="N87" s="79">
        <v>1345.8995430195562</v>
      </c>
      <c r="O87" s="79">
        <v>0</v>
      </c>
      <c r="P87" s="83">
        <v>0</v>
      </c>
      <c r="Q87" s="84">
        <v>0</v>
      </c>
      <c r="R87" s="80">
        <v>0</v>
      </c>
      <c r="S87" s="80">
        <v>1404.2850000895562</v>
      </c>
      <c r="T87" s="80">
        <v>0</v>
      </c>
      <c r="U87" s="85">
        <v>0.25270999999999999</v>
      </c>
      <c r="V87" s="86">
        <v>0.17</v>
      </c>
      <c r="W87" s="87">
        <f t="shared" si="14"/>
        <v>1165.7662993743315</v>
      </c>
      <c r="X87" s="88">
        <f t="shared" si="15"/>
        <v>1643.3091208047806</v>
      </c>
      <c r="Y87" s="89">
        <v>-825.09</v>
      </c>
      <c r="Z87" s="90">
        <v>-0.67</v>
      </c>
      <c r="AA87" s="90">
        <v>0</v>
      </c>
      <c r="AB87" s="91" t="s">
        <v>168</v>
      </c>
      <c r="AC87" s="92" t="s">
        <v>223</v>
      </c>
      <c r="AD87" s="48" t="s">
        <v>163</v>
      </c>
      <c r="AE87" s="46" t="s">
        <v>164</v>
      </c>
      <c r="AF87" s="108">
        <v>1679.6318176524519</v>
      </c>
      <c r="AG87" s="121" t="s">
        <v>133</v>
      </c>
      <c r="AH87" s="122" t="s">
        <v>130</v>
      </c>
      <c r="AI87" s="123">
        <v>0</v>
      </c>
      <c r="AJ87" s="124" t="s">
        <v>151</v>
      </c>
      <c r="AK87" s="120"/>
      <c r="AL87" s="74" t="s">
        <v>55</v>
      </c>
    </row>
    <row r="88" spans="1:38" s="12" customFormat="1" ht="23" x14ac:dyDescent="0.35">
      <c r="A88" s="128" t="s">
        <v>146</v>
      </c>
      <c r="B88" s="129" t="s">
        <v>156</v>
      </c>
      <c r="C88" s="75" t="s">
        <v>52</v>
      </c>
      <c r="D88" s="78" t="s">
        <v>265</v>
      </c>
      <c r="E88" s="78" t="s">
        <v>266</v>
      </c>
      <c r="F88" s="78" t="s">
        <v>284</v>
      </c>
      <c r="G88" s="78" t="s">
        <v>285</v>
      </c>
      <c r="H88" s="79">
        <v>180.24529522374502</v>
      </c>
      <c r="I88" s="80">
        <v>210.46281253374502</v>
      </c>
      <c r="J88" s="79">
        <v>204.97679867434096</v>
      </c>
      <c r="K88" s="81">
        <v>235.19431598434096</v>
      </c>
      <c r="L88" s="82">
        <v>0</v>
      </c>
      <c r="M88" s="79">
        <v>0</v>
      </c>
      <c r="N88" s="79">
        <v>0</v>
      </c>
      <c r="O88" s="79">
        <v>24.731503450595927</v>
      </c>
      <c r="P88" s="83">
        <v>0</v>
      </c>
      <c r="Q88" s="84">
        <v>0</v>
      </c>
      <c r="R88" s="80">
        <v>0</v>
      </c>
      <c r="S88" s="80">
        <v>0</v>
      </c>
      <c r="T88" s="80">
        <v>24.731503450595927</v>
      </c>
      <c r="U88" s="85">
        <v>0</v>
      </c>
      <c r="V88" s="86">
        <v>0.15</v>
      </c>
      <c r="W88" s="87">
        <f t="shared" si="14"/>
        <v>199.91516858668982</v>
      </c>
      <c r="X88" s="88">
        <f t="shared" si="15"/>
        <v>270.47346338199208</v>
      </c>
      <c r="Y88" s="89">
        <v>-203.6</v>
      </c>
      <c r="Z88" s="90">
        <v>-0.83</v>
      </c>
      <c r="AA88" s="90">
        <v>-0.87108204570178205</v>
      </c>
      <c r="AB88" s="91" t="s">
        <v>176</v>
      </c>
      <c r="AC88" s="92" t="s">
        <v>177</v>
      </c>
      <c r="AD88" s="48" t="s">
        <v>163</v>
      </c>
      <c r="AE88" s="46" t="s">
        <v>164</v>
      </c>
      <c r="AF88" s="108">
        <v>360.41706971584136</v>
      </c>
      <c r="AG88" s="121" t="s">
        <v>133</v>
      </c>
      <c r="AH88" s="122" t="s">
        <v>134</v>
      </c>
      <c r="AI88" s="123">
        <v>0</v>
      </c>
      <c r="AJ88" s="124" t="s">
        <v>151</v>
      </c>
      <c r="AK88" s="120"/>
      <c r="AL88" s="74"/>
    </row>
    <row r="89" spans="1:38" s="12" customFormat="1" ht="25" x14ac:dyDescent="0.35">
      <c r="A89" s="106" t="s">
        <v>155</v>
      </c>
      <c r="B89" s="107" t="s">
        <v>118</v>
      </c>
      <c r="C89" s="75" t="s">
        <v>52</v>
      </c>
      <c r="D89" s="78" t="s">
        <v>265</v>
      </c>
      <c r="E89" s="78" t="s">
        <v>266</v>
      </c>
      <c r="F89" s="78" t="s">
        <v>286</v>
      </c>
      <c r="G89" s="78" t="s">
        <v>287</v>
      </c>
      <c r="H89" s="79">
        <v>126.76181153177828</v>
      </c>
      <c r="I89" s="80">
        <v>136.3979895917783</v>
      </c>
      <c r="J89" s="79">
        <v>151.9907509291443</v>
      </c>
      <c r="K89" s="81">
        <v>161.62692898914432</v>
      </c>
      <c r="L89" s="82">
        <v>0</v>
      </c>
      <c r="M89" s="79">
        <v>0</v>
      </c>
      <c r="N89" s="79">
        <v>0</v>
      </c>
      <c r="O89" s="79">
        <v>25.228939397366023</v>
      </c>
      <c r="P89" s="83">
        <v>0</v>
      </c>
      <c r="Q89" s="84">
        <v>0</v>
      </c>
      <c r="R89" s="80">
        <v>0</v>
      </c>
      <c r="S89" s="80">
        <v>0</v>
      </c>
      <c r="T89" s="80">
        <v>25.228939397366023</v>
      </c>
      <c r="U89" s="85">
        <v>0</v>
      </c>
      <c r="V89" s="86">
        <v>0.28864353312302843</v>
      </c>
      <c r="W89" s="87">
        <f t="shared" si="14"/>
        <v>114.97436115789289</v>
      </c>
      <c r="X89" s="88">
        <f t="shared" si="15"/>
        <v>208.27949682039576</v>
      </c>
      <c r="Y89" s="89">
        <v>-84</v>
      </c>
      <c r="Z89" s="90" t="s">
        <v>222</v>
      </c>
      <c r="AA89" s="90">
        <v>0</v>
      </c>
      <c r="AB89" s="91" t="s">
        <v>176</v>
      </c>
      <c r="AC89" s="92" t="s">
        <v>223</v>
      </c>
      <c r="AD89" s="48" t="s">
        <v>186</v>
      </c>
      <c r="AE89" s="46" t="s">
        <v>164</v>
      </c>
      <c r="AF89" s="108">
        <v>165.70611401509947</v>
      </c>
      <c r="AG89" s="121" t="s">
        <v>133</v>
      </c>
      <c r="AH89" s="122" t="s">
        <v>134</v>
      </c>
      <c r="AI89" s="123">
        <v>0</v>
      </c>
      <c r="AJ89" s="124" t="s">
        <v>151</v>
      </c>
      <c r="AK89" s="120"/>
      <c r="AL89" s="74" t="s">
        <v>55</v>
      </c>
    </row>
    <row r="90" spans="1:38" s="12" customFormat="1" ht="25" x14ac:dyDescent="0.35">
      <c r="A90" s="106" t="s">
        <v>155</v>
      </c>
      <c r="B90" s="107" t="s">
        <v>118</v>
      </c>
      <c r="C90" s="75" t="s">
        <v>52</v>
      </c>
      <c r="D90" s="78" t="s">
        <v>265</v>
      </c>
      <c r="E90" s="78" t="s">
        <v>266</v>
      </c>
      <c r="F90" s="78" t="s">
        <v>288</v>
      </c>
      <c r="G90" s="78" t="s">
        <v>289</v>
      </c>
      <c r="H90" s="79">
        <v>46.337182752269086</v>
      </c>
      <c r="I90" s="80">
        <v>50.368231432269077</v>
      </c>
      <c r="J90" s="79">
        <v>97.764369142119136</v>
      </c>
      <c r="K90" s="81">
        <v>101.79541782211913</v>
      </c>
      <c r="L90" s="82">
        <v>0</v>
      </c>
      <c r="M90" s="79">
        <v>0</v>
      </c>
      <c r="N90" s="79">
        <v>0</v>
      </c>
      <c r="O90" s="79">
        <v>51.427186389850057</v>
      </c>
      <c r="P90" s="83">
        <v>0</v>
      </c>
      <c r="Q90" s="84">
        <v>0</v>
      </c>
      <c r="R90" s="80">
        <v>0</v>
      </c>
      <c r="S90" s="80">
        <v>0</v>
      </c>
      <c r="T90" s="80">
        <v>51.427186389850057</v>
      </c>
      <c r="U90" s="85">
        <v>0</v>
      </c>
      <c r="V90" s="86">
        <v>0.29960317460317459</v>
      </c>
      <c r="W90" s="87">
        <f t="shared" si="14"/>
        <v>71.297187482555657</v>
      </c>
      <c r="X90" s="88">
        <f t="shared" si="15"/>
        <v>132.2936481616826</v>
      </c>
      <c r="Y90" s="89">
        <v>-1</v>
      </c>
      <c r="Z90" s="90" t="s">
        <v>222</v>
      </c>
      <c r="AA90" s="90">
        <v>0</v>
      </c>
      <c r="AB90" s="91" t="s">
        <v>176</v>
      </c>
      <c r="AC90" s="92" t="s">
        <v>290</v>
      </c>
      <c r="AD90" s="48" t="s">
        <v>186</v>
      </c>
      <c r="AE90" s="46" t="s">
        <v>164</v>
      </c>
      <c r="AF90" s="108">
        <v>155.90803421539135</v>
      </c>
      <c r="AG90" s="121" t="s">
        <v>133</v>
      </c>
      <c r="AH90" s="122" t="s">
        <v>134</v>
      </c>
      <c r="AI90" s="123">
        <v>0</v>
      </c>
      <c r="AJ90" s="124" t="s">
        <v>151</v>
      </c>
      <c r="AK90" s="120"/>
      <c r="AL90" s="74" t="s">
        <v>55</v>
      </c>
    </row>
    <row r="91" spans="1:38" s="12" customFormat="1" ht="34.5" x14ac:dyDescent="0.35">
      <c r="A91" s="106" t="s">
        <v>155</v>
      </c>
      <c r="B91" s="107" t="s">
        <v>118</v>
      </c>
      <c r="C91" s="75" t="s">
        <v>52</v>
      </c>
      <c r="D91" s="78" t="s">
        <v>265</v>
      </c>
      <c r="E91" s="78" t="s">
        <v>266</v>
      </c>
      <c r="F91" s="78" t="s">
        <v>291</v>
      </c>
      <c r="G91" s="78" t="s">
        <v>292</v>
      </c>
      <c r="H91" s="79">
        <v>69.533125670434629</v>
      </c>
      <c r="I91" s="80">
        <v>74.731874270434631</v>
      </c>
      <c r="J91" s="79">
        <v>126.17987865005776</v>
      </c>
      <c r="K91" s="81">
        <v>131.37862725005778</v>
      </c>
      <c r="L91" s="82">
        <v>0</v>
      </c>
      <c r="M91" s="79">
        <v>0</v>
      </c>
      <c r="N91" s="79">
        <v>0</v>
      </c>
      <c r="O91" s="79">
        <v>56.64675297962313</v>
      </c>
      <c r="P91" s="83">
        <v>0</v>
      </c>
      <c r="Q91" s="84">
        <v>0</v>
      </c>
      <c r="R91" s="80">
        <v>0</v>
      </c>
      <c r="S91" s="80">
        <v>0</v>
      </c>
      <c r="T91" s="80">
        <v>56.64675297962313</v>
      </c>
      <c r="U91" s="85">
        <v>0</v>
      </c>
      <c r="V91" s="86">
        <v>0.3</v>
      </c>
      <c r="W91" s="87">
        <f t="shared" si="14"/>
        <v>91.965039075040437</v>
      </c>
      <c r="X91" s="88">
        <f t="shared" si="15"/>
        <v>170.79221542507511</v>
      </c>
      <c r="Y91" s="89">
        <v>-42</v>
      </c>
      <c r="Z91" s="90" t="s">
        <v>222</v>
      </c>
      <c r="AA91" s="90">
        <v>0</v>
      </c>
      <c r="AB91" s="91" t="s">
        <v>176</v>
      </c>
      <c r="AC91" s="92" t="s">
        <v>293</v>
      </c>
      <c r="AD91" s="48" t="s">
        <v>186</v>
      </c>
      <c r="AE91" s="46" t="s">
        <v>164</v>
      </c>
      <c r="AF91" s="108">
        <v>134.63709846075827</v>
      </c>
      <c r="AG91" s="121" t="s">
        <v>133</v>
      </c>
      <c r="AH91" s="122" t="s">
        <v>134</v>
      </c>
      <c r="AI91" s="123">
        <v>0</v>
      </c>
      <c r="AJ91" s="124" t="s">
        <v>151</v>
      </c>
      <c r="AK91" s="120"/>
      <c r="AL91" s="74" t="s">
        <v>55</v>
      </c>
    </row>
    <row r="92" spans="1:38" s="12" customFormat="1" ht="23" x14ac:dyDescent="0.35">
      <c r="A92" s="76" t="s">
        <v>203</v>
      </c>
      <c r="B92" s="107" t="s">
        <v>156</v>
      </c>
      <c r="C92" s="75" t="s">
        <v>52</v>
      </c>
      <c r="D92" s="78" t="s">
        <v>265</v>
      </c>
      <c r="E92" s="78" t="s">
        <v>266</v>
      </c>
      <c r="F92" s="78" t="s">
        <v>294</v>
      </c>
      <c r="G92" s="78" t="s">
        <v>295</v>
      </c>
      <c r="H92" s="79">
        <v>165</v>
      </c>
      <c r="I92" s="80">
        <v>165</v>
      </c>
      <c r="J92" s="79">
        <v>165</v>
      </c>
      <c r="K92" s="81">
        <v>165</v>
      </c>
      <c r="L92" s="82"/>
      <c r="M92" s="79"/>
      <c r="N92" s="79"/>
      <c r="O92" s="79"/>
      <c r="P92" s="83"/>
      <c r="Q92" s="84"/>
      <c r="R92" s="80"/>
      <c r="S92" s="80"/>
      <c r="T92" s="80"/>
      <c r="U92" s="85"/>
      <c r="V92" s="86"/>
      <c r="W92" s="87">
        <f>IF(V92=0,0,IF(AE92="FKS",(K92*(1-V92)),(K92*0.9)))</f>
        <v>0</v>
      </c>
      <c r="X92" s="88">
        <f>IF(V92=0,0,IF(AE92="FKS",(K92*(1+V92)),(K92*1.4)))</f>
        <v>0</v>
      </c>
      <c r="Y92" s="89"/>
      <c r="Z92" s="90"/>
      <c r="AA92" s="90"/>
      <c r="AB92" s="91"/>
      <c r="AC92" s="92"/>
      <c r="AD92" s="48"/>
      <c r="AE92" s="46"/>
      <c r="AF92" s="108">
        <v>0</v>
      </c>
      <c r="AG92" s="109" t="s">
        <v>133</v>
      </c>
      <c r="AH92" s="26" t="s">
        <v>134</v>
      </c>
      <c r="AI92" s="110"/>
      <c r="AJ92" s="111"/>
      <c r="AK92" s="112"/>
      <c r="AL92" s="113" t="s">
        <v>55</v>
      </c>
    </row>
    <row r="93" spans="1:38" s="12" customFormat="1" ht="23" x14ac:dyDescent="0.35">
      <c r="A93" s="76" t="s">
        <v>203</v>
      </c>
      <c r="B93" s="107" t="s">
        <v>156</v>
      </c>
      <c r="C93" s="75" t="s">
        <v>52</v>
      </c>
      <c r="D93" s="78" t="s">
        <v>265</v>
      </c>
      <c r="E93" s="78" t="s">
        <v>266</v>
      </c>
      <c r="F93" s="78" t="s">
        <v>296</v>
      </c>
      <c r="G93" s="78" t="s">
        <v>297</v>
      </c>
      <c r="H93" s="79">
        <v>243</v>
      </c>
      <c r="I93" s="80">
        <v>243</v>
      </c>
      <c r="J93" s="79">
        <v>243</v>
      </c>
      <c r="K93" s="81">
        <v>243</v>
      </c>
      <c r="L93" s="82"/>
      <c r="M93" s="79"/>
      <c r="N93" s="79"/>
      <c r="O93" s="79"/>
      <c r="P93" s="83"/>
      <c r="Q93" s="84"/>
      <c r="R93" s="80"/>
      <c r="S93" s="80"/>
      <c r="T93" s="80"/>
      <c r="U93" s="85"/>
      <c r="V93" s="86"/>
      <c r="W93" s="87">
        <f>IF(V93=0,0,IF(AE93="FKS",(K93*(1-V93)),(K93*0.9)))</f>
        <v>0</v>
      </c>
      <c r="X93" s="88">
        <f>IF(V93=0,0,IF(AE93="FKS",(K93*(1+V93)),(K93*1.4)))</f>
        <v>0</v>
      </c>
      <c r="Y93" s="89"/>
      <c r="Z93" s="90"/>
      <c r="AA93" s="90"/>
      <c r="AB93" s="91"/>
      <c r="AC93" s="92"/>
      <c r="AD93" s="48"/>
      <c r="AE93" s="46"/>
      <c r="AF93" s="108">
        <v>0</v>
      </c>
      <c r="AG93" s="109" t="s">
        <v>133</v>
      </c>
      <c r="AH93" s="26" t="s">
        <v>134</v>
      </c>
      <c r="AI93" s="110"/>
      <c r="AJ93" s="111"/>
      <c r="AK93" s="112"/>
      <c r="AL93" s="113" t="s">
        <v>55</v>
      </c>
    </row>
    <row r="94" spans="1:38" s="12" customFormat="1" ht="23" x14ac:dyDescent="0.35">
      <c r="A94" s="76" t="s">
        <v>124</v>
      </c>
      <c r="B94" s="107" t="s">
        <v>118</v>
      </c>
      <c r="C94" s="75" t="s">
        <v>152</v>
      </c>
      <c r="D94" s="78" t="s">
        <v>265</v>
      </c>
      <c r="E94" s="78">
        <v>763</v>
      </c>
      <c r="F94" s="78" t="s">
        <v>298</v>
      </c>
      <c r="G94" s="78" t="s">
        <v>299</v>
      </c>
      <c r="H94" s="79">
        <v>4753.4931342294094</v>
      </c>
      <c r="I94" s="80">
        <v>5341.2769045694095</v>
      </c>
      <c r="J94" s="79">
        <v>7360.9056086568507</v>
      </c>
      <c r="K94" s="81">
        <v>8372.1281194868498</v>
      </c>
      <c r="L94" s="82">
        <v>0</v>
      </c>
      <c r="M94" s="79">
        <v>0</v>
      </c>
      <c r="N94" s="79">
        <v>0</v>
      </c>
      <c r="O94" s="79">
        <v>0</v>
      </c>
      <c r="P94" s="83">
        <v>2607.4124744274413</v>
      </c>
      <c r="Q94" s="84">
        <v>0</v>
      </c>
      <c r="R94" s="80">
        <v>0</v>
      </c>
      <c r="S94" s="80">
        <v>14.41812388</v>
      </c>
      <c r="T94" s="80">
        <v>9.0206166100000011</v>
      </c>
      <c r="U94" s="85">
        <v>3007.4124744274413</v>
      </c>
      <c r="V94" s="86">
        <v>0</v>
      </c>
      <c r="W94" s="87">
        <f t="shared" si="14"/>
        <v>0</v>
      </c>
      <c r="X94" s="88">
        <f t="shared" si="15"/>
        <v>0</v>
      </c>
      <c r="Y94" s="89">
        <v>0</v>
      </c>
      <c r="Z94" s="90">
        <v>0</v>
      </c>
      <c r="AA94" s="90">
        <v>0</v>
      </c>
      <c r="AB94" s="91">
        <v>0</v>
      </c>
      <c r="AC94" s="92">
        <v>0</v>
      </c>
      <c r="AD94" s="48">
        <v>0</v>
      </c>
      <c r="AE94" s="46">
        <v>0</v>
      </c>
      <c r="AF94" s="115">
        <v>4781.0503267653157</v>
      </c>
      <c r="AG94" s="116" t="s">
        <v>133</v>
      </c>
      <c r="AH94" s="117" t="s">
        <v>130</v>
      </c>
      <c r="AI94" s="118">
        <v>0</v>
      </c>
      <c r="AJ94" s="119"/>
      <c r="AK94" s="120"/>
      <c r="AL94" s="74"/>
    </row>
    <row r="95" spans="1:38" s="12" customFormat="1" ht="23" x14ac:dyDescent="0.35">
      <c r="A95" s="106" t="s">
        <v>124</v>
      </c>
      <c r="B95" s="107" t="s">
        <v>118</v>
      </c>
      <c r="C95" s="75" t="s">
        <v>39</v>
      </c>
      <c r="D95" s="78" t="s">
        <v>265</v>
      </c>
      <c r="E95" s="78" t="s">
        <v>300</v>
      </c>
      <c r="F95" s="78" t="s">
        <v>301</v>
      </c>
      <c r="G95" s="78" t="s">
        <v>302</v>
      </c>
      <c r="H95" s="79">
        <v>460.76979676812084</v>
      </c>
      <c r="I95" s="80">
        <v>693.89828713812085</v>
      </c>
      <c r="J95" s="79">
        <v>460.76979676812084</v>
      </c>
      <c r="K95" s="81">
        <v>694.04385513812088</v>
      </c>
      <c r="L95" s="82">
        <v>0</v>
      </c>
      <c r="M95" s="79">
        <v>0</v>
      </c>
      <c r="N95" s="79">
        <v>0</v>
      </c>
      <c r="O95" s="79">
        <v>0</v>
      </c>
      <c r="P95" s="83">
        <v>0</v>
      </c>
      <c r="Q95" s="84">
        <v>0</v>
      </c>
      <c r="R95" s="80">
        <v>0</v>
      </c>
      <c r="S95" s="80">
        <v>0</v>
      </c>
      <c r="T95" s="80">
        <v>0</v>
      </c>
      <c r="U95" s="85">
        <v>0.145568</v>
      </c>
      <c r="V95" s="86">
        <v>0</v>
      </c>
      <c r="W95" s="87">
        <f t="shared" si="14"/>
        <v>0</v>
      </c>
      <c r="X95" s="88">
        <f t="shared" si="15"/>
        <v>0</v>
      </c>
      <c r="Y95" s="89">
        <v>0</v>
      </c>
      <c r="Z95" s="90">
        <v>0</v>
      </c>
      <c r="AA95" s="90">
        <v>0</v>
      </c>
      <c r="AB95" s="91">
        <v>0</v>
      </c>
      <c r="AC95" s="92">
        <v>0</v>
      </c>
      <c r="AD95" s="48">
        <v>0</v>
      </c>
      <c r="AE95" s="46">
        <v>0</v>
      </c>
      <c r="AF95" s="108">
        <v>785.28815123229879</v>
      </c>
      <c r="AG95" s="121" t="s">
        <v>133</v>
      </c>
      <c r="AH95" s="122" t="s">
        <v>303</v>
      </c>
      <c r="AI95" s="123">
        <v>0</v>
      </c>
      <c r="AJ95" s="119"/>
      <c r="AK95" s="120"/>
      <c r="AL95" s="74"/>
    </row>
    <row r="96" spans="1:38" s="12" customFormat="1" ht="23" x14ac:dyDescent="0.35">
      <c r="A96" s="106" t="s">
        <v>155</v>
      </c>
      <c r="B96" s="107" t="s">
        <v>118</v>
      </c>
      <c r="C96" s="75" t="s">
        <v>39</v>
      </c>
      <c r="D96" s="78" t="s">
        <v>265</v>
      </c>
      <c r="E96" s="78" t="s">
        <v>300</v>
      </c>
      <c r="F96" s="78" t="s">
        <v>304</v>
      </c>
      <c r="G96" s="78" t="s">
        <v>305</v>
      </c>
      <c r="H96" s="79">
        <v>853.62361191055527</v>
      </c>
      <c r="I96" s="80">
        <v>963.48645578055527</v>
      </c>
      <c r="J96" s="79">
        <v>853.62361191055527</v>
      </c>
      <c r="K96" s="81">
        <v>963.48645578055527</v>
      </c>
      <c r="L96" s="82">
        <v>0</v>
      </c>
      <c r="M96" s="79">
        <v>0</v>
      </c>
      <c r="N96" s="79">
        <v>0</v>
      </c>
      <c r="O96" s="79">
        <v>0</v>
      </c>
      <c r="P96" s="83">
        <v>0</v>
      </c>
      <c r="Q96" s="84">
        <v>0</v>
      </c>
      <c r="R96" s="80">
        <v>0</v>
      </c>
      <c r="S96" s="80">
        <v>0</v>
      </c>
      <c r="T96" s="80">
        <v>0</v>
      </c>
      <c r="U96" s="85">
        <v>0</v>
      </c>
      <c r="V96" s="86">
        <v>0.17</v>
      </c>
      <c r="W96" s="87">
        <f t="shared" si="14"/>
        <v>799.69375829786088</v>
      </c>
      <c r="X96" s="88">
        <f t="shared" si="15"/>
        <v>1127.2791532632496</v>
      </c>
      <c r="Y96" s="89">
        <v>-674.34</v>
      </c>
      <c r="Z96" s="90">
        <v>-0.81</v>
      </c>
      <c r="AA96" s="90">
        <v>0</v>
      </c>
      <c r="AB96" s="91" t="s">
        <v>161</v>
      </c>
      <c r="AC96" s="92" t="s">
        <v>177</v>
      </c>
      <c r="AD96" s="48" t="s">
        <v>186</v>
      </c>
      <c r="AE96" s="46" t="s">
        <v>164</v>
      </c>
      <c r="AF96" s="108">
        <v>947.35478857714156</v>
      </c>
      <c r="AG96" s="121" t="s">
        <v>133</v>
      </c>
      <c r="AH96" s="122" t="s">
        <v>303</v>
      </c>
      <c r="AI96" s="123">
        <v>0</v>
      </c>
      <c r="AJ96" s="124" t="s">
        <v>151</v>
      </c>
      <c r="AK96" s="120"/>
      <c r="AL96" s="74"/>
    </row>
    <row r="97" spans="1:38" s="12" customFormat="1" ht="34.5" x14ac:dyDescent="0.35">
      <c r="A97" s="106" t="s">
        <v>146</v>
      </c>
      <c r="B97" s="107" t="s">
        <v>156</v>
      </c>
      <c r="C97" s="75" t="s">
        <v>52</v>
      </c>
      <c r="D97" s="78" t="s">
        <v>94</v>
      </c>
      <c r="E97" s="78" t="s">
        <v>306</v>
      </c>
      <c r="F97" s="78" t="s">
        <v>307</v>
      </c>
      <c r="G97" s="78" t="s">
        <v>308</v>
      </c>
      <c r="H97" s="79">
        <v>608.11376268333629</v>
      </c>
      <c r="I97" s="80">
        <v>667.50694161333638</v>
      </c>
      <c r="J97" s="79">
        <v>823.92264129694195</v>
      </c>
      <c r="K97" s="81">
        <v>897.67333863694193</v>
      </c>
      <c r="L97" s="82">
        <v>0</v>
      </c>
      <c r="M97" s="79">
        <v>0</v>
      </c>
      <c r="N97" s="79">
        <v>211.4562133886343</v>
      </c>
      <c r="O97" s="79">
        <v>0</v>
      </c>
      <c r="P97" s="83">
        <v>4.3526652249713331</v>
      </c>
      <c r="Q97" s="84">
        <v>0</v>
      </c>
      <c r="R97" s="80">
        <v>0</v>
      </c>
      <c r="S97" s="80">
        <v>225.55799708863429</v>
      </c>
      <c r="T97" s="80">
        <v>0</v>
      </c>
      <c r="U97" s="85">
        <v>4.6083999349713327</v>
      </c>
      <c r="V97" s="86">
        <v>0.15</v>
      </c>
      <c r="W97" s="87">
        <f t="shared" si="14"/>
        <v>763.0223378414006</v>
      </c>
      <c r="X97" s="88">
        <f t="shared" si="15"/>
        <v>1032.3243394324832</v>
      </c>
      <c r="Y97" s="89">
        <v>-44.78</v>
      </c>
      <c r="Z97" s="90">
        <v>-0.06</v>
      </c>
      <c r="AA97" s="90">
        <v>-0.2122956855159924</v>
      </c>
      <c r="AB97" s="91" t="s">
        <v>161</v>
      </c>
      <c r="AC97" s="92" t="s">
        <v>215</v>
      </c>
      <c r="AD97" s="48" t="s">
        <v>233</v>
      </c>
      <c r="AE97" s="46" t="s">
        <v>164</v>
      </c>
      <c r="AF97" s="115">
        <v>1270.4433993215187</v>
      </c>
      <c r="AG97" s="116" t="s">
        <v>130</v>
      </c>
      <c r="AH97" s="117" t="s">
        <v>130</v>
      </c>
      <c r="AI97" s="118">
        <v>0</v>
      </c>
      <c r="AJ97" s="124" t="s">
        <v>151</v>
      </c>
      <c r="AK97" s="120"/>
      <c r="AL97" s="74"/>
    </row>
    <row r="98" spans="1:38" s="12" customFormat="1" ht="23" x14ac:dyDescent="0.35">
      <c r="A98" s="106" t="s">
        <v>155</v>
      </c>
      <c r="B98" s="107" t="s">
        <v>156</v>
      </c>
      <c r="C98" s="75" t="s">
        <v>52</v>
      </c>
      <c r="D98" s="78" t="s">
        <v>94</v>
      </c>
      <c r="E98" s="78" t="s">
        <v>309</v>
      </c>
      <c r="F98" s="78" t="s">
        <v>310</v>
      </c>
      <c r="G98" s="78" t="s">
        <v>311</v>
      </c>
      <c r="H98" s="79">
        <v>229.14900372142043</v>
      </c>
      <c r="I98" s="80">
        <v>257.68464618142042</v>
      </c>
      <c r="J98" s="79">
        <v>229.14900372142043</v>
      </c>
      <c r="K98" s="81">
        <v>257.68464618142042</v>
      </c>
      <c r="L98" s="82">
        <v>0</v>
      </c>
      <c r="M98" s="79">
        <v>0</v>
      </c>
      <c r="N98" s="79">
        <v>0</v>
      </c>
      <c r="O98" s="79">
        <v>0</v>
      </c>
      <c r="P98" s="83">
        <v>0</v>
      </c>
      <c r="Q98" s="84">
        <v>0</v>
      </c>
      <c r="R98" s="80">
        <v>0</v>
      </c>
      <c r="S98" s="80">
        <v>0</v>
      </c>
      <c r="T98" s="80">
        <v>0</v>
      </c>
      <c r="U98" s="85">
        <v>0</v>
      </c>
      <c r="V98" s="86">
        <v>0.16</v>
      </c>
      <c r="W98" s="87">
        <f t="shared" si="14"/>
        <v>216.45510279239315</v>
      </c>
      <c r="X98" s="88">
        <f t="shared" si="15"/>
        <v>298.91418957044766</v>
      </c>
      <c r="Y98" s="89">
        <v>359.22</v>
      </c>
      <c r="Z98" s="90">
        <v>1.36</v>
      </c>
      <c r="AA98" s="90">
        <v>1.0415655906895691</v>
      </c>
      <c r="AB98" s="91" t="s">
        <v>176</v>
      </c>
      <c r="AC98" s="92" t="s">
        <v>162</v>
      </c>
      <c r="AD98" s="48" t="s">
        <v>163</v>
      </c>
      <c r="AE98" s="46" t="s">
        <v>164</v>
      </c>
      <c r="AF98" s="135">
        <v>485.20975011951214</v>
      </c>
      <c r="AG98" s="136" t="s">
        <v>133</v>
      </c>
      <c r="AH98" s="137" t="s">
        <v>249</v>
      </c>
      <c r="AI98" s="138">
        <v>0</v>
      </c>
      <c r="AJ98" s="124" t="s">
        <v>151</v>
      </c>
      <c r="AK98" s="120"/>
      <c r="AL98" s="113"/>
    </row>
    <row r="99" spans="1:38" s="12" customFormat="1" ht="34.5" x14ac:dyDescent="0.35">
      <c r="A99" s="106" t="s">
        <v>155</v>
      </c>
      <c r="B99" s="107" t="s">
        <v>156</v>
      </c>
      <c r="C99" s="75" t="s">
        <v>52</v>
      </c>
      <c r="D99" s="78" t="s">
        <v>94</v>
      </c>
      <c r="E99" s="78" t="s">
        <v>97</v>
      </c>
      <c r="F99" s="78" t="s">
        <v>312</v>
      </c>
      <c r="G99" s="78" t="s">
        <v>313</v>
      </c>
      <c r="H99" s="79">
        <f>200.326470065951</f>
        <v>200.32647006595101</v>
      </c>
      <c r="I99" s="80">
        <f>200.734662055951</f>
        <v>200.73466205595099</v>
      </c>
      <c r="J99" s="79">
        <v>200.32647006595101</v>
      </c>
      <c r="K99" s="81">
        <v>200.73466205595099</v>
      </c>
      <c r="L99" s="82">
        <v>0</v>
      </c>
      <c r="M99" s="79">
        <v>0</v>
      </c>
      <c r="N99" s="79">
        <v>0</v>
      </c>
      <c r="O99" s="79">
        <v>0</v>
      </c>
      <c r="P99" s="83">
        <v>0</v>
      </c>
      <c r="Q99" s="84">
        <v>0</v>
      </c>
      <c r="R99" s="80">
        <v>0</v>
      </c>
      <c r="S99" s="80">
        <v>0</v>
      </c>
      <c r="T99" s="80">
        <v>0</v>
      </c>
      <c r="U99" s="85">
        <v>0</v>
      </c>
      <c r="V99" s="86">
        <v>0.3</v>
      </c>
      <c r="W99" s="87">
        <f>IF(V99=0,0,IF(AE99="FKS",(K99*(1-V99)),(K99*0.9)))</f>
        <v>180.66119585035591</v>
      </c>
      <c r="X99" s="88">
        <f>IF(V99=0,0,IF(AE99="FKS",(K99*(1+V99)),(K99*1.4)))</f>
        <v>281.02852687833138</v>
      </c>
      <c r="Y99" s="89" t="s">
        <v>130</v>
      </c>
      <c r="Z99" s="90" t="s">
        <v>130</v>
      </c>
      <c r="AA99" s="90" t="s">
        <v>130</v>
      </c>
      <c r="AB99" s="91" t="s">
        <v>176</v>
      </c>
      <c r="AC99" s="92" t="s">
        <v>314</v>
      </c>
      <c r="AD99" s="48" t="s">
        <v>207</v>
      </c>
      <c r="AE99" s="46" t="s">
        <v>208</v>
      </c>
      <c r="AF99" s="108">
        <v>0</v>
      </c>
      <c r="AG99" s="121" t="s">
        <v>133</v>
      </c>
      <c r="AH99" s="122" t="s">
        <v>130</v>
      </c>
      <c r="AI99" s="123">
        <v>0</v>
      </c>
      <c r="AJ99" s="124" t="s">
        <v>151</v>
      </c>
      <c r="AK99" s="139"/>
      <c r="AL99" s="74"/>
    </row>
    <row r="100" spans="1:38" s="12" customFormat="1" ht="34.5" x14ac:dyDescent="0.35">
      <c r="A100" s="106" t="s">
        <v>203</v>
      </c>
      <c r="B100" s="107" t="s">
        <v>171</v>
      </c>
      <c r="C100" s="75" t="s">
        <v>52</v>
      </c>
      <c r="D100" s="78" t="s">
        <v>94</v>
      </c>
      <c r="E100" s="78" t="s">
        <v>309</v>
      </c>
      <c r="F100" s="78" t="s">
        <v>315</v>
      </c>
      <c r="G100" s="78" t="s">
        <v>316</v>
      </c>
      <c r="H100" s="79">
        <f>3340.76038494656+3300</f>
        <v>6640.7603849465595</v>
      </c>
      <c r="I100" s="80">
        <v>32308.391278611703</v>
      </c>
      <c r="J100" s="79">
        <v>6640.7603849465595</v>
      </c>
      <c r="K100" s="81">
        <v>32308.391278611703</v>
      </c>
      <c r="L100" s="82">
        <v>0</v>
      </c>
      <c r="M100" s="79">
        <v>0</v>
      </c>
      <c r="N100" s="79">
        <v>0</v>
      </c>
      <c r="O100" s="79">
        <v>0</v>
      </c>
      <c r="P100" s="83">
        <v>0</v>
      </c>
      <c r="Q100" s="84">
        <v>0</v>
      </c>
      <c r="R100" s="80">
        <v>0</v>
      </c>
      <c r="S100" s="80">
        <v>0</v>
      </c>
      <c r="T100" s="80">
        <v>0</v>
      </c>
      <c r="U100" s="85">
        <v>0</v>
      </c>
      <c r="V100" s="86">
        <v>0.3</v>
      </c>
      <c r="W100" s="87">
        <f t="shared" si="14"/>
        <v>29077.552150750533</v>
      </c>
      <c r="X100" s="88">
        <f t="shared" si="15"/>
        <v>45231.747790056383</v>
      </c>
      <c r="Y100" s="89">
        <v>-22131.73</v>
      </c>
      <c r="Z100" s="90">
        <v>-0.78</v>
      </c>
      <c r="AA100" s="90">
        <v>-0.89700817969523372</v>
      </c>
      <c r="AB100" s="91" t="s">
        <v>161</v>
      </c>
      <c r="AC100" s="92" t="s">
        <v>177</v>
      </c>
      <c r="AD100" s="48" t="s">
        <v>207</v>
      </c>
      <c r="AE100" s="46" t="s">
        <v>150</v>
      </c>
      <c r="AF100" s="108">
        <v>34597.165876554871</v>
      </c>
      <c r="AG100" s="121" t="s">
        <v>133</v>
      </c>
      <c r="AH100" s="122" t="s">
        <v>134</v>
      </c>
      <c r="AI100" s="123" t="s">
        <v>317</v>
      </c>
      <c r="AJ100" s="124" t="s">
        <v>151</v>
      </c>
      <c r="AK100" s="120"/>
      <c r="AL100" s="74"/>
    </row>
    <row r="101" spans="1:38" s="12" customFormat="1" ht="34.5" x14ac:dyDescent="0.35">
      <c r="A101" s="106" t="s">
        <v>203</v>
      </c>
      <c r="B101" s="107" t="s">
        <v>171</v>
      </c>
      <c r="C101" s="75" t="s">
        <v>52</v>
      </c>
      <c r="D101" s="78" t="s">
        <v>94</v>
      </c>
      <c r="E101" s="78" t="s">
        <v>318</v>
      </c>
      <c r="F101" s="78" t="s">
        <v>319</v>
      </c>
      <c r="G101" s="78" t="s">
        <v>320</v>
      </c>
      <c r="H101" s="79">
        <v>151.16235891261519</v>
      </c>
      <c r="I101" s="80">
        <v>151.16235891261519</v>
      </c>
      <c r="J101" s="79">
        <v>302.32951566028646</v>
      </c>
      <c r="K101" s="81">
        <v>302.32951566028646</v>
      </c>
      <c r="L101" s="82">
        <v>0</v>
      </c>
      <c r="M101" s="79">
        <v>0</v>
      </c>
      <c r="N101" s="79">
        <v>0</v>
      </c>
      <c r="O101" s="79">
        <v>151.1671567476713</v>
      </c>
      <c r="P101" s="83">
        <v>0</v>
      </c>
      <c r="Q101" s="84">
        <v>0</v>
      </c>
      <c r="R101" s="80">
        <v>0</v>
      </c>
      <c r="S101" s="80">
        <v>0</v>
      </c>
      <c r="T101" s="80">
        <v>151.1671567476713</v>
      </c>
      <c r="U101" s="85">
        <v>0</v>
      </c>
      <c r="V101" s="86">
        <v>0.3</v>
      </c>
      <c r="W101" s="87">
        <f t="shared" si="14"/>
        <v>272.09656409425781</v>
      </c>
      <c r="X101" s="88">
        <f t="shared" si="15"/>
        <v>423.26132192440105</v>
      </c>
      <c r="Y101" s="89" t="s">
        <v>130</v>
      </c>
      <c r="Z101" s="90" t="s">
        <v>130</v>
      </c>
      <c r="AA101" s="90" t="s">
        <v>130</v>
      </c>
      <c r="AB101" s="45" t="s">
        <v>176</v>
      </c>
      <c r="AC101" s="47" t="s">
        <v>314</v>
      </c>
      <c r="AD101" s="48" t="s">
        <v>207</v>
      </c>
      <c r="AE101" s="46" t="s">
        <v>208</v>
      </c>
      <c r="AF101" s="108">
        <v>0</v>
      </c>
      <c r="AG101" s="121" t="s">
        <v>133</v>
      </c>
      <c r="AH101" s="122" t="s">
        <v>130</v>
      </c>
      <c r="AI101" s="123">
        <v>0</v>
      </c>
      <c r="AJ101" s="124" t="s">
        <v>151</v>
      </c>
      <c r="AK101" s="120"/>
      <c r="AL101" s="74"/>
    </row>
    <row r="102" spans="1:38" s="12" customFormat="1" ht="23" x14ac:dyDescent="0.35">
      <c r="A102" s="106" t="s">
        <v>203</v>
      </c>
      <c r="B102" s="107" t="s">
        <v>156</v>
      </c>
      <c r="C102" s="75" t="s">
        <v>52</v>
      </c>
      <c r="D102" s="78" t="s">
        <v>94</v>
      </c>
      <c r="E102" s="78" t="s">
        <v>228</v>
      </c>
      <c r="F102" s="78" t="s">
        <v>321</v>
      </c>
      <c r="G102" s="78" t="s">
        <v>322</v>
      </c>
      <c r="H102" s="79">
        <v>190</v>
      </c>
      <c r="I102" s="80">
        <v>190</v>
      </c>
      <c r="J102" s="79">
        <v>190</v>
      </c>
      <c r="K102" s="81">
        <v>190</v>
      </c>
      <c r="L102" s="82">
        <v>0</v>
      </c>
      <c r="M102" s="79">
        <v>0</v>
      </c>
      <c r="N102" s="79">
        <v>0</v>
      </c>
      <c r="O102" s="79">
        <v>0</v>
      </c>
      <c r="P102" s="83">
        <v>0</v>
      </c>
      <c r="Q102" s="84">
        <v>0</v>
      </c>
      <c r="R102" s="80">
        <v>0</v>
      </c>
      <c r="S102" s="80">
        <v>0</v>
      </c>
      <c r="T102" s="80">
        <v>0</v>
      </c>
      <c r="U102" s="85">
        <v>0</v>
      </c>
      <c r="V102" s="86">
        <v>0</v>
      </c>
      <c r="W102" s="87">
        <f>IF(V102=0,0,IF(AE102="FKS",(K102*(1-V102)),(K102*0.9)))</f>
        <v>0</v>
      </c>
      <c r="X102" s="88">
        <f>IF(V102=0,0,IF(AE102="FKS",(K102*(1+V102)),(K102*1.4)))</f>
        <v>0</v>
      </c>
      <c r="Y102" s="89">
        <v>0</v>
      </c>
      <c r="Z102" s="90">
        <v>0</v>
      </c>
      <c r="AA102" s="90">
        <v>0</v>
      </c>
      <c r="AB102" s="91">
        <v>0</v>
      </c>
      <c r="AC102" s="92">
        <v>0</v>
      </c>
      <c r="AD102" s="48">
        <v>0</v>
      </c>
      <c r="AE102" s="46">
        <v>0</v>
      </c>
      <c r="AF102" s="108">
        <v>0</v>
      </c>
      <c r="AG102" s="121" t="s">
        <v>133</v>
      </c>
      <c r="AH102" s="122" t="s">
        <v>130</v>
      </c>
      <c r="AI102" s="123">
        <v>0</v>
      </c>
      <c r="AJ102" s="119"/>
      <c r="AK102" s="139"/>
      <c r="AL102" s="74"/>
    </row>
    <row r="103" spans="1:38" s="12" customFormat="1" ht="34.5" x14ac:dyDescent="0.35">
      <c r="A103" s="106" t="s">
        <v>117</v>
      </c>
      <c r="B103" s="107" t="s">
        <v>118</v>
      </c>
      <c r="C103" s="75" t="s">
        <v>39</v>
      </c>
      <c r="D103" s="78" t="s">
        <v>94</v>
      </c>
      <c r="E103" s="78" t="s">
        <v>165</v>
      </c>
      <c r="F103" s="78" t="s">
        <v>323</v>
      </c>
      <c r="G103" s="78" t="s">
        <v>324</v>
      </c>
      <c r="H103" s="79">
        <v>61.872884486358949</v>
      </c>
      <c r="I103" s="80">
        <v>1275.113447086359</v>
      </c>
      <c r="J103" s="79">
        <v>61.872884486358949</v>
      </c>
      <c r="K103" s="81">
        <v>1275.113447086359</v>
      </c>
      <c r="L103" s="82">
        <v>0</v>
      </c>
      <c r="M103" s="79">
        <v>0</v>
      </c>
      <c r="N103" s="79">
        <v>0</v>
      </c>
      <c r="O103" s="79">
        <v>0</v>
      </c>
      <c r="P103" s="83">
        <v>0</v>
      </c>
      <c r="Q103" s="84">
        <v>0</v>
      </c>
      <c r="R103" s="80">
        <v>0</v>
      </c>
      <c r="S103" s="80">
        <v>0</v>
      </c>
      <c r="T103" s="80">
        <v>0</v>
      </c>
      <c r="U103" s="85">
        <v>0</v>
      </c>
      <c r="V103" s="86">
        <v>0</v>
      </c>
      <c r="W103" s="87">
        <f t="shared" si="14"/>
        <v>0</v>
      </c>
      <c r="X103" s="88">
        <f t="shared" si="15"/>
        <v>0</v>
      </c>
      <c r="Y103" s="89">
        <v>0</v>
      </c>
      <c r="Z103" s="90">
        <v>0</v>
      </c>
      <c r="AA103" s="90">
        <v>0</v>
      </c>
      <c r="AB103" s="91">
        <v>0</v>
      </c>
      <c r="AC103" s="92">
        <v>0</v>
      </c>
      <c r="AD103" s="48">
        <v>0</v>
      </c>
      <c r="AE103" s="46">
        <v>0</v>
      </c>
      <c r="AF103" s="108">
        <v>1162.7114165481696</v>
      </c>
      <c r="AG103" s="121" t="s">
        <v>169</v>
      </c>
      <c r="AH103" s="122" t="s">
        <v>130</v>
      </c>
      <c r="AI103" s="123">
        <v>0</v>
      </c>
      <c r="AJ103" s="119"/>
      <c r="AK103" s="120"/>
      <c r="AL103" s="74"/>
    </row>
    <row r="104" spans="1:38" s="12" customFormat="1" ht="23" x14ac:dyDescent="0.35">
      <c r="A104" s="76" t="s">
        <v>124</v>
      </c>
      <c r="B104" s="107" t="s">
        <v>118</v>
      </c>
      <c r="C104" s="75" t="s">
        <v>39</v>
      </c>
      <c r="D104" s="78" t="s">
        <v>94</v>
      </c>
      <c r="E104" s="78"/>
      <c r="F104" s="78" t="s">
        <v>325</v>
      </c>
      <c r="G104" s="78" t="s">
        <v>326</v>
      </c>
      <c r="H104" s="79">
        <v>57.9906729983189</v>
      </c>
      <c r="I104" s="80">
        <v>198.6049624883189</v>
      </c>
      <c r="J104" s="79">
        <v>57.9906729983189</v>
      </c>
      <c r="K104" s="81">
        <v>216.91833877831891</v>
      </c>
      <c r="L104" s="82">
        <v>0</v>
      </c>
      <c r="M104" s="79">
        <v>0</v>
      </c>
      <c r="N104" s="79">
        <v>0</v>
      </c>
      <c r="O104" s="79">
        <v>0</v>
      </c>
      <c r="P104" s="83">
        <v>0</v>
      </c>
      <c r="Q104" s="84">
        <v>0</v>
      </c>
      <c r="R104" s="80">
        <v>0</v>
      </c>
      <c r="S104" s="80">
        <v>10.59532078</v>
      </c>
      <c r="T104" s="80">
        <v>0.6499787600000001</v>
      </c>
      <c r="U104" s="85">
        <v>7.0680767500000004</v>
      </c>
      <c r="V104" s="86">
        <v>0</v>
      </c>
      <c r="W104" s="87">
        <f t="shared" si="14"/>
        <v>0</v>
      </c>
      <c r="X104" s="88">
        <f t="shared" si="15"/>
        <v>0</v>
      </c>
      <c r="Y104" s="89">
        <v>0</v>
      </c>
      <c r="Z104" s="90">
        <v>0</v>
      </c>
      <c r="AA104" s="90">
        <v>0</v>
      </c>
      <c r="AB104" s="91">
        <v>0</v>
      </c>
      <c r="AC104" s="92">
        <v>0</v>
      </c>
      <c r="AD104" s="48">
        <v>0</v>
      </c>
      <c r="AE104" s="46">
        <v>0</v>
      </c>
      <c r="AF104" s="108">
        <v>238.55740483797354</v>
      </c>
      <c r="AG104" s="121" t="s">
        <v>121</v>
      </c>
      <c r="AH104" s="122" t="s">
        <v>130</v>
      </c>
      <c r="AI104" s="123">
        <v>0</v>
      </c>
      <c r="AJ104" s="119"/>
      <c r="AK104" s="120"/>
      <c r="AL104" s="74"/>
    </row>
    <row r="105" spans="1:38" s="12" customFormat="1" ht="23" x14ac:dyDescent="0.35">
      <c r="A105" s="76" t="s">
        <v>124</v>
      </c>
      <c r="B105" s="107" t="s">
        <v>118</v>
      </c>
      <c r="C105" s="75" t="s">
        <v>39</v>
      </c>
      <c r="D105" s="78" t="s">
        <v>94</v>
      </c>
      <c r="E105" s="78" t="s">
        <v>165</v>
      </c>
      <c r="F105" s="78" t="s">
        <v>327</v>
      </c>
      <c r="G105" s="78" t="s">
        <v>328</v>
      </c>
      <c r="H105" s="79">
        <v>339.6578000825474</v>
      </c>
      <c r="I105" s="80">
        <v>453.76187937254741</v>
      </c>
      <c r="J105" s="79">
        <v>355.32999377728021</v>
      </c>
      <c r="K105" s="81">
        <v>484.6567280672802</v>
      </c>
      <c r="L105" s="82">
        <v>0</v>
      </c>
      <c r="M105" s="79">
        <v>0</v>
      </c>
      <c r="N105" s="79">
        <v>15.672193694732796</v>
      </c>
      <c r="O105" s="79">
        <v>0</v>
      </c>
      <c r="P105" s="83">
        <v>0</v>
      </c>
      <c r="Q105" s="84">
        <v>0</v>
      </c>
      <c r="R105" s="80">
        <v>0</v>
      </c>
      <c r="S105" s="80">
        <v>30.821724694732794</v>
      </c>
      <c r="T105" s="80">
        <v>0</v>
      </c>
      <c r="U105" s="85">
        <v>7.3123999999999995E-2</v>
      </c>
      <c r="V105" s="86">
        <v>0</v>
      </c>
      <c r="W105" s="87">
        <f t="shared" si="14"/>
        <v>0</v>
      </c>
      <c r="X105" s="88">
        <f t="shared" si="15"/>
        <v>0</v>
      </c>
      <c r="Y105" s="89" t="s">
        <v>130</v>
      </c>
      <c r="Z105" s="90" t="s">
        <v>130</v>
      </c>
      <c r="AA105" s="90">
        <v>0</v>
      </c>
      <c r="AB105" s="91" t="s">
        <v>176</v>
      </c>
      <c r="AC105" s="92" t="s">
        <v>189</v>
      </c>
      <c r="AD105" s="48" t="s">
        <v>186</v>
      </c>
      <c r="AE105" s="46" t="s">
        <v>150</v>
      </c>
      <c r="AF105" s="108">
        <v>477.11320855678184</v>
      </c>
      <c r="AG105" s="121" t="s">
        <v>169</v>
      </c>
      <c r="AH105" s="122" t="s">
        <v>130</v>
      </c>
      <c r="AI105" s="123">
        <v>0</v>
      </c>
      <c r="AJ105" s="124" t="s">
        <v>151</v>
      </c>
      <c r="AK105" s="127" t="s">
        <v>190</v>
      </c>
      <c r="AL105" s="74" t="s">
        <v>55</v>
      </c>
    </row>
    <row r="106" spans="1:38" s="12" customFormat="1" ht="23" x14ac:dyDescent="0.35">
      <c r="A106" s="76" t="s">
        <v>124</v>
      </c>
      <c r="B106" s="107" t="s">
        <v>118</v>
      </c>
      <c r="C106" s="75" t="s">
        <v>39</v>
      </c>
      <c r="D106" s="78" t="s">
        <v>94</v>
      </c>
      <c r="E106" s="78" t="s">
        <v>165</v>
      </c>
      <c r="F106" s="78" t="s">
        <v>329</v>
      </c>
      <c r="G106" s="78" t="s">
        <v>330</v>
      </c>
      <c r="H106" s="79">
        <v>174.19132274125337</v>
      </c>
      <c r="I106" s="80">
        <v>590.07999334125338</v>
      </c>
      <c r="J106" s="79">
        <v>174.19132274125337</v>
      </c>
      <c r="K106" s="81">
        <v>593.11400934125334</v>
      </c>
      <c r="L106" s="82">
        <v>0</v>
      </c>
      <c r="M106" s="79">
        <v>0</v>
      </c>
      <c r="N106" s="79">
        <v>0</v>
      </c>
      <c r="O106" s="79">
        <v>0</v>
      </c>
      <c r="P106" s="83">
        <v>0</v>
      </c>
      <c r="Q106" s="84">
        <v>0</v>
      </c>
      <c r="R106" s="80">
        <v>0</v>
      </c>
      <c r="S106" s="80">
        <v>0</v>
      </c>
      <c r="T106" s="80">
        <v>0</v>
      </c>
      <c r="U106" s="85">
        <v>3.0340160000000003</v>
      </c>
      <c r="V106" s="86">
        <v>0</v>
      </c>
      <c r="W106" s="87">
        <f t="shared" si="14"/>
        <v>0</v>
      </c>
      <c r="X106" s="88">
        <f t="shared" si="15"/>
        <v>0</v>
      </c>
      <c r="Y106" s="89">
        <v>0</v>
      </c>
      <c r="Z106" s="90">
        <v>0</v>
      </c>
      <c r="AA106" s="90">
        <v>0</v>
      </c>
      <c r="AB106" s="91">
        <v>0</v>
      </c>
      <c r="AC106" s="92">
        <v>0</v>
      </c>
      <c r="AD106" s="48">
        <v>0</v>
      </c>
      <c r="AE106" s="46">
        <v>0</v>
      </c>
      <c r="AF106" s="108">
        <v>384.9911499126892</v>
      </c>
      <c r="AG106" s="121" t="s">
        <v>169</v>
      </c>
      <c r="AH106" s="122" t="s">
        <v>130</v>
      </c>
      <c r="AI106" s="123">
        <v>0</v>
      </c>
      <c r="AJ106" s="119"/>
      <c r="AK106" s="120"/>
      <c r="AL106" s="74"/>
    </row>
    <row r="107" spans="1:38" s="12" customFormat="1" ht="23" x14ac:dyDescent="0.35">
      <c r="A107" s="106" t="s">
        <v>117</v>
      </c>
      <c r="B107" s="107" t="s">
        <v>118</v>
      </c>
      <c r="C107" s="75" t="s">
        <v>39</v>
      </c>
      <c r="D107" s="78" t="s">
        <v>94</v>
      </c>
      <c r="E107" s="78" t="s">
        <v>165</v>
      </c>
      <c r="F107" s="78" t="s">
        <v>331</v>
      </c>
      <c r="G107" s="78" t="s">
        <v>332</v>
      </c>
      <c r="H107" s="79">
        <v>22.254901960784316</v>
      </c>
      <c r="I107" s="80">
        <v>655.16254037078431</v>
      </c>
      <c r="J107" s="79">
        <v>22.254901960784316</v>
      </c>
      <c r="K107" s="81">
        <v>667.16254037078431</v>
      </c>
      <c r="L107" s="82">
        <v>0</v>
      </c>
      <c r="M107" s="79">
        <v>0</v>
      </c>
      <c r="N107" s="79">
        <v>0</v>
      </c>
      <c r="O107" s="79">
        <v>0</v>
      </c>
      <c r="P107" s="83">
        <v>0</v>
      </c>
      <c r="Q107" s="84">
        <v>0</v>
      </c>
      <c r="R107" s="80">
        <v>0</v>
      </c>
      <c r="S107" s="80">
        <v>0</v>
      </c>
      <c r="T107" s="80">
        <v>0</v>
      </c>
      <c r="U107" s="85">
        <v>12</v>
      </c>
      <c r="V107" s="86">
        <v>0</v>
      </c>
      <c r="W107" s="87">
        <f t="shared" si="14"/>
        <v>0</v>
      </c>
      <c r="X107" s="88">
        <f t="shared" si="15"/>
        <v>0</v>
      </c>
      <c r="Y107" s="89"/>
      <c r="Z107" s="90"/>
      <c r="AA107" s="90">
        <v>0</v>
      </c>
      <c r="AB107" s="91">
        <v>0</v>
      </c>
      <c r="AC107" s="92"/>
      <c r="AD107" s="48">
        <v>0</v>
      </c>
      <c r="AE107" s="46">
        <v>0</v>
      </c>
      <c r="AF107" s="108">
        <v>524.75652447814718</v>
      </c>
      <c r="AG107" s="121" t="s">
        <v>169</v>
      </c>
      <c r="AH107" s="122" t="s">
        <v>130</v>
      </c>
      <c r="AI107" s="123">
        <v>0</v>
      </c>
      <c r="AJ107" s="119"/>
      <c r="AK107" s="120"/>
      <c r="AL107" s="74"/>
    </row>
    <row r="108" spans="1:38" s="12" customFormat="1" ht="23" x14ac:dyDescent="0.35">
      <c r="A108" s="106" t="s">
        <v>155</v>
      </c>
      <c r="B108" s="107" t="s">
        <v>156</v>
      </c>
      <c r="C108" s="75" t="s">
        <v>39</v>
      </c>
      <c r="D108" s="78" t="s">
        <v>94</v>
      </c>
      <c r="E108" s="78" t="s">
        <v>333</v>
      </c>
      <c r="F108" s="78" t="s">
        <v>334</v>
      </c>
      <c r="G108" s="78" t="s">
        <v>335</v>
      </c>
      <c r="H108" s="79">
        <v>647.15006259418817</v>
      </c>
      <c r="I108" s="80">
        <v>701.16848371418826</v>
      </c>
      <c r="J108" s="79">
        <v>647.15006259418817</v>
      </c>
      <c r="K108" s="81">
        <v>701.16848371418826</v>
      </c>
      <c r="L108" s="82">
        <v>0</v>
      </c>
      <c r="M108" s="79">
        <v>0</v>
      </c>
      <c r="N108" s="79">
        <v>0</v>
      </c>
      <c r="O108" s="79">
        <v>0</v>
      </c>
      <c r="P108" s="83">
        <v>0</v>
      </c>
      <c r="Q108" s="84">
        <v>0</v>
      </c>
      <c r="R108" s="80">
        <v>0</v>
      </c>
      <c r="S108" s="80">
        <v>0</v>
      </c>
      <c r="T108" s="80">
        <v>0</v>
      </c>
      <c r="U108" s="85">
        <v>0</v>
      </c>
      <c r="V108" s="86">
        <v>0.09</v>
      </c>
      <c r="W108" s="87">
        <f t="shared" si="14"/>
        <v>638.06332017991133</v>
      </c>
      <c r="X108" s="88">
        <f t="shared" si="15"/>
        <v>764.27364724846529</v>
      </c>
      <c r="Y108" s="89">
        <v>1089.49</v>
      </c>
      <c r="Z108" s="90">
        <v>1.83</v>
      </c>
      <c r="AA108" s="90">
        <v>1.5825377482662446</v>
      </c>
      <c r="AB108" s="91" t="s">
        <v>168</v>
      </c>
      <c r="AC108" s="92" t="s">
        <v>162</v>
      </c>
      <c r="AD108" s="48" t="s">
        <v>163</v>
      </c>
      <c r="AE108" s="46" t="s">
        <v>164</v>
      </c>
      <c r="AF108" s="108">
        <v>640.85088205993156</v>
      </c>
      <c r="AG108" s="121" t="s">
        <v>169</v>
      </c>
      <c r="AH108" s="122" t="s">
        <v>130</v>
      </c>
      <c r="AI108" s="123">
        <v>0</v>
      </c>
      <c r="AJ108" s="124" t="s">
        <v>151</v>
      </c>
      <c r="AK108" s="120"/>
      <c r="AL108" s="74"/>
    </row>
    <row r="109" spans="1:38" s="12" customFormat="1" ht="34.5" x14ac:dyDescent="0.35">
      <c r="A109" s="106" t="s">
        <v>117</v>
      </c>
      <c r="B109" s="107" t="s">
        <v>118</v>
      </c>
      <c r="C109" s="75" t="s">
        <v>52</v>
      </c>
      <c r="D109" s="78" t="s">
        <v>100</v>
      </c>
      <c r="E109" s="78" t="s">
        <v>336</v>
      </c>
      <c r="F109" s="78" t="s">
        <v>337</v>
      </c>
      <c r="G109" s="78" t="s">
        <v>338</v>
      </c>
      <c r="H109" s="79">
        <v>82.197999999999993</v>
      </c>
      <c r="I109" s="80">
        <v>695.37838599999998</v>
      </c>
      <c r="J109" s="79">
        <v>82.197999999999993</v>
      </c>
      <c r="K109" s="81">
        <v>2722.4501492263189</v>
      </c>
      <c r="L109" s="82">
        <v>0</v>
      </c>
      <c r="M109" s="79">
        <v>0</v>
      </c>
      <c r="N109" s="79">
        <v>0</v>
      </c>
      <c r="O109" s="79">
        <v>0</v>
      </c>
      <c r="P109" s="83">
        <v>0</v>
      </c>
      <c r="Q109" s="84">
        <v>0</v>
      </c>
      <c r="R109" s="80">
        <v>0</v>
      </c>
      <c r="S109" s="80">
        <v>0</v>
      </c>
      <c r="T109" s="80">
        <v>0</v>
      </c>
      <c r="U109" s="85">
        <v>2027.071763226319</v>
      </c>
      <c r="V109" s="86">
        <v>0</v>
      </c>
      <c r="W109" s="87">
        <f t="shared" si="14"/>
        <v>0</v>
      </c>
      <c r="X109" s="88">
        <f t="shared" si="15"/>
        <v>0</v>
      </c>
      <c r="Y109" s="89">
        <v>0</v>
      </c>
      <c r="Z109" s="90">
        <v>0</v>
      </c>
      <c r="AA109" s="90">
        <v>0</v>
      </c>
      <c r="AB109" s="91">
        <v>0</v>
      </c>
      <c r="AC109" s="92">
        <v>0</v>
      </c>
      <c r="AD109" s="48">
        <v>0</v>
      </c>
      <c r="AE109" s="46">
        <v>0</v>
      </c>
      <c r="AF109" s="108">
        <v>2734.1262460011631</v>
      </c>
      <c r="AG109" s="121" t="s">
        <v>130</v>
      </c>
      <c r="AH109" s="122" t="s">
        <v>130</v>
      </c>
      <c r="AI109" s="123">
        <v>0</v>
      </c>
      <c r="AJ109" s="124"/>
      <c r="AK109" s="120"/>
      <c r="AL109" s="74"/>
    </row>
    <row r="110" spans="1:38" s="12" customFormat="1" ht="23" x14ac:dyDescent="0.35">
      <c r="A110" s="106" t="s">
        <v>117</v>
      </c>
      <c r="B110" s="107" t="s">
        <v>118</v>
      </c>
      <c r="C110" s="75" t="s">
        <v>52</v>
      </c>
      <c r="D110" s="78" t="s">
        <v>100</v>
      </c>
      <c r="E110" s="78" t="s">
        <v>101</v>
      </c>
      <c r="F110" s="78" t="s">
        <v>339</v>
      </c>
      <c r="G110" s="78" t="s">
        <v>340</v>
      </c>
      <c r="H110" s="79">
        <v>5.3284313725490193</v>
      </c>
      <c r="I110" s="80">
        <v>381.80041407254913</v>
      </c>
      <c r="J110" s="79">
        <v>9.5784313725490193</v>
      </c>
      <c r="K110" s="81">
        <v>620.54057714254918</v>
      </c>
      <c r="L110" s="82">
        <v>0</v>
      </c>
      <c r="M110" s="79">
        <v>0</v>
      </c>
      <c r="N110" s="79">
        <v>4.25</v>
      </c>
      <c r="O110" s="79">
        <v>0</v>
      </c>
      <c r="P110" s="83">
        <v>0</v>
      </c>
      <c r="Q110" s="84">
        <v>0</v>
      </c>
      <c r="R110" s="80">
        <v>0</v>
      </c>
      <c r="S110" s="80">
        <v>216.43780699999996</v>
      </c>
      <c r="T110" s="80">
        <v>0</v>
      </c>
      <c r="U110" s="85">
        <v>22.302356069999998</v>
      </c>
      <c r="V110" s="86">
        <v>0</v>
      </c>
      <c r="W110" s="87">
        <f t="shared" si="14"/>
        <v>0</v>
      </c>
      <c r="X110" s="88">
        <f t="shared" si="15"/>
        <v>0</v>
      </c>
      <c r="Y110" s="89"/>
      <c r="Z110" s="90"/>
      <c r="AA110" s="90">
        <v>0</v>
      </c>
      <c r="AB110" s="91">
        <v>0</v>
      </c>
      <c r="AC110" s="92"/>
      <c r="AD110" s="48">
        <v>0</v>
      </c>
      <c r="AE110" s="46">
        <v>0</v>
      </c>
      <c r="AF110" s="108">
        <v>423.20836978146872</v>
      </c>
      <c r="AG110" s="121" t="s">
        <v>130</v>
      </c>
      <c r="AH110" s="122" t="s">
        <v>130</v>
      </c>
      <c r="AI110" s="123">
        <v>0</v>
      </c>
      <c r="AJ110" s="119"/>
      <c r="AK110" s="120"/>
      <c r="AL110" s="74"/>
    </row>
    <row r="111" spans="1:38" s="12" customFormat="1" ht="34.5" x14ac:dyDescent="0.35">
      <c r="A111" s="76" t="s">
        <v>124</v>
      </c>
      <c r="B111" s="107" t="s">
        <v>118</v>
      </c>
      <c r="C111" s="75" t="s">
        <v>52</v>
      </c>
      <c r="D111" s="78" t="s">
        <v>100</v>
      </c>
      <c r="E111" s="78" t="s">
        <v>101</v>
      </c>
      <c r="F111" s="78" t="s">
        <v>341</v>
      </c>
      <c r="G111" s="78" t="s">
        <v>342</v>
      </c>
      <c r="H111" s="79">
        <f>1153.86900230088+2021</f>
        <v>3174.8690023008803</v>
      </c>
      <c r="I111" s="80">
        <f>5144.55579530088+2021</f>
        <v>7165.5557953008802</v>
      </c>
      <c r="J111" s="79">
        <v>15377.404360945204</v>
      </c>
      <c r="K111" s="81">
        <v>41017.610645465407</v>
      </c>
      <c r="L111" s="82">
        <f>6836.20195322087</f>
        <v>6836.2019532208697</v>
      </c>
      <c r="M111" s="79">
        <f>557.589167446327</f>
        <v>557.589167446327</v>
      </c>
      <c r="N111" s="79">
        <v>0</v>
      </c>
      <c r="O111" s="79">
        <f>555.150844697091</f>
        <v>555.15084469709097</v>
      </c>
      <c r="P111" s="83">
        <f>1353.1042162609+(2415.46828473797+485.020892281162)</f>
        <v>4253.5933932800326</v>
      </c>
      <c r="Q111" s="84">
        <f>14877.0464822209</f>
        <v>14877.0464822209</v>
      </c>
      <c r="R111" s="80">
        <f>1401.04639610633</f>
        <v>1401.0463961063299</v>
      </c>
      <c r="S111" s="80">
        <v>0</v>
      </c>
      <c r="T111" s="80">
        <f>555.150844697091</f>
        <v>555.15084469709097</v>
      </c>
      <c r="U111" s="85">
        <f>14118.3219501211+(2415.46828473797+485.020892281162)</f>
        <v>17018.811127140234</v>
      </c>
      <c r="V111" s="86">
        <v>0</v>
      </c>
      <c r="W111" s="87">
        <f t="shared" si="14"/>
        <v>0</v>
      </c>
      <c r="X111" s="88">
        <f t="shared" si="15"/>
        <v>0</v>
      </c>
      <c r="Y111" s="89">
        <v>0</v>
      </c>
      <c r="Z111" s="90">
        <v>0</v>
      </c>
      <c r="AA111" s="90">
        <v>0</v>
      </c>
      <c r="AB111" s="91">
        <v>0</v>
      </c>
      <c r="AC111" s="92">
        <v>0</v>
      </c>
      <c r="AD111" s="48">
        <v>0</v>
      </c>
      <c r="AE111" s="46">
        <v>0</v>
      </c>
      <c r="AF111" s="108">
        <v>35540.97014223646</v>
      </c>
      <c r="AG111" s="121" t="s">
        <v>130</v>
      </c>
      <c r="AH111" s="122" t="s">
        <v>130</v>
      </c>
      <c r="AI111" s="123">
        <v>0</v>
      </c>
      <c r="AJ111" s="119"/>
      <c r="AK111" s="120"/>
      <c r="AL111" s="74"/>
    </row>
    <row r="112" spans="1:38" s="12" customFormat="1" ht="34.5" x14ac:dyDescent="0.35">
      <c r="A112" s="76" t="s">
        <v>124</v>
      </c>
      <c r="B112" s="107" t="s">
        <v>118</v>
      </c>
      <c r="C112" s="75" t="s">
        <v>52</v>
      </c>
      <c r="D112" s="78" t="s">
        <v>100</v>
      </c>
      <c r="E112" s="78" t="s">
        <v>336</v>
      </c>
      <c r="F112" s="78" t="s">
        <v>343</v>
      </c>
      <c r="G112" s="78" t="s">
        <v>344</v>
      </c>
      <c r="H112" s="79">
        <v>342.12223019999999</v>
      </c>
      <c r="I112" s="80">
        <v>576.91846720000001</v>
      </c>
      <c r="J112" s="79">
        <v>342.12223019999999</v>
      </c>
      <c r="K112" s="81">
        <v>3746.8096111999998</v>
      </c>
      <c r="L112" s="82">
        <v>0</v>
      </c>
      <c r="M112" s="79">
        <v>0</v>
      </c>
      <c r="N112" s="79">
        <v>0</v>
      </c>
      <c r="O112" s="79">
        <v>0</v>
      </c>
      <c r="P112" s="83">
        <v>0</v>
      </c>
      <c r="Q112" s="84">
        <v>0</v>
      </c>
      <c r="R112" s="80">
        <v>0</v>
      </c>
      <c r="S112" s="80">
        <v>0</v>
      </c>
      <c r="T112" s="80">
        <v>0</v>
      </c>
      <c r="U112" s="85">
        <v>3169.8911439999997</v>
      </c>
      <c r="V112" s="86">
        <v>0</v>
      </c>
      <c r="W112" s="87">
        <f t="shared" ref="W112:W180" si="16">IF(V112=0,0,IF(AE112="FKS",(K112*(1-V112)),(K112*0.9)))</f>
        <v>0</v>
      </c>
      <c r="X112" s="88">
        <f t="shared" ref="X112:X180" si="17">IF(V112=0,0,IF(AE112="FKS",(K112*(1+V112)),(K112*1.4)))</f>
        <v>0</v>
      </c>
      <c r="Y112" s="89">
        <v>0</v>
      </c>
      <c r="Z112" s="90">
        <v>0</v>
      </c>
      <c r="AA112" s="90">
        <v>0</v>
      </c>
      <c r="AB112" s="91">
        <v>0</v>
      </c>
      <c r="AC112" s="92">
        <v>0</v>
      </c>
      <c r="AD112" s="48">
        <v>0</v>
      </c>
      <c r="AE112" s="46">
        <v>0</v>
      </c>
      <c r="AF112" s="108">
        <v>3746.8103103401154</v>
      </c>
      <c r="AG112" s="121" t="s">
        <v>130</v>
      </c>
      <c r="AH112" s="122" t="s">
        <v>130</v>
      </c>
      <c r="AI112" s="123">
        <v>0</v>
      </c>
      <c r="AJ112" s="119"/>
      <c r="AK112" s="120"/>
      <c r="AL112" s="74"/>
    </row>
    <row r="113" spans="1:38" s="12" customFormat="1" ht="46" x14ac:dyDescent="0.35">
      <c r="A113" s="76" t="s">
        <v>124</v>
      </c>
      <c r="B113" s="107" t="s">
        <v>118</v>
      </c>
      <c r="C113" s="75" t="s">
        <v>52</v>
      </c>
      <c r="D113" s="78" t="s">
        <v>100</v>
      </c>
      <c r="E113" s="78" t="s">
        <v>101</v>
      </c>
      <c r="F113" s="78" t="s">
        <v>345</v>
      </c>
      <c r="G113" s="78" t="s">
        <v>346</v>
      </c>
      <c r="H113" s="79">
        <v>143.46723642829684</v>
      </c>
      <c r="I113" s="80">
        <v>1725.4204838282972</v>
      </c>
      <c r="J113" s="79">
        <v>143.46723642829684</v>
      </c>
      <c r="K113" s="81">
        <v>1726.8456978282973</v>
      </c>
      <c r="L113" s="82">
        <v>0</v>
      </c>
      <c r="M113" s="79">
        <v>0</v>
      </c>
      <c r="N113" s="79">
        <v>0</v>
      </c>
      <c r="O113" s="79">
        <v>0</v>
      </c>
      <c r="P113" s="83">
        <v>0</v>
      </c>
      <c r="Q113" s="84">
        <v>0</v>
      </c>
      <c r="R113" s="80">
        <v>0</v>
      </c>
      <c r="S113" s="80">
        <v>0</v>
      </c>
      <c r="T113" s="80">
        <v>0</v>
      </c>
      <c r="U113" s="85">
        <v>1.425214</v>
      </c>
      <c r="V113" s="86">
        <v>0</v>
      </c>
      <c r="W113" s="87">
        <f t="shared" si="16"/>
        <v>0</v>
      </c>
      <c r="X113" s="88">
        <f t="shared" si="17"/>
        <v>0</v>
      </c>
      <c r="Y113" s="89">
        <v>0</v>
      </c>
      <c r="Z113" s="90">
        <v>0</v>
      </c>
      <c r="AA113" s="90">
        <v>0</v>
      </c>
      <c r="AB113" s="91">
        <v>0</v>
      </c>
      <c r="AC113" s="92">
        <v>0</v>
      </c>
      <c r="AD113" s="48">
        <v>0</v>
      </c>
      <c r="AE113" s="46">
        <v>0</v>
      </c>
      <c r="AF113" s="108">
        <v>907.90145845482039</v>
      </c>
      <c r="AG113" s="121" t="s">
        <v>133</v>
      </c>
      <c r="AH113" s="122" t="s">
        <v>130</v>
      </c>
      <c r="AI113" s="123">
        <v>0</v>
      </c>
      <c r="AJ113" s="119"/>
      <c r="AK113" s="120"/>
      <c r="AL113" s="74"/>
    </row>
    <row r="114" spans="1:38" s="12" customFormat="1" ht="23" x14ac:dyDescent="0.35">
      <c r="A114" s="76" t="s">
        <v>124</v>
      </c>
      <c r="B114" s="107" t="s">
        <v>118</v>
      </c>
      <c r="C114" s="75" t="s">
        <v>52</v>
      </c>
      <c r="D114" s="78" t="s">
        <v>100</v>
      </c>
      <c r="E114" s="78" t="s">
        <v>347</v>
      </c>
      <c r="F114" s="78" t="s">
        <v>348</v>
      </c>
      <c r="G114" s="78" t="s">
        <v>349</v>
      </c>
      <c r="H114" s="79">
        <v>15158.290818169478</v>
      </c>
      <c r="I114" s="80">
        <v>31763.377047586713</v>
      </c>
      <c r="J114" s="79">
        <v>17033.780948542695</v>
      </c>
      <c r="K114" s="81">
        <v>33837.582395909929</v>
      </c>
      <c r="L114" s="82">
        <v>0</v>
      </c>
      <c r="M114" s="79">
        <v>0</v>
      </c>
      <c r="N114" s="79">
        <v>1875.4901303732161</v>
      </c>
      <c r="O114" s="79">
        <v>0</v>
      </c>
      <c r="P114" s="83">
        <v>0</v>
      </c>
      <c r="Q114" s="84">
        <v>0</v>
      </c>
      <c r="R114" s="80">
        <v>0</v>
      </c>
      <c r="S114" s="80">
        <v>1877.0652243732161</v>
      </c>
      <c r="T114" s="80">
        <v>0</v>
      </c>
      <c r="U114" s="85">
        <v>197.14012394999997</v>
      </c>
      <c r="V114" s="86">
        <v>0</v>
      </c>
      <c r="W114" s="87">
        <f t="shared" si="16"/>
        <v>0</v>
      </c>
      <c r="X114" s="88">
        <f t="shared" si="17"/>
        <v>0</v>
      </c>
      <c r="Y114" s="89">
        <v>0</v>
      </c>
      <c r="Z114" s="90">
        <v>0</v>
      </c>
      <c r="AA114" s="90">
        <v>0</v>
      </c>
      <c r="AB114" s="91">
        <v>0</v>
      </c>
      <c r="AC114" s="92">
        <v>0</v>
      </c>
      <c r="AD114" s="48"/>
      <c r="AE114" s="46">
        <v>0</v>
      </c>
      <c r="AF114" s="108">
        <v>28408.212123350018</v>
      </c>
      <c r="AG114" s="121" t="s">
        <v>130</v>
      </c>
      <c r="AH114" s="122" t="s">
        <v>130</v>
      </c>
      <c r="AI114" s="123">
        <v>0</v>
      </c>
      <c r="AJ114" s="119"/>
      <c r="AK114" s="120"/>
      <c r="AL114" s="74"/>
    </row>
    <row r="115" spans="1:38" s="12" customFormat="1" ht="23" x14ac:dyDescent="0.35">
      <c r="A115" s="76" t="s">
        <v>124</v>
      </c>
      <c r="B115" s="107" t="s">
        <v>118</v>
      </c>
      <c r="C115" s="75" t="s">
        <v>52</v>
      </c>
      <c r="D115" s="78" t="s">
        <v>100</v>
      </c>
      <c r="E115" s="78" t="s">
        <v>336</v>
      </c>
      <c r="F115" s="78" t="s">
        <v>350</v>
      </c>
      <c r="G115" s="78" t="s">
        <v>351</v>
      </c>
      <c r="H115" s="79">
        <v>245.13664733000002</v>
      </c>
      <c r="I115" s="80">
        <v>417.35267633000007</v>
      </c>
      <c r="J115" s="79">
        <v>245.13664733000002</v>
      </c>
      <c r="K115" s="81">
        <v>795.94834533000005</v>
      </c>
      <c r="L115" s="82">
        <v>0</v>
      </c>
      <c r="M115" s="79">
        <v>0</v>
      </c>
      <c r="N115" s="79">
        <v>0</v>
      </c>
      <c r="O115" s="79">
        <v>0</v>
      </c>
      <c r="P115" s="83">
        <v>0</v>
      </c>
      <c r="Q115" s="84">
        <v>0</v>
      </c>
      <c r="R115" s="80">
        <v>0</v>
      </c>
      <c r="S115" s="80">
        <v>0</v>
      </c>
      <c r="T115" s="80">
        <v>0</v>
      </c>
      <c r="U115" s="85">
        <v>378.59566899999999</v>
      </c>
      <c r="V115" s="86">
        <v>0</v>
      </c>
      <c r="W115" s="87">
        <f t="shared" si="16"/>
        <v>0</v>
      </c>
      <c r="X115" s="88">
        <f t="shared" si="17"/>
        <v>0</v>
      </c>
      <c r="Y115" s="89">
        <v>0</v>
      </c>
      <c r="Z115" s="90">
        <v>0</v>
      </c>
      <c r="AA115" s="90">
        <v>0</v>
      </c>
      <c r="AB115" s="91">
        <v>0</v>
      </c>
      <c r="AC115" s="92">
        <v>0</v>
      </c>
      <c r="AD115" s="48">
        <v>0</v>
      </c>
      <c r="AE115" s="46">
        <v>0</v>
      </c>
      <c r="AF115" s="108">
        <v>796.45065836433457</v>
      </c>
      <c r="AG115" s="121" t="s">
        <v>130</v>
      </c>
      <c r="AH115" s="122" t="s">
        <v>130</v>
      </c>
      <c r="AI115" s="123">
        <v>0</v>
      </c>
      <c r="AJ115" s="119"/>
      <c r="AK115" s="120"/>
      <c r="AL115" s="74"/>
    </row>
    <row r="116" spans="1:38" s="12" customFormat="1" ht="23" x14ac:dyDescent="0.35">
      <c r="A116" s="76" t="s">
        <v>124</v>
      </c>
      <c r="B116" s="107" t="s">
        <v>118</v>
      </c>
      <c r="C116" s="75" t="s">
        <v>52</v>
      </c>
      <c r="D116" s="78" t="s">
        <v>100</v>
      </c>
      <c r="E116" s="78" t="s">
        <v>101</v>
      </c>
      <c r="F116" s="78" t="s">
        <v>352</v>
      </c>
      <c r="G116" s="78" t="s">
        <v>353</v>
      </c>
      <c r="H116" s="79">
        <v>36.552388850442142</v>
      </c>
      <c r="I116" s="80">
        <v>193.05289221044214</v>
      </c>
      <c r="J116" s="79">
        <v>36.552388850442142</v>
      </c>
      <c r="K116" s="81">
        <v>193.56564221044215</v>
      </c>
      <c r="L116" s="82">
        <v>0</v>
      </c>
      <c r="M116" s="79">
        <v>0</v>
      </c>
      <c r="N116" s="79">
        <v>0</v>
      </c>
      <c r="O116" s="79">
        <v>0</v>
      </c>
      <c r="P116" s="83">
        <v>0</v>
      </c>
      <c r="Q116" s="84">
        <v>0</v>
      </c>
      <c r="R116" s="80">
        <v>0</v>
      </c>
      <c r="S116" s="80">
        <v>0</v>
      </c>
      <c r="T116" s="80">
        <v>0.51275000000000004</v>
      </c>
      <c r="U116" s="85">
        <v>0</v>
      </c>
      <c r="V116" s="86">
        <v>0</v>
      </c>
      <c r="W116" s="87">
        <f t="shared" si="16"/>
        <v>0</v>
      </c>
      <c r="X116" s="88">
        <f t="shared" si="17"/>
        <v>0</v>
      </c>
      <c r="Y116" s="89">
        <v>0</v>
      </c>
      <c r="Z116" s="90">
        <v>0</v>
      </c>
      <c r="AA116" s="90">
        <v>0</v>
      </c>
      <c r="AB116" s="91">
        <v>0</v>
      </c>
      <c r="AC116" s="92"/>
      <c r="AD116" s="48">
        <v>0</v>
      </c>
      <c r="AE116" s="46">
        <v>0</v>
      </c>
      <c r="AF116" s="108">
        <v>302.54251042055148</v>
      </c>
      <c r="AG116" s="121" t="s">
        <v>133</v>
      </c>
      <c r="AH116" s="122" t="s">
        <v>130</v>
      </c>
      <c r="AI116" s="123">
        <v>0</v>
      </c>
      <c r="AJ116" s="119"/>
      <c r="AK116" s="120"/>
      <c r="AL116" s="74"/>
    </row>
    <row r="117" spans="1:38" s="12" customFormat="1" ht="34.5" x14ac:dyDescent="0.35">
      <c r="A117" s="106" t="s">
        <v>146</v>
      </c>
      <c r="B117" s="107" t="s">
        <v>156</v>
      </c>
      <c r="C117" s="75" t="s">
        <v>52</v>
      </c>
      <c r="D117" s="78" t="s">
        <v>100</v>
      </c>
      <c r="E117" s="78" t="s">
        <v>336</v>
      </c>
      <c r="F117" s="78" t="s">
        <v>354</v>
      </c>
      <c r="G117" s="78" t="s">
        <v>355</v>
      </c>
      <c r="H117" s="79">
        <v>241.29016901957854</v>
      </c>
      <c r="I117" s="80">
        <v>402.79953328957856</v>
      </c>
      <c r="J117" s="79">
        <v>241.29016901957854</v>
      </c>
      <c r="K117" s="81">
        <v>407.93920828957857</v>
      </c>
      <c r="L117" s="82">
        <v>0</v>
      </c>
      <c r="M117" s="79">
        <v>0</v>
      </c>
      <c r="N117" s="79">
        <v>0</v>
      </c>
      <c r="O117" s="79">
        <v>0</v>
      </c>
      <c r="P117" s="83">
        <v>0</v>
      </c>
      <c r="Q117" s="84">
        <v>0</v>
      </c>
      <c r="R117" s="80">
        <v>0</v>
      </c>
      <c r="S117" s="80">
        <v>5.1396750000000004</v>
      </c>
      <c r="T117" s="80">
        <v>0</v>
      </c>
      <c r="U117" s="85">
        <v>0</v>
      </c>
      <c r="V117" s="86">
        <v>0.3</v>
      </c>
      <c r="W117" s="87">
        <f t="shared" si="16"/>
        <v>367.14528746062075</v>
      </c>
      <c r="X117" s="88">
        <f t="shared" si="17"/>
        <v>571.11489160540998</v>
      </c>
      <c r="Y117" s="89" t="s">
        <v>130</v>
      </c>
      <c r="Z117" s="90" t="s">
        <v>130</v>
      </c>
      <c r="AA117" s="90" t="s">
        <v>130</v>
      </c>
      <c r="AB117" s="91" t="s">
        <v>176</v>
      </c>
      <c r="AC117" s="92" t="s">
        <v>314</v>
      </c>
      <c r="AD117" s="48" t="s">
        <v>149</v>
      </c>
      <c r="AE117" s="46" t="s">
        <v>208</v>
      </c>
      <c r="AF117" s="131">
        <v>392.11272018028569</v>
      </c>
      <c r="AG117" s="132" t="s">
        <v>133</v>
      </c>
      <c r="AH117" s="133" t="s">
        <v>130</v>
      </c>
      <c r="AI117" s="134">
        <v>0</v>
      </c>
      <c r="AJ117" s="124" t="s">
        <v>151</v>
      </c>
      <c r="AK117" s="120"/>
      <c r="AL117" s="113"/>
    </row>
    <row r="118" spans="1:38" s="12" customFormat="1" ht="34.5" x14ac:dyDescent="0.35">
      <c r="A118" s="76" t="s">
        <v>124</v>
      </c>
      <c r="B118" s="107" t="s">
        <v>118</v>
      </c>
      <c r="C118" s="75" t="s">
        <v>52</v>
      </c>
      <c r="D118" s="78" t="s">
        <v>100</v>
      </c>
      <c r="E118" s="78" t="s">
        <v>356</v>
      </c>
      <c r="F118" s="78" t="s">
        <v>357</v>
      </c>
      <c r="G118" s="78" t="s">
        <v>358</v>
      </c>
      <c r="H118" s="79">
        <v>159.4347206474464</v>
      </c>
      <c r="I118" s="80">
        <v>240.1670037274464</v>
      </c>
      <c r="J118" s="79">
        <v>159.4347206474464</v>
      </c>
      <c r="K118" s="81">
        <v>240.1670037274464</v>
      </c>
      <c r="L118" s="82">
        <v>0</v>
      </c>
      <c r="M118" s="79">
        <v>0</v>
      </c>
      <c r="N118" s="79">
        <v>0</v>
      </c>
      <c r="O118" s="79">
        <v>0</v>
      </c>
      <c r="P118" s="83">
        <v>0</v>
      </c>
      <c r="Q118" s="84">
        <v>0</v>
      </c>
      <c r="R118" s="80">
        <v>0</v>
      </c>
      <c r="S118" s="80">
        <v>0</v>
      </c>
      <c r="T118" s="80">
        <v>0</v>
      </c>
      <c r="U118" s="85">
        <v>0</v>
      </c>
      <c r="V118" s="86">
        <v>0</v>
      </c>
      <c r="W118" s="87">
        <f t="shared" si="16"/>
        <v>0</v>
      </c>
      <c r="X118" s="88">
        <f t="shared" si="17"/>
        <v>0</v>
      </c>
      <c r="Y118" s="89">
        <v>0</v>
      </c>
      <c r="Z118" s="90">
        <v>0</v>
      </c>
      <c r="AA118" s="90">
        <v>0</v>
      </c>
      <c r="AB118" s="91">
        <v>0</v>
      </c>
      <c r="AC118" s="92">
        <v>0</v>
      </c>
      <c r="AD118" s="48">
        <v>0</v>
      </c>
      <c r="AE118" s="46">
        <v>0</v>
      </c>
      <c r="AF118" s="131">
        <v>226.47182848274738</v>
      </c>
      <c r="AG118" s="132" t="s">
        <v>130</v>
      </c>
      <c r="AH118" s="133" t="s">
        <v>130</v>
      </c>
      <c r="AI118" s="134">
        <v>0</v>
      </c>
      <c r="AJ118" s="119"/>
      <c r="AK118" s="120"/>
      <c r="AL118" s="113"/>
    </row>
    <row r="119" spans="1:38" s="12" customFormat="1" ht="69" x14ac:dyDescent="0.35">
      <c r="A119" s="106" t="s">
        <v>203</v>
      </c>
      <c r="B119" s="107" t="s">
        <v>171</v>
      </c>
      <c r="C119" s="75" t="s">
        <v>52</v>
      </c>
      <c r="D119" s="78" t="s">
        <v>100</v>
      </c>
      <c r="E119" s="78" t="s">
        <v>356</v>
      </c>
      <c r="F119" s="78" t="s">
        <v>359</v>
      </c>
      <c r="G119" s="78" t="s">
        <v>360</v>
      </c>
      <c r="H119" s="79">
        <v>313.39567178591443</v>
      </c>
      <c r="I119" s="80">
        <v>313.39567178591443</v>
      </c>
      <c r="J119" s="79">
        <v>313.39567178591443</v>
      </c>
      <c r="K119" s="81">
        <v>313.39567178591443</v>
      </c>
      <c r="L119" s="82">
        <v>0</v>
      </c>
      <c r="M119" s="79">
        <v>0</v>
      </c>
      <c r="N119" s="79">
        <v>0</v>
      </c>
      <c r="O119" s="79">
        <v>0</v>
      </c>
      <c r="P119" s="83">
        <v>0</v>
      </c>
      <c r="Q119" s="84">
        <v>0</v>
      </c>
      <c r="R119" s="80">
        <v>0</v>
      </c>
      <c r="S119" s="80">
        <v>0</v>
      </c>
      <c r="T119" s="80">
        <v>0</v>
      </c>
      <c r="U119" s="85">
        <v>0</v>
      </c>
      <c r="V119" s="86">
        <v>0.3</v>
      </c>
      <c r="W119" s="87">
        <f t="shared" si="16"/>
        <v>282.05610460732299</v>
      </c>
      <c r="X119" s="88">
        <f t="shared" si="17"/>
        <v>438.75394050028018</v>
      </c>
      <c r="Y119" s="89" t="s">
        <v>130</v>
      </c>
      <c r="Z119" s="90" t="s">
        <v>130</v>
      </c>
      <c r="AA119" s="90">
        <v>0</v>
      </c>
      <c r="AB119" s="45">
        <v>0</v>
      </c>
      <c r="AC119" s="47">
        <v>0</v>
      </c>
      <c r="AD119" s="48" t="s">
        <v>207</v>
      </c>
      <c r="AE119" s="46" t="s">
        <v>208</v>
      </c>
      <c r="AF119" s="131">
        <v>0</v>
      </c>
      <c r="AG119" s="132" t="s">
        <v>133</v>
      </c>
      <c r="AH119" s="133" t="s">
        <v>134</v>
      </c>
      <c r="AI119" s="134" t="s">
        <v>210</v>
      </c>
      <c r="AJ119" s="124" t="s">
        <v>151</v>
      </c>
      <c r="AK119" s="127" t="s">
        <v>211</v>
      </c>
      <c r="AL119" s="113"/>
    </row>
    <row r="120" spans="1:38" s="12" customFormat="1" ht="23" x14ac:dyDescent="0.35">
      <c r="A120" s="106" t="s">
        <v>146</v>
      </c>
      <c r="B120" s="107" t="s">
        <v>156</v>
      </c>
      <c r="C120" s="75" t="s">
        <v>152</v>
      </c>
      <c r="D120" s="78" t="s">
        <v>100</v>
      </c>
      <c r="E120" s="78">
        <v>511</v>
      </c>
      <c r="F120" s="78" t="s">
        <v>361</v>
      </c>
      <c r="G120" s="78" t="s">
        <v>362</v>
      </c>
      <c r="H120" s="79">
        <v>365.68184218768539</v>
      </c>
      <c r="I120" s="80">
        <v>406.16936070768537</v>
      </c>
      <c r="J120" s="79">
        <v>365.68184218768539</v>
      </c>
      <c r="K120" s="81">
        <v>429.0918008176854</v>
      </c>
      <c r="L120" s="82">
        <v>0</v>
      </c>
      <c r="M120" s="79">
        <v>0</v>
      </c>
      <c r="N120" s="79">
        <v>0</v>
      </c>
      <c r="O120" s="79">
        <v>0</v>
      </c>
      <c r="P120" s="83">
        <v>0</v>
      </c>
      <c r="Q120" s="84">
        <v>0</v>
      </c>
      <c r="R120" s="80">
        <v>0</v>
      </c>
      <c r="S120" s="80">
        <v>0</v>
      </c>
      <c r="T120" s="80">
        <v>22.922440110000004</v>
      </c>
      <c r="U120" s="85">
        <v>0</v>
      </c>
      <c r="V120" s="86">
        <v>0.15</v>
      </c>
      <c r="W120" s="87">
        <f t="shared" si="16"/>
        <v>364.7280306950326</v>
      </c>
      <c r="X120" s="88">
        <f t="shared" si="17"/>
        <v>493.45557094033819</v>
      </c>
      <c r="Y120" s="89">
        <v>224.52</v>
      </c>
      <c r="Z120" s="90">
        <v>0.57999999999999996</v>
      </c>
      <c r="AA120" s="90">
        <v>0.35080594355585198</v>
      </c>
      <c r="AB120" s="91" t="s">
        <v>176</v>
      </c>
      <c r="AC120" s="92" t="s">
        <v>189</v>
      </c>
      <c r="AD120" s="48" t="s">
        <v>233</v>
      </c>
      <c r="AE120" s="46" t="s">
        <v>164</v>
      </c>
      <c r="AF120" s="131">
        <v>412.53759137696488</v>
      </c>
      <c r="AG120" s="132" t="s">
        <v>130</v>
      </c>
      <c r="AH120" s="133" t="s">
        <v>130</v>
      </c>
      <c r="AI120" s="134">
        <v>0</v>
      </c>
      <c r="AJ120" s="124" t="s">
        <v>151</v>
      </c>
      <c r="AK120" s="120"/>
      <c r="AL120" s="113"/>
    </row>
    <row r="121" spans="1:38" s="12" customFormat="1" ht="23" x14ac:dyDescent="0.35">
      <c r="A121" s="106" t="s">
        <v>117</v>
      </c>
      <c r="B121" s="107" t="s">
        <v>118</v>
      </c>
      <c r="C121" s="75" t="s">
        <v>39</v>
      </c>
      <c r="D121" s="78" t="s">
        <v>100</v>
      </c>
      <c r="E121" s="78" t="s">
        <v>363</v>
      </c>
      <c r="F121" s="78" t="s">
        <v>364</v>
      </c>
      <c r="G121" s="78" t="s">
        <v>365</v>
      </c>
      <c r="H121" s="79">
        <v>99.714834611410666</v>
      </c>
      <c r="I121" s="80">
        <v>7869.9986747314097</v>
      </c>
      <c r="J121" s="79">
        <v>123.77261944293303</v>
      </c>
      <c r="K121" s="81">
        <v>8913.8811102929321</v>
      </c>
      <c r="L121" s="82">
        <v>0</v>
      </c>
      <c r="M121" s="79">
        <v>0</v>
      </c>
      <c r="N121" s="79">
        <v>0</v>
      </c>
      <c r="O121" s="79">
        <v>0</v>
      </c>
      <c r="P121" s="83">
        <v>24.057784831522376</v>
      </c>
      <c r="Q121" s="84">
        <v>50.140300289999999</v>
      </c>
      <c r="R121" s="80">
        <v>0</v>
      </c>
      <c r="S121" s="80">
        <v>0</v>
      </c>
      <c r="T121" s="80">
        <v>7.59978497</v>
      </c>
      <c r="U121" s="85">
        <v>986.14235030152236</v>
      </c>
      <c r="V121" s="86">
        <v>0</v>
      </c>
      <c r="W121" s="87">
        <f t="shared" si="16"/>
        <v>0</v>
      </c>
      <c r="X121" s="88">
        <f t="shared" si="17"/>
        <v>0</v>
      </c>
      <c r="Y121" s="89">
        <v>0</v>
      </c>
      <c r="Z121" s="90">
        <v>0</v>
      </c>
      <c r="AA121" s="90">
        <v>0</v>
      </c>
      <c r="AB121" s="91">
        <v>0</v>
      </c>
      <c r="AC121" s="92">
        <v>0</v>
      </c>
      <c r="AD121" s="48">
        <v>0</v>
      </c>
      <c r="AE121" s="46">
        <v>0</v>
      </c>
      <c r="AF121" s="131">
        <v>8876.8811240789055</v>
      </c>
      <c r="AG121" s="132" t="s">
        <v>169</v>
      </c>
      <c r="AH121" s="133" t="s">
        <v>130</v>
      </c>
      <c r="AI121" s="134">
        <v>0</v>
      </c>
      <c r="AJ121" s="124"/>
      <c r="AK121" s="120"/>
      <c r="AL121" s="113"/>
    </row>
    <row r="122" spans="1:38" s="12" customFormat="1" ht="23" x14ac:dyDescent="0.35">
      <c r="A122" s="76" t="s">
        <v>124</v>
      </c>
      <c r="B122" s="107" t="s">
        <v>118</v>
      </c>
      <c r="C122" s="75" t="s">
        <v>39</v>
      </c>
      <c r="D122" s="78" t="s">
        <v>100</v>
      </c>
      <c r="E122" s="78" t="s">
        <v>212</v>
      </c>
      <c r="F122" s="78" t="s">
        <v>366</v>
      </c>
      <c r="G122" s="78" t="s">
        <v>367</v>
      </c>
      <c r="H122" s="79">
        <v>2095.6362937331796</v>
      </c>
      <c r="I122" s="80">
        <v>9804.4838194331787</v>
      </c>
      <c r="J122" s="79">
        <v>13556.635925129132</v>
      </c>
      <c r="K122" s="81">
        <v>58075.639259439122</v>
      </c>
      <c r="L122" s="82">
        <f>1361.00007901638</f>
        <v>1361.0000790163799</v>
      </c>
      <c r="M122" s="79">
        <f>10099.9995523796</f>
        <v>10099.999552379601</v>
      </c>
      <c r="N122" s="79">
        <v>0</v>
      </c>
      <c r="O122" s="79">
        <v>0</v>
      </c>
      <c r="P122" s="83">
        <v>0</v>
      </c>
      <c r="Q122" s="84">
        <f>9932.22425357638</f>
        <v>9932.2242535763799</v>
      </c>
      <c r="R122" s="80">
        <f>38212.5548274796</f>
        <v>38212.554827479602</v>
      </c>
      <c r="S122" s="80">
        <v>0.39358100000000001</v>
      </c>
      <c r="T122" s="80">
        <v>0</v>
      </c>
      <c r="U122" s="85">
        <v>125.98277795</v>
      </c>
      <c r="V122" s="86">
        <v>0</v>
      </c>
      <c r="W122" s="87">
        <f t="shared" si="16"/>
        <v>0</v>
      </c>
      <c r="X122" s="88">
        <f t="shared" si="17"/>
        <v>0</v>
      </c>
      <c r="Y122" s="89">
        <v>0</v>
      </c>
      <c r="Z122" s="90">
        <v>0</v>
      </c>
      <c r="AA122" s="90">
        <v>0</v>
      </c>
      <c r="AB122" s="91">
        <v>0</v>
      </c>
      <c r="AC122" s="92">
        <v>0</v>
      </c>
      <c r="AD122" s="48">
        <v>0</v>
      </c>
      <c r="AE122" s="46">
        <v>0</v>
      </c>
      <c r="AF122" s="108">
        <v>41022.528425041324</v>
      </c>
      <c r="AG122" s="121" t="s">
        <v>133</v>
      </c>
      <c r="AH122" s="122" t="s">
        <v>368</v>
      </c>
      <c r="AI122" s="123">
        <v>0</v>
      </c>
      <c r="AJ122" s="119"/>
      <c r="AK122" s="120"/>
      <c r="AL122" s="74"/>
    </row>
    <row r="123" spans="1:38" s="12" customFormat="1" ht="23" x14ac:dyDescent="0.35">
      <c r="A123" s="106" t="s">
        <v>155</v>
      </c>
      <c r="B123" s="107" t="s">
        <v>118</v>
      </c>
      <c r="C123" s="75" t="s">
        <v>39</v>
      </c>
      <c r="D123" s="78" t="s">
        <v>100</v>
      </c>
      <c r="E123" s="78" t="s">
        <v>369</v>
      </c>
      <c r="F123" s="78" t="s">
        <v>370</v>
      </c>
      <c r="G123" s="78" t="s">
        <v>371</v>
      </c>
      <c r="H123" s="79">
        <v>19501.919617322808</v>
      </c>
      <c r="I123" s="80">
        <v>21886.826628522813</v>
      </c>
      <c r="J123" s="79">
        <v>20299.27469210689</v>
      </c>
      <c r="K123" s="81">
        <v>23581.749939826892</v>
      </c>
      <c r="L123" s="82">
        <f>140.872578019116</f>
        <v>140.87257801911599</v>
      </c>
      <c r="M123" s="79">
        <f>45.3552578193907</f>
        <v>45.355257819390701</v>
      </c>
      <c r="N123" s="79">
        <v>611.1272389455745</v>
      </c>
      <c r="O123" s="79">
        <v>0</v>
      </c>
      <c r="P123" s="83">
        <v>0</v>
      </c>
      <c r="Q123" s="84">
        <f>268.301861789116</f>
        <v>268.301861789116</v>
      </c>
      <c r="R123" s="80">
        <f>725.600003569391</f>
        <v>725.60000356939099</v>
      </c>
      <c r="S123" s="80">
        <v>646.39767494557452</v>
      </c>
      <c r="T123" s="80">
        <v>54.623771000000005</v>
      </c>
      <c r="U123" s="85">
        <v>0</v>
      </c>
      <c r="V123" s="86">
        <v>0.16300000000000001</v>
      </c>
      <c r="W123" s="87">
        <f t="shared" si="16"/>
        <v>19737.924699635107</v>
      </c>
      <c r="X123" s="88">
        <f t="shared" si="17"/>
        <v>27425.575180018677</v>
      </c>
      <c r="Y123" s="89">
        <v>-199.04</v>
      </c>
      <c r="Z123" s="90">
        <v>-0.01</v>
      </c>
      <c r="AA123" s="90">
        <v>0</v>
      </c>
      <c r="AB123" s="91" t="s">
        <v>161</v>
      </c>
      <c r="AC123" s="92" t="s">
        <v>215</v>
      </c>
      <c r="AD123" s="48" t="s">
        <v>216</v>
      </c>
      <c r="AE123" s="46" t="s">
        <v>164</v>
      </c>
      <c r="AF123" s="108">
        <v>18775.189433326068</v>
      </c>
      <c r="AG123" s="121" t="s">
        <v>169</v>
      </c>
      <c r="AH123" s="122" t="s">
        <v>368</v>
      </c>
      <c r="AI123" s="123">
        <v>0</v>
      </c>
      <c r="AJ123" s="124" t="s">
        <v>151</v>
      </c>
      <c r="AK123" s="120"/>
      <c r="AL123" s="74"/>
    </row>
    <row r="124" spans="1:38" s="12" customFormat="1" ht="80.5" x14ac:dyDescent="0.35">
      <c r="A124" s="106" t="s">
        <v>155</v>
      </c>
      <c r="B124" s="107" t="s">
        <v>118</v>
      </c>
      <c r="C124" s="75" t="s">
        <v>39</v>
      </c>
      <c r="D124" s="78" t="s">
        <v>100</v>
      </c>
      <c r="E124" s="78" t="s">
        <v>372</v>
      </c>
      <c r="F124" s="78" t="s">
        <v>373</v>
      </c>
      <c r="G124" s="78" t="s">
        <v>374</v>
      </c>
      <c r="H124" s="79">
        <v>593.66885193282315</v>
      </c>
      <c r="I124" s="80">
        <v>1331.6286479828232</v>
      </c>
      <c r="J124" s="79">
        <v>593.66885193282315</v>
      </c>
      <c r="K124" s="81">
        <v>1331.6286479828232</v>
      </c>
      <c r="L124" s="82">
        <v>0</v>
      </c>
      <c r="M124" s="79">
        <v>0</v>
      </c>
      <c r="N124" s="79">
        <v>0</v>
      </c>
      <c r="O124" s="79">
        <v>0</v>
      </c>
      <c r="P124" s="83">
        <v>0</v>
      </c>
      <c r="Q124" s="84">
        <v>0</v>
      </c>
      <c r="R124" s="80">
        <v>0</v>
      </c>
      <c r="S124" s="80">
        <v>0</v>
      </c>
      <c r="T124" s="80">
        <v>0</v>
      </c>
      <c r="U124" s="85">
        <v>0</v>
      </c>
      <c r="V124" s="86">
        <v>0.16300000000000001</v>
      </c>
      <c r="W124" s="87">
        <f t="shared" si="16"/>
        <v>1114.5731783616229</v>
      </c>
      <c r="X124" s="88">
        <f t="shared" si="17"/>
        <v>1548.6841176040234</v>
      </c>
      <c r="Y124" s="89" t="s">
        <v>130</v>
      </c>
      <c r="Z124" s="90" t="s">
        <v>130</v>
      </c>
      <c r="AA124" s="90" t="s">
        <v>130</v>
      </c>
      <c r="AB124" s="91" t="s">
        <v>176</v>
      </c>
      <c r="AC124" s="92" t="s">
        <v>314</v>
      </c>
      <c r="AD124" s="48" t="s">
        <v>186</v>
      </c>
      <c r="AE124" s="46" t="s">
        <v>164</v>
      </c>
      <c r="AF124" s="108">
        <v>2375.0733397071817</v>
      </c>
      <c r="AG124" s="121" t="s">
        <v>133</v>
      </c>
      <c r="AH124" s="122" t="s">
        <v>130</v>
      </c>
      <c r="AI124" s="123" t="s">
        <v>375</v>
      </c>
      <c r="AJ124" s="124" t="s">
        <v>151</v>
      </c>
      <c r="AK124" s="120"/>
      <c r="AL124" s="74" t="s">
        <v>55</v>
      </c>
    </row>
    <row r="125" spans="1:38" s="12" customFormat="1" ht="80.5" x14ac:dyDescent="0.35">
      <c r="A125" s="106" t="s">
        <v>146</v>
      </c>
      <c r="B125" s="107" t="s">
        <v>156</v>
      </c>
      <c r="C125" s="75" t="s">
        <v>39</v>
      </c>
      <c r="D125" s="78" t="s">
        <v>100</v>
      </c>
      <c r="E125" s="78" t="s">
        <v>372</v>
      </c>
      <c r="F125" s="78" t="s">
        <v>376</v>
      </c>
      <c r="G125" s="78" t="s">
        <v>377</v>
      </c>
      <c r="H125" s="79">
        <v>926.03174680689165</v>
      </c>
      <c r="I125" s="80">
        <v>1004.1289156068916</v>
      </c>
      <c r="J125" s="79">
        <v>926.03174680689165</v>
      </c>
      <c r="K125" s="81">
        <v>1004.1289156068916</v>
      </c>
      <c r="L125" s="82">
        <v>0</v>
      </c>
      <c r="M125" s="79">
        <v>0</v>
      </c>
      <c r="N125" s="79">
        <v>0</v>
      </c>
      <c r="O125" s="79">
        <v>0</v>
      </c>
      <c r="P125" s="83">
        <v>0</v>
      </c>
      <c r="Q125" s="84">
        <v>0</v>
      </c>
      <c r="R125" s="80">
        <v>0</v>
      </c>
      <c r="S125" s="80">
        <v>0</v>
      </c>
      <c r="T125" s="80">
        <v>0</v>
      </c>
      <c r="U125" s="85">
        <v>0</v>
      </c>
      <c r="V125" s="86">
        <v>0.15</v>
      </c>
      <c r="W125" s="87">
        <f t="shared" si="16"/>
        <v>853.50957826585784</v>
      </c>
      <c r="X125" s="88">
        <f t="shared" si="17"/>
        <v>1154.7482529479253</v>
      </c>
      <c r="Y125" s="89" t="s">
        <v>130</v>
      </c>
      <c r="Z125" s="90" t="s">
        <v>130</v>
      </c>
      <c r="AA125" s="90" t="s">
        <v>130</v>
      </c>
      <c r="AB125" s="91" t="s">
        <v>176</v>
      </c>
      <c r="AC125" s="92" t="s">
        <v>314</v>
      </c>
      <c r="AD125" s="48" t="s">
        <v>233</v>
      </c>
      <c r="AE125" s="46" t="s">
        <v>164</v>
      </c>
      <c r="AF125" s="108">
        <v>724.48747380057875</v>
      </c>
      <c r="AG125" s="121" t="s">
        <v>133</v>
      </c>
      <c r="AH125" s="122" t="s">
        <v>130</v>
      </c>
      <c r="AI125" s="123" t="s">
        <v>375</v>
      </c>
      <c r="AJ125" s="124" t="s">
        <v>151</v>
      </c>
      <c r="AK125" s="120"/>
      <c r="AL125" s="74"/>
    </row>
    <row r="126" spans="1:38" s="12" customFormat="1" ht="23" x14ac:dyDescent="0.35">
      <c r="A126" s="76" t="s">
        <v>203</v>
      </c>
      <c r="B126" s="107" t="s">
        <v>156</v>
      </c>
      <c r="C126" s="75" t="s">
        <v>39</v>
      </c>
      <c r="D126" s="78" t="s">
        <v>100</v>
      </c>
      <c r="E126" s="78" t="s">
        <v>101</v>
      </c>
      <c r="F126" s="78" t="s">
        <v>378</v>
      </c>
      <c r="G126" s="78" t="s">
        <v>379</v>
      </c>
      <c r="H126" s="79">
        <v>1000</v>
      </c>
      <c r="I126" s="80">
        <v>1000</v>
      </c>
      <c r="J126" s="79">
        <v>1000</v>
      </c>
      <c r="K126" s="81">
        <v>1000</v>
      </c>
      <c r="L126" s="82"/>
      <c r="M126" s="79"/>
      <c r="N126" s="79"/>
      <c r="O126" s="79"/>
      <c r="P126" s="83"/>
      <c r="Q126" s="84"/>
      <c r="R126" s="80"/>
      <c r="S126" s="80"/>
      <c r="T126" s="80"/>
      <c r="U126" s="85"/>
      <c r="V126" s="86"/>
      <c r="W126" s="87">
        <f>IF(V126=0,0,IF(AE126="FKS",(K126*(1-V126)),(K126*0.9)))</f>
        <v>0</v>
      </c>
      <c r="X126" s="88">
        <f>IF(V126=0,0,IF(AE126="FKS",(K126*(1+V126)),(K126*1.4)))</f>
        <v>0</v>
      </c>
      <c r="Y126" s="89"/>
      <c r="Z126" s="90"/>
      <c r="AA126" s="90"/>
      <c r="AB126" s="91"/>
      <c r="AC126" s="92"/>
      <c r="AD126" s="48"/>
      <c r="AE126" s="46"/>
      <c r="AF126" s="108">
        <v>0</v>
      </c>
      <c r="AG126" s="109" t="s">
        <v>130</v>
      </c>
      <c r="AH126" s="26" t="s">
        <v>130</v>
      </c>
      <c r="AI126" s="110"/>
      <c r="AJ126" s="111"/>
      <c r="AK126" s="112"/>
      <c r="AL126" s="113"/>
    </row>
    <row r="127" spans="1:38" s="12" customFormat="1" ht="23" x14ac:dyDescent="0.35">
      <c r="A127" s="76" t="s">
        <v>203</v>
      </c>
      <c r="B127" s="107" t="s">
        <v>156</v>
      </c>
      <c r="C127" s="75" t="s">
        <v>39</v>
      </c>
      <c r="D127" s="78" t="s">
        <v>100</v>
      </c>
      <c r="E127" s="78" t="s">
        <v>372</v>
      </c>
      <c r="F127" s="78" t="s">
        <v>380</v>
      </c>
      <c r="G127" s="78" t="s">
        <v>381</v>
      </c>
      <c r="H127" s="79">
        <v>500</v>
      </c>
      <c r="I127" s="80">
        <v>500</v>
      </c>
      <c r="J127" s="79">
        <v>500</v>
      </c>
      <c r="K127" s="81">
        <v>500</v>
      </c>
      <c r="L127" s="82"/>
      <c r="M127" s="79"/>
      <c r="N127" s="79"/>
      <c r="O127" s="79"/>
      <c r="P127" s="83"/>
      <c r="Q127" s="84"/>
      <c r="R127" s="80"/>
      <c r="S127" s="80"/>
      <c r="T127" s="80"/>
      <c r="U127" s="85"/>
      <c r="V127" s="86"/>
      <c r="W127" s="87">
        <f>IF(V127=0,0,IF(AE127="FKS",(K127*(1-V127)),(K127*0.9)))</f>
        <v>0</v>
      </c>
      <c r="X127" s="88">
        <f>IF(V127=0,0,IF(AE127="FKS",(K127*(1+V127)),(K127*1.4)))</f>
        <v>0</v>
      </c>
      <c r="Y127" s="89"/>
      <c r="Z127" s="90"/>
      <c r="AA127" s="90"/>
      <c r="AB127" s="91"/>
      <c r="AC127" s="92"/>
      <c r="AD127" s="48"/>
      <c r="AE127" s="46"/>
      <c r="AF127" s="108">
        <v>0</v>
      </c>
      <c r="AG127" s="109" t="s">
        <v>130</v>
      </c>
      <c r="AH127" s="26" t="s">
        <v>130</v>
      </c>
      <c r="AI127" s="110"/>
      <c r="AJ127" s="111"/>
      <c r="AK127" s="112"/>
      <c r="AL127" s="113"/>
    </row>
    <row r="128" spans="1:38" s="12" customFormat="1" ht="23" x14ac:dyDescent="0.35">
      <c r="A128" s="106" t="s">
        <v>146</v>
      </c>
      <c r="B128" s="107" t="s">
        <v>156</v>
      </c>
      <c r="C128" s="75" t="s">
        <v>52</v>
      </c>
      <c r="D128" s="78" t="s">
        <v>382</v>
      </c>
      <c r="E128" s="78" t="s">
        <v>356</v>
      </c>
      <c r="F128" s="78" t="s">
        <v>383</v>
      </c>
      <c r="G128" s="78" t="s">
        <v>384</v>
      </c>
      <c r="H128" s="79">
        <v>285.4470944849607</v>
      </c>
      <c r="I128" s="80">
        <v>329.45092706496069</v>
      </c>
      <c r="J128" s="79">
        <v>285.4470944849607</v>
      </c>
      <c r="K128" s="81">
        <v>329.45092706496069</v>
      </c>
      <c r="L128" s="82">
        <v>0</v>
      </c>
      <c r="M128" s="79">
        <v>0</v>
      </c>
      <c r="N128" s="79">
        <v>0</v>
      </c>
      <c r="O128" s="79">
        <v>0</v>
      </c>
      <c r="P128" s="83">
        <v>0</v>
      </c>
      <c r="Q128" s="84">
        <v>0</v>
      </c>
      <c r="R128" s="80">
        <v>0</v>
      </c>
      <c r="S128" s="80">
        <v>0</v>
      </c>
      <c r="T128" s="80">
        <v>0</v>
      </c>
      <c r="U128" s="85">
        <v>0</v>
      </c>
      <c r="V128" s="86">
        <v>0.16</v>
      </c>
      <c r="W128" s="87">
        <f t="shared" si="16"/>
        <v>276.73877873456695</v>
      </c>
      <c r="X128" s="88">
        <f t="shared" si="17"/>
        <v>382.16307539535438</v>
      </c>
      <c r="Y128" s="89">
        <v>746.09</v>
      </c>
      <c r="Z128" s="90">
        <v>2.12</v>
      </c>
      <c r="AA128" s="90">
        <v>1.7212209025969896</v>
      </c>
      <c r="AB128" s="91" t="s">
        <v>161</v>
      </c>
      <c r="AC128" s="92" t="s">
        <v>162</v>
      </c>
      <c r="AD128" s="48" t="s">
        <v>163</v>
      </c>
      <c r="AE128" s="46" t="s">
        <v>164</v>
      </c>
      <c r="AF128" s="108">
        <v>295.59613114630992</v>
      </c>
      <c r="AG128" s="121" t="s">
        <v>133</v>
      </c>
      <c r="AH128" s="122" t="s">
        <v>134</v>
      </c>
      <c r="AI128" s="123">
        <v>0</v>
      </c>
      <c r="AJ128" s="124" t="s">
        <v>151</v>
      </c>
      <c r="AK128" s="120"/>
      <c r="AL128" s="74"/>
    </row>
    <row r="129" spans="1:38" s="12" customFormat="1" ht="23" x14ac:dyDescent="0.35">
      <c r="A129" s="76" t="s">
        <v>124</v>
      </c>
      <c r="B129" s="107" t="s">
        <v>118</v>
      </c>
      <c r="C129" s="75" t="s">
        <v>52</v>
      </c>
      <c r="D129" s="78" t="s">
        <v>382</v>
      </c>
      <c r="E129" s="78" t="s">
        <v>356</v>
      </c>
      <c r="F129" s="78" t="s">
        <v>385</v>
      </c>
      <c r="G129" s="78" t="s">
        <v>386</v>
      </c>
      <c r="H129" s="79">
        <v>263.8444484442183</v>
      </c>
      <c r="I129" s="80">
        <v>346.48549302421833</v>
      </c>
      <c r="J129" s="79">
        <v>263.8444484442183</v>
      </c>
      <c r="K129" s="81">
        <v>346.48549302421833</v>
      </c>
      <c r="L129" s="82">
        <v>0</v>
      </c>
      <c r="M129" s="79">
        <v>0</v>
      </c>
      <c r="N129" s="79">
        <v>0</v>
      </c>
      <c r="O129" s="79">
        <v>0</v>
      </c>
      <c r="P129" s="83">
        <v>0</v>
      </c>
      <c r="Q129" s="84">
        <v>0</v>
      </c>
      <c r="R129" s="80">
        <v>0</v>
      </c>
      <c r="S129" s="80">
        <v>0</v>
      </c>
      <c r="T129" s="80">
        <v>0</v>
      </c>
      <c r="U129" s="85">
        <v>0</v>
      </c>
      <c r="V129" s="86">
        <v>0.14000000000000001</v>
      </c>
      <c r="W129" s="87">
        <f t="shared" si="16"/>
        <v>297.97752400082777</v>
      </c>
      <c r="X129" s="88">
        <f t="shared" si="17"/>
        <v>394.99346204760894</v>
      </c>
      <c r="Y129" s="89">
        <v>-58</v>
      </c>
      <c r="Z129" s="90" t="s">
        <v>222</v>
      </c>
      <c r="AA129" s="90">
        <v>0</v>
      </c>
      <c r="AB129" s="91" t="s">
        <v>168</v>
      </c>
      <c r="AC129" s="92" t="s">
        <v>223</v>
      </c>
      <c r="AD129" s="48" t="s">
        <v>387</v>
      </c>
      <c r="AE129" s="46" t="s">
        <v>164</v>
      </c>
      <c r="AF129" s="108">
        <v>296.77438741880269</v>
      </c>
      <c r="AG129" s="121" t="s">
        <v>133</v>
      </c>
      <c r="AH129" s="122" t="s">
        <v>134</v>
      </c>
      <c r="AI129" s="123">
        <v>0</v>
      </c>
      <c r="AJ129" s="124" t="s">
        <v>151</v>
      </c>
      <c r="AK129" s="120"/>
      <c r="AL129" s="74" t="s">
        <v>55</v>
      </c>
    </row>
    <row r="130" spans="1:38" s="12" customFormat="1" ht="23" x14ac:dyDescent="0.35">
      <c r="A130" s="76" t="s">
        <v>124</v>
      </c>
      <c r="B130" s="107" t="s">
        <v>118</v>
      </c>
      <c r="C130" s="75" t="s">
        <v>39</v>
      </c>
      <c r="D130" s="78" t="s">
        <v>382</v>
      </c>
      <c r="E130" s="78" t="s">
        <v>388</v>
      </c>
      <c r="F130" s="78" t="s">
        <v>389</v>
      </c>
      <c r="G130" s="78" t="s">
        <v>390</v>
      </c>
      <c r="H130" s="79">
        <v>44.562944117647056</v>
      </c>
      <c r="I130" s="80">
        <v>581.01061715764706</v>
      </c>
      <c r="J130" s="79">
        <v>44.562944117647056</v>
      </c>
      <c r="K130" s="81">
        <v>581.10061715764709</v>
      </c>
      <c r="L130" s="82">
        <v>0</v>
      </c>
      <c r="M130" s="79">
        <v>0</v>
      </c>
      <c r="N130" s="79">
        <v>0</v>
      </c>
      <c r="O130" s="79">
        <v>0</v>
      </c>
      <c r="P130" s="83">
        <v>0</v>
      </c>
      <c r="Q130" s="84">
        <v>0</v>
      </c>
      <c r="R130" s="80">
        <v>0</v>
      </c>
      <c r="S130" s="80">
        <v>0</v>
      </c>
      <c r="T130" s="80">
        <v>0</v>
      </c>
      <c r="U130" s="85">
        <v>0.09</v>
      </c>
      <c r="V130" s="86">
        <v>0</v>
      </c>
      <c r="W130" s="87">
        <f t="shared" si="16"/>
        <v>0</v>
      </c>
      <c r="X130" s="88">
        <f t="shared" si="17"/>
        <v>0</v>
      </c>
      <c r="Y130" s="89">
        <v>0</v>
      </c>
      <c r="Z130" s="90">
        <v>0</v>
      </c>
      <c r="AA130" s="90">
        <v>0</v>
      </c>
      <c r="AB130" s="91">
        <v>0</v>
      </c>
      <c r="AC130" s="92">
        <v>0</v>
      </c>
      <c r="AD130" s="48">
        <v>0</v>
      </c>
      <c r="AE130" s="46">
        <v>0</v>
      </c>
      <c r="AF130" s="108">
        <v>553.31435297002531</v>
      </c>
      <c r="AG130" s="121" t="s">
        <v>130</v>
      </c>
      <c r="AH130" s="122" t="s">
        <v>130</v>
      </c>
      <c r="AI130" s="123">
        <v>0</v>
      </c>
      <c r="AJ130" s="119"/>
      <c r="AK130" s="120"/>
      <c r="AL130" s="74"/>
    </row>
    <row r="131" spans="1:38" s="12" customFormat="1" ht="34.5" x14ac:dyDescent="0.35">
      <c r="A131" s="76" t="s">
        <v>124</v>
      </c>
      <c r="B131" s="107" t="s">
        <v>118</v>
      </c>
      <c r="C131" s="75" t="s">
        <v>152</v>
      </c>
      <c r="D131" s="78" t="s">
        <v>391</v>
      </c>
      <c r="E131" s="78">
        <v>901</v>
      </c>
      <c r="F131" s="78" t="s">
        <v>392</v>
      </c>
      <c r="G131" s="78" t="s">
        <v>393</v>
      </c>
      <c r="H131" s="79">
        <v>572.64513648596699</v>
      </c>
      <c r="I131" s="80">
        <v>4951.6209573559672</v>
      </c>
      <c r="J131" s="79">
        <v>572.64513648596699</v>
      </c>
      <c r="K131" s="81">
        <v>5443.2400726659671</v>
      </c>
      <c r="L131" s="82">
        <v>0</v>
      </c>
      <c r="M131" s="79">
        <v>0</v>
      </c>
      <c r="N131" s="79">
        <v>0</v>
      </c>
      <c r="O131" s="79">
        <v>0</v>
      </c>
      <c r="P131" s="83">
        <v>0</v>
      </c>
      <c r="Q131" s="84">
        <v>0</v>
      </c>
      <c r="R131" s="80">
        <v>0</v>
      </c>
      <c r="S131" s="80">
        <v>374.53399999999999</v>
      </c>
      <c r="T131" s="80">
        <v>117.08511530999999</v>
      </c>
      <c r="U131" s="85">
        <v>0</v>
      </c>
      <c r="V131" s="86">
        <v>0</v>
      </c>
      <c r="W131" s="87">
        <f t="shared" si="16"/>
        <v>0</v>
      </c>
      <c r="X131" s="88">
        <f t="shared" si="17"/>
        <v>0</v>
      </c>
      <c r="Y131" s="89">
        <v>0</v>
      </c>
      <c r="Z131" s="90">
        <v>0</v>
      </c>
      <c r="AA131" s="90">
        <v>0</v>
      </c>
      <c r="AB131" s="91">
        <v>0</v>
      </c>
      <c r="AC131" s="92">
        <v>0</v>
      </c>
      <c r="AD131" s="48">
        <v>0</v>
      </c>
      <c r="AE131" s="46">
        <v>0</v>
      </c>
      <c r="AF131" s="108">
        <v>5038.8581700582354</v>
      </c>
      <c r="AG131" s="121" t="s">
        <v>209</v>
      </c>
      <c r="AH131" s="122" t="s">
        <v>130</v>
      </c>
      <c r="AI131" s="123">
        <v>0</v>
      </c>
      <c r="AJ131" s="119"/>
      <c r="AK131" s="120"/>
      <c r="AL131" s="74"/>
    </row>
    <row r="132" spans="1:38" s="12" customFormat="1" ht="23" x14ac:dyDescent="0.35">
      <c r="A132" s="76" t="s">
        <v>124</v>
      </c>
      <c r="B132" s="107" t="s">
        <v>118</v>
      </c>
      <c r="C132" s="75" t="s">
        <v>52</v>
      </c>
      <c r="D132" s="78" t="s">
        <v>394</v>
      </c>
      <c r="E132" s="78" t="s">
        <v>198</v>
      </c>
      <c r="F132" s="78" t="s">
        <v>395</v>
      </c>
      <c r="G132" s="78" t="s">
        <v>396</v>
      </c>
      <c r="H132" s="79">
        <v>6.7141712802768145</v>
      </c>
      <c r="I132" s="80">
        <v>272.73913642027679</v>
      </c>
      <c r="J132" s="79">
        <v>148.78079134948095</v>
      </c>
      <c r="K132" s="81">
        <v>526.13851693948095</v>
      </c>
      <c r="L132" s="82">
        <v>0</v>
      </c>
      <c r="M132" s="79">
        <v>0</v>
      </c>
      <c r="N132" s="79">
        <v>0</v>
      </c>
      <c r="O132" s="79">
        <v>0</v>
      </c>
      <c r="P132" s="83">
        <v>142.06662006920413</v>
      </c>
      <c r="Q132" s="84">
        <v>0</v>
      </c>
      <c r="R132" s="80">
        <v>0</v>
      </c>
      <c r="S132" s="80">
        <v>0</v>
      </c>
      <c r="T132" s="80">
        <v>0</v>
      </c>
      <c r="U132" s="85">
        <v>253.39938051920413</v>
      </c>
      <c r="V132" s="86">
        <v>0</v>
      </c>
      <c r="W132" s="87">
        <f t="shared" si="16"/>
        <v>0</v>
      </c>
      <c r="X132" s="88">
        <f t="shared" si="17"/>
        <v>0</v>
      </c>
      <c r="Y132" s="89">
        <v>0</v>
      </c>
      <c r="Z132" s="90">
        <v>0</v>
      </c>
      <c r="AA132" s="90">
        <v>0</v>
      </c>
      <c r="AB132" s="91">
        <v>0</v>
      </c>
      <c r="AC132" s="92">
        <v>0</v>
      </c>
      <c r="AD132" s="48">
        <v>0</v>
      </c>
      <c r="AE132" s="46">
        <v>0</v>
      </c>
      <c r="AF132" s="115">
        <v>668.14636637442231</v>
      </c>
      <c r="AG132" s="116" t="s">
        <v>133</v>
      </c>
      <c r="AH132" s="117" t="s">
        <v>130</v>
      </c>
      <c r="AI132" s="118">
        <v>0</v>
      </c>
      <c r="AJ132" s="119"/>
      <c r="AK132" s="120"/>
      <c r="AL132" s="74"/>
    </row>
    <row r="133" spans="1:38" s="12" customFormat="1" ht="23" x14ac:dyDescent="0.35">
      <c r="A133" s="106" t="s">
        <v>146</v>
      </c>
      <c r="B133" s="107" t="s">
        <v>156</v>
      </c>
      <c r="C133" s="75" t="s">
        <v>52</v>
      </c>
      <c r="D133" s="78" t="s">
        <v>394</v>
      </c>
      <c r="E133" s="78" t="s">
        <v>180</v>
      </c>
      <c r="F133" s="78" t="s">
        <v>397</v>
      </c>
      <c r="G133" s="78" t="s">
        <v>398</v>
      </c>
      <c r="H133" s="79">
        <v>206.7068580260956</v>
      </c>
      <c r="I133" s="80">
        <v>246.03414518609563</v>
      </c>
      <c r="J133" s="79">
        <v>206.7068580260956</v>
      </c>
      <c r="K133" s="81">
        <v>246.08089498609561</v>
      </c>
      <c r="L133" s="82">
        <v>0</v>
      </c>
      <c r="M133" s="79">
        <v>0</v>
      </c>
      <c r="N133" s="79">
        <v>0</v>
      </c>
      <c r="O133" s="79">
        <v>0</v>
      </c>
      <c r="P133" s="83">
        <v>0</v>
      </c>
      <c r="Q133" s="84">
        <v>0</v>
      </c>
      <c r="R133" s="80">
        <v>0</v>
      </c>
      <c r="S133" s="80">
        <v>0</v>
      </c>
      <c r="T133" s="80">
        <v>4.6749800000000008E-2</v>
      </c>
      <c r="U133" s="85">
        <v>0</v>
      </c>
      <c r="V133" s="86">
        <v>0.2</v>
      </c>
      <c r="W133" s="87">
        <f t="shared" si="16"/>
        <v>196.8647159888765</v>
      </c>
      <c r="X133" s="88">
        <f t="shared" si="17"/>
        <v>295.2970739833147</v>
      </c>
      <c r="Y133" s="89">
        <v>363.33</v>
      </c>
      <c r="Z133" s="90">
        <v>1.43</v>
      </c>
      <c r="AA133" s="90">
        <v>1.0448028986843669</v>
      </c>
      <c r="AB133" s="91" t="s">
        <v>176</v>
      </c>
      <c r="AC133" s="92" t="s">
        <v>162</v>
      </c>
      <c r="AD133" s="48" t="s">
        <v>163</v>
      </c>
      <c r="AE133" s="46" t="s">
        <v>164</v>
      </c>
      <c r="AF133" s="108">
        <v>194.80646746035453</v>
      </c>
      <c r="AG133" s="121" t="s">
        <v>130</v>
      </c>
      <c r="AH133" s="122" t="s">
        <v>130</v>
      </c>
      <c r="AI133" s="123">
        <v>0</v>
      </c>
      <c r="AJ133" s="124" t="s">
        <v>151</v>
      </c>
      <c r="AK133" s="120"/>
      <c r="AL133" s="74"/>
    </row>
    <row r="134" spans="1:38" s="12" customFormat="1" ht="34.5" x14ac:dyDescent="0.35">
      <c r="A134" s="106" t="s">
        <v>146</v>
      </c>
      <c r="B134" s="107" t="s">
        <v>171</v>
      </c>
      <c r="C134" s="75" t="s">
        <v>52</v>
      </c>
      <c r="D134" s="78" t="s">
        <v>394</v>
      </c>
      <c r="E134" s="78" t="s">
        <v>198</v>
      </c>
      <c r="F134" s="78" t="s">
        <v>399</v>
      </c>
      <c r="G134" s="78" t="s">
        <v>400</v>
      </c>
      <c r="H134" s="79">
        <v>15602.770563561693</v>
      </c>
      <c r="I134" s="80">
        <v>16309.938811671693</v>
      </c>
      <c r="J134" s="79">
        <v>16431.15169289113</v>
      </c>
      <c r="K134" s="81">
        <v>17160.682466101127</v>
      </c>
      <c r="L134" s="82">
        <v>0</v>
      </c>
      <c r="M134" s="79">
        <v>0</v>
      </c>
      <c r="N134" s="79">
        <v>769.84634202701295</v>
      </c>
      <c r="O134" s="79">
        <v>58.534787302422679</v>
      </c>
      <c r="P134" s="83">
        <v>0</v>
      </c>
      <c r="Q134" s="84">
        <v>0</v>
      </c>
      <c r="R134" s="80">
        <v>0</v>
      </c>
      <c r="S134" s="80">
        <v>786.70754062701292</v>
      </c>
      <c r="T134" s="80">
        <v>58.534787302422679</v>
      </c>
      <c r="U134" s="85">
        <v>5.5013264999999993</v>
      </c>
      <c r="V134" s="86">
        <v>0.2</v>
      </c>
      <c r="W134" s="87">
        <f t="shared" si="16"/>
        <v>13728.545972880902</v>
      </c>
      <c r="X134" s="88">
        <f t="shared" si="17"/>
        <v>20592.81895932135</v>
      </c>
      <c r="Y134" s="89">
        <v>-10841.1</v>
      </c>
      <c r="Z134" s="90">
        <v>-0.74</v>
      </c>
      <c r="AA134" s="90">
        <v>-0.81604159449712599</v>
      </c>
      <c r="AB134" s="91" t="s">
        <v>176</v>
      </c>
      <c r="AC134" s="92" t="s">
        <v>177</v>
      </c>
      <c r="AD134" s="48" t="s">
        <v>163</v>
      </c>
      <c r="AE134" s="46" t="s">
        <v>164</v>
      </c>
      <c r="AF134" s="108">
        <v>16316.050421580054</v>
      </c>
      <c r="AG134" s="121" t="s">
        <v>133</v>
      </c>
      <c r="AH134" s="122" t="s">
        <v>130</v>
      </c>
      <c r="AI134" s="123">
        <v>0</v>
      </c>
      <c r="AJ134" s="124" t="s">
        <v>151</v>
      </c>
      <c r="AK134" s="120"/>
      <c r="AL134" s="74"/>
    </row>
    <row r="135" spans="1:38" s="12" customFormat="1" ht="25" x14ac:dyDescent="0.35">
      <c r="A135" s="106" t="s">
        <v>203</v>
      </c>
      <c r="B135" s="107" t="s">
        <v>156</v>
      </c>
      <c r="C135" s="75" t="s">
        <v>39</v>
      </c>
      <c r="D135" s="78" t="s">
        <v>394</v>
      </c>
      <c r="E135" s="78" t="s">
        <v>212</v>
      </c>
      <c r="F135" s="78" t="s">
        <v>401</v>
      </c>
      <c r="G135" s="78" t="s">
        <v>402</v>
      </c>
      <c r="H135" s="79">
        <v>0</v>
      </c>
      <c r="I135" s="80">
        <v>0</v>
      </c>
      <c r="J135" s="79">
        <v>302.62537477601296</v>
      </c>
      <c r="K135" s="81">
        <v>318.32067477601294</v>
      </c>
      <c r="L135" s="82">
        <v>0</v>
      </c>
      <c r="M135" s="79">
        <v>0</v>
      </c>
      <c r="N135" s="79">
        <v>302.62537477601296</v>
      </c>
      <c r="O135" s="79">
        <v>0</v>
      </c>
      <c r="P135" s="83">
        <v>0</v>
      </c>
      <c r="Q135" s="84">
        <v>0</v>
      </c>
      <c r="R135" s="80">
        <v>0</v>
      </c>
      <c r="S135" s="80">
        <v>318.32067477601294</v>
      </c>
      <c r="T135" s="80">
        <v>0</v>
      </c>
      <c r="U135" s="85">
        <v>0</v>
      </c>
      <c r="V135" s="86">
        <v>0.3</v>
      </c>
      <c r="W135" s="87">
        <f t="shared" si="16"/>
        <v>286.48860729841164</v>
      </c>
      <c r="X135" s="88">
        <f t="shared" si="17"/>
        <v>445.64894468641808</v>
      </c>
      <c r="Y135" s="89" t="s">
        <v>130</v>
      </c>
      <c r="Z135" s="90" t="s">
        <v>130</v>
      </c>
      <c r="AA135" s="90">
        <v>0</v>
      </c>
      <c r="AB135" s="91">
        <v>0</v>
      </c>
      <c r="AC135" s="92" t="s">
        <v>290</v>
      </c>
      <c r="AD135" s="48" t="s">
        <v>207</v>
      </c>
      <c r="AE135" s="46" t="s">
        <v>208</v>
      </c>
      <c r="AF135" s="108">
        <v>319.02488097713461</v>
      </c>
      <c r="AG135" s="121" t="s">
        <v>133</v>
      </c>
      <c r="AH135" s="122" t="s">
        <v>130</v>
      </c>
      <c r="AI135" s="123">
        <v>0</v>
      </c>
      <c r="AJ135" s="119"/>
      <c r="AK135" s="120"/>
      <c r="AL135" s="74"/>
    </row>
    <row r="136" spans="1:38" s="12" customFormat="1" ht="23" x14ac:dyDescent="0.35">
      <c r="A136" s="76" t="s">
        <v>124</v>
      </c>
      <c r="B136" s="107" t="s">
        <v>118</v>
      </c>
      <c r="C136" s="75" t="s">
        <v>39</v>
      </c>
      <c r="D136" s="78" t="s">
        <v>403</v>
      </c>
      <c r="E136" s="78" t="s">
        <v>388</v>
      </c>
      <c r="F136" s="78" t="s">
        <v>404</v>
      </c>
      <c r="G136" s="78" t="s">
        <v>405</v>
      </c>
      <c r="H136" s="79">
        <v>188.33031916570548</v>
      </c>
      <c r="I136" s="80">
        <v>248.56759291570546</v>
      </c>
      <c r="J136" s="79">
        <v>265.51107009227218</v>
      </c>
      <c r="K136" s="81">
        <v>325.74834384227216</v>
      </c>
      <c r="L136" s="82">
        <v>0</v>
      </c>
      <c r="M136" s="79">
        <v>0</v>
      </c>
      <c r="N136" s="79">
        <v>5.5726173971549393</v>
      </c>
      <c r="O136" s="79">
        <v>71.608133529411759</v>
      </c>
      <c r="P136" s="83">
        <v>0</v>
      </c>
      <c r="Q136" s="84">
        <v>0</v>
      </c>
      <c r="R136" s="80">
        <v>0</v>
      </c>
      <c r="S136" s="80">
        <v>5.5726173971549393</v>
      </c>
      <c r="T136" s="80">
        <v>71.608133529411759</v>
      </c>
      <c r="U136" s="85">
        <v>0</v>
      </c>
      <c r="V136" s="86">
        <v>0.16700000000000001</v>
      </c>
      <c r="W136" s="87">
        <f t="shared" si="16"/>
        <v>271.3483704206127</v>
      </c>
      <c r="X136" s="88">
        <f t="shared" si="17"/>
        <v>380.14831726393163</v>
      </c>
      <c r="Y136" s="89">
        <v>600</v>
      </c>
      <c r="Z136" s="90">
        <v>1.38</v>
      </c>
      <c r="AA136" s="90">
        <v>0</v>
      </c>
      <c r="AB136" s="91">
        <v>0</v>
      </c>
      <c r="AC136" s="92" t="s">
        <v>189</v>
      </c>
      <c r="AD136" s="48" t="s">
        <v>163</v>
      </c>
      <c r="AE136" s="46" t="s">
        <v>164</v>
      </c>
      <c r="AF136" s="108">
        <v>329.54907517790986</v>
      </c>
      <c r="AG136" s="121" t="s">
        <v>130</v>
      </c>
      <c r="AH136" s="122" t="s">
        <v>130</v>
      </c>
      <c r="AI136" s="123">
        <v>0</v>
      </c>
      <c r="AJ136" s="124" t="s">
        <v>151</v>
      </c>
      <c r="AK136" s="120"/>
      <c r="AL136" s="74" t="s">
        <v>55</v>
      </c>
    </row>
    <row r="137" spans="1:38" s="12" customFormat="1" ht="23" x14ac:dyDescent="0.35">
      <c r="A137" s="76" t="s">
        <v>124</v>
      </c>
      <c r="B137" s="107" t="s">
        <v>118</v>
      </c>
      <c r="C137" s="75" t="s">
        <v>52</v>
      </c>
      <c r="D137" s="78" t="s">
        <v>406</v>
      </c>
      <c r="E137" s="78" t="s">
        <v>407</v>
      </c>
      <c r="F137" s="78" t="s">
        <v>408</v>
      </c>
      <c r="G137" s="78" t="s">
        <v>409</v>
      </c>
      <c r="H137" s="79">
        <v>55.019174509803918</v>
      </c>
      <c r="I137" s="80">
        <v>1167.749111779804</v>
      </c>
      <c r="J137" s="79">
        <v>55.019174509803918</v>
      </c>
      <c r="K137" s="81">
        <v>1193.111390759804</v>
      </c>
      <c r="L137" s="82">
        <v>0</v>
      </c>
      <c r="M137" s="79">
        <v>0</v>
      </c>
      <c r="N137" s="79">
        <v>0</v>
      </c>
      <c r="O137" s="79">
        <v>0</v>
      </c>
      <c r="P137" s="83">
        <v>0</v>
      </c>
      <c r="Q137" s="84">
        <v>0</v>
      </c>
      <c r="R137" s="80">
        <v>0</v>
      </c>
      <c r="S137" s="80">
        <v>25.347004000000002</v>
      </c>
      <c r="T137" s="80">
        <v>0</v>
      </c>
      <c r="U137" s="85">
        <v>1.5274979999999995E-2</v>
      </c>
      <c r="V137" s="86">
        <v>0</v>
      </c>
      <c r="W137" s="87">
        <f t="shared" si="16"/>
        <v>0</v>
      </c>
      <c r="X137" s="88">
        <f t="shared" si="17"/>
        <v>0</v>
      </c>
      <c r="Y137" s="89">
        <v>0</v>
      </c>
      <c r="Z137" s="90">
        <v>0</v>
      </c>
      <c r="AA137" s="90">
        <v>0</v>
      </c>
      <c r="AB137" s="91">
        <v>0</v>
      </c>
      <c r="AC137" s="92">
        <v>0</v>
      </c>
      <c r="AD137" s="48">
        <v>0</v>
      </c>
      <c r="AE137" s="46">
        <v>0</v>
      </c>
      <c r="AF137" s="115">
        <v>699.66729091464867</v>
      </c>
      <c r="AG137" s="116" t="s">
        <v>133</v>
      </c>
      <c r="AH137" s="117" t="s">
        <v>201</v>
      </c>
      <c r="AI137" s="118">
        <v>0</v>
      </c>
      <c r="AJ137" s="119"/>
      <c r="AK137" s="120"/>
      <c r="AL137" s="74"/>
    </row>
    <row r="138" spans="1:38" s="12" customFormat="1" ht="69" x14ac:dyDescent="0.35">
      <c r="A138" s="106" t="s">
        <v>203</v>
      </c>
      <c r="B138" s="107" t="s">
        <v>171</v>
      </c>
      <c r="C138" s="75" t="s">
        <v>52</v>
      </c>
      <c r="D138" s="78" t="s">
        <v>406</v>
      </c>
      <c r="E138" s="78" t="s">
        <v>407</v>
      </c>
      <c r="F138" s="78" t="s">
        <v>410</v>
      </c>
      <c r="G138" s="78" t="s">
        <v>411</v>
      </c>
      <c r="H138" s="79">
        <v>116.76819449783277</v>
      </c>
      <c r="I138" s="80">
        <v>116.76819449783277</v>
      </c>
      <c r="J138" s="79">
        <v>116.76819449783277</v>
      </c>
      <c r="K138" s="81">
        <v>116.76819449783277</v>
      </c>
      <c r="L138" s="82">
        <v>0</v>
      </c>
      <c r="M138" s="79">
        <v>0</v>
      </c>
      <c r="N138" s="79">
        <v>0</v>
      </c>
      <c r="O138" s="79">
        <v>0</v>
      </c>
      <c r="P138" s="83">
        <v>0</v>
      </c>
      <c r="Q138" s="84">
        <v>0</v>
      </c>
      <c r="R138" s="80">
        <v>0</v>
      </c>
      <c r="S138" s="80">
        <v>0</v>
      </c>
      <c r="T138" s="80">
        <v>0</v>
      </c>
      <c r="U138" s="85">
        <v>0</v>
      </c>
      <c r="V138" s="86">
        <v>0.3</v>
      </c>
      <c r="W138" s="87">
        <f t="shared" si="16"/>
        <v>105.09137504804949</v>
      </c>
      <c r="X138" s="88">
        <f t="shared" si="17"/>
        <v>163.47547229696588</v>
      </c>
      <c r="Y138" s="89" t="s">
        <v>130</v>
      </c>
      <c r="Z138" s="90" t="s">
        <v>130</v>
      </c>
      <c r="AA138" s="90">
        <v>0</v>
      </c>
      <c r="AB138" s="45">
        <v>0</v>
      </c>
      <c r="AC138" s="47">
        <v>0</v>
      </c>
      <c r="AD138" s="48" t="s">
        <v>207</v>
      </c>
      <c r="AE138" s="46" t="s">
        <v>208</v>
      </c>
      <c r="AF138" s="108">
        <v>0</v>
      </c>
      <c r="AG138" s="121" t="s">
        <v>133</v>
      </c>
      <c r="AH138" s="122" t="s">
        <v>134</v>
      </c>
      <c r="AI138" s="123" t="s">
        <v>210</v>
      </c>
      <c r="AJ138" s="124" t="s">
        <v>151</v>
      </c>
      <c r="AK138" s="127" t="s">
        <v>211</v>
      </c>
      <c r="AL138" s="74"/>
    </row>
    <row r="139" spans="1:38" s="12" customFormat="1" ht="69" x14ac:dyDescent="0.35">
      <c r="A139" s="106" t="s">
        <v>203</v>
      </c>
      <c r="B139" s="107" t="s">
        <v>171</v>
      </c>
      <c r="C139" s="75" t="s">
        <v>52</v>
      </c>
      <c r="D139" s="78" t="s">
        <v>406</v>
      </c>
      <c r="E139" s="78" t="s">
        <v>219</v>
      </c>
      <c r="F139" s="78" t="s">
        <v>412</v>
      </c>
      <c r="G139" s="78" t="s">
        <v>413</v>
      </c>
      <c r="H139" s="79">
        <v>130.87584970475331</v>
      </c>
      <c r="I139" s="80">
        <v>130.87584970475331</v>
      </c>
      <c r="J139" s="79">
        <v>130.87584970475331</v>
      </c>
      <c r="K139" s="81">
        <v>130.87584970475331</v>
      </c>
      <c r="L139" s="82">
        <v>0</v>
      </c>
      <c r="M139" s="79">
        <v>0</v>
      </c>
      <c r="N139" s="79">
        <v>0</v>
      </c>
      <c r="O139" s="79">
        <v>0</v>
      </c>
      <c r="P139" s="83">
        <v>0</v>
      </c>
      <c r="Q139" s="84">
        <v>0</v>
      </c>
      <c r="R139" s="80">
        <v>0</v>
      </c>
      <c r="S139" s="80">
        <v>0</v>
      </c>
      <c r="T139" s="80">
        <v>0</v>
      </c>
      <c r="U139" s="85">
        <v>0</v>
      </c>
      <c r="V139" s="86">
        <v>0.3</v>
      </c>
      <c r="W139" s="87">
        <f t="shared" si="16"/>
        <v>117.78826473427797</v>
      </c>
      <c r="X139" s="88">
        <f t="shared" si="17"/>
        <v>183.22618958665461</v>
      </c>
      <c r="Y139" s="89" t="s">
        <v>130</v>
      </c>
      <c r="Z139" s="90" t="s">
        <v>130</v>
      </c>
      <c r="AA139" s="90">
        <v>0</v>
      </c>
      <c r="AB139" s="45">
        <v>0</v>
      </c>
      <c r="AC139" s="47">
        <v>0</v>
      </c>
      <c r="AD139" s="48" t="s">
        <v>207</v>
      </c>
      <c r="AE139" s="46" t="s">
        <v>208</v>
      </c>
      <c r="AF139" s="108">
        <v>0</v>
      </c>
      <c r="AG139" s="121" t="s">
        <v>133</v>
      </c>
      <c r="AH139" s="122" t="s">
        <v>134</v>
      </c>
      <c r="AI139" s="123" t="s">
        <v>210</v>
      </c>
      <c r="AJ139" s="124" t="s">
        <v>151</v>
      </c>
      <c r="AK139" s="127" t="s">
        <v>211</v>
      </c>
      <c r="AL139" s="74"/>
    </row>
    <row r="140" spans="1:38" s="12" customFormat="1" ht="34.5" x14ac:dyDescent="0.35">
      <c r="A140" s="106" t="s">
        <v>155</v>
      </c>
      <c r="B140" s="107" t="s">
        <v>156</v>
      </c>
      <c r="C140" s="75" t="s">
        <v>39</v>
      </c>
      <c r="D140" s="78" t="s">
        <v>406</v>
      </c>
      <c r="E140" s="78" t="s">
        <v>194</v>
      </c>
      <c r="F140" s="78" t="s">
        <v>414</v>
      </c>
      <c r="G140" s="78" t="s">
        <v>415</v>
      </c>
      <c r="H140" s="79">
        <v>258.95019545612911</v>
      </c>
      <c r="I140" s="80">
        <v>282.17843952612913</v>
      </c>
      <c r="J140" s="79">
        <v>258.95019545612911</v>
      </c>
      <c r="K140" s="81">
        <v>282.85319252612913</v>
      </c>
      <c r="L140" s="82">
        <v>0</v>
      </c>
      <c r="M140" s="79">
        <v>0</v>
      </c>
      <c r="N140" s="79">
        <v>0</v>
      </c>
      <c r="O140" s="79">
        <v>0</v>
      </c>
      <c r="P140" s="83">
        <v>0</v>
      </c>
      <c r="Q140" s="84">
        <v>0</v>
      </c>
      <c r="R140" s="80">
        <v>0</v>
      </c>
      <c r="S140" s="80">
        <v>0</v>
      </c>
      <c r="T140" s="80">
        <v>0.67475300000000005</v>
      </c>
      <c r="U140" s="85">
        <v>0</v>
      </c>
      <c r="V140" s="86">
        <v>0.1399999996342654</v>
      </c>
      <c r="W140" s="87">
        <f t="shared" si="16"/>
        <v>243.25374567592027</v>
      </c>
      <c r="X140" s="88">
        <f t="shared" si="17"/>
        <v>322.45263937633803</v>
      </c>
      <c r="Y140" s="89">
        <v>-4.4400000000000004</v>
      </c>
      <c r="Z140" s="90">
        <v>-0.02</v>
      </c>
      <c r="AA140" s="90">
        <v>-0.15258290939606797</v>
      </c>
      <c r="AB140" s="91" t="s">
        <v>161</v>
      </c>
      <c r="AC140" s="92" t="s">
        <v>416</v>
      </c>
      <c r="AD140" s="48" t="s">
        <v>186</v>
      </c>
      <c r="AE140" s="46" t="s">
        <v>164</v>
      </c>
      <c r="AF140" s="108">
        <v>275.9878937987794</v>
      </c>
      <c r="AG140" s="121" t="s">
        <v>169</v>
      </c>
      <c r="AH140" s="122" t="s">
        <v>130</v>
      </c>
      <c r="AI140" s="123">
        <v>0</v>
      </c>
      <c r="AJ140" s="124" t="s">
        <v>151</v>
      </c>
      <c r="AK140" s="120"/>
      <c r="AL140" s="74"/>
    </row>
    <row r="141" spans="1:38" s="12" customFormat="1" ht="23" x14ac:dyDescent="0.35">
      <c r="A141" s="76" t="s">
        <v>124</v>
      </c>
      <c r="B141" s="107" t="s">
        <v>118</v>
      </c>
      <c r="C141" s="75" t="s">
        <v>52</v>
      </c>
      <c r="D141" s="78" t="s">
        <v>417</v>
      </c>
      <c r="E141" s="78" t="s">
        <v>276</v>
      </c>
      <c r="F141" s="78" t="s">
        <v>418</v>
      </c>
      <c r="G141" s="78" t="s">
        <v>419</v>
      </c>
      <c r="H141" s="79">
        <v>289.08669742406767</v>
      </c>
      <c r="I141" s="80">
        <v>2539.1629811640673</v>
      </c>
      <c r="J141" s="79">
        <v>289.08669742406767</v>
      </c>
      <c r="K141" s="81">
        <v>2679.3014093033494</v>
      </c>
      <c r="L141" s="82">
        <v>0</v>
      </c>
      <c r="M141" s="79">
        <v>0</v>
      </c>
      <c r="N141" s="79">
        <v>0</v>
      </c>
      <c r="O141" s="79">
        <v>0</v>
      </c>
      <c r="P141" s="83">
        <v>0</v>
      </c>
      <c r="Q141" s="84">
        <v>0</v>
      </c>
      <c r="R141" s="80">
        <v>0</v>
      </c>
      <c r="S141" s="80">
        <v>71.039332999999999</v>
      </c>
      <c r="T141" s="80">
        <v>4.04</v>
      </c>
      <c r="U141" s="85">
        <v>65.059095139281993</v>
      </c>
      <c r="V141" s="86">
        <v>0</v>
      </c>
      <c r="W141" s="87">
        <f t="shared" si="16"/>
        <v>0</v>
      </c>
      <c r="X141" s="88">
        <f t="shared" si="17"/>
        <v>0</v>
      </c>
      <c r="Y141" s="89">
        <v>0</v>
      </c>
      <c r="Z141" s="90">
        <v>0</v>
      </c>
      <c r="AA141" s="90">
        <v>0</v>
      </c>
      <c r="AB141" s="91">
        <v>0</v>
      </c>
      <c r="AC141" s="92">
        <v>0</v>
      </c>
      <c r="AD141" s="48">
        <v>0</v>
      </c>
      <c r="AE141" s="46">
        <v>0</v>
      </c>
      <c r="AF141" s="108">
        <v>1523.6961495334861</v>
      </c>
      <c r="AG141" s="121" t="s">
        <v>133</v>
      </c>
      <c r="AH141" s="122" t="s">
        <v>420</v>
      </c>
      <c r="AI141" s="123">
        <v>0</v>
      </c>
      <c r="AJ141" s="119"/>
      <c r="AK141" s="120"/>
      <c r="AL141" s="74"/>
    </row>
    <row r="142" spans="1:38" s="12" customFormat="1" ht="25" x14ac:dyDescent="0.35">
      <c r="A142" s="76" t="s">
        <v>124</v>
      </c>
      <c r="B142" s="107" t="s">
        <v>118</v>
      </c>
      <c r="C142" s="75" t="s">
        <v>52</v>
      </c>
      <c r="D142" s="78" t="s">
        <v>417</v>
      </c>
      <c r="E142" s="78" t="s">
        <v>276</v>
      </c>
      <c r="F142" s="78" t="s">
        <v>421</v>
      </c>
      <c r="G142" s="78" t="s">
        <v>422</v>
      </c>
      <c r="H142" s="79">
        <v>17250.198941461011</v>
      </c>
      <c r="I142" s="80">
        <v>20759.89921171101</v>
      </c>
      <c r="J142" s="79">
        <v>17250.198941461011</v>
      </c>
      <c r="K142" s="81">
        <v>21007.69112451101</v>
      </c>
      <c r="L142" s="82">
        <v>0</v>
      </c>
      <c r="M142" s="79">
        <v>0</v>
      </c>
      <c r="N142" s="79">
        <v>0</v>
      </c>
      <c r="O142" s="79">
        <v>0</v>
      </c>
      <c r="P142" s="83">
        <v>0</v>
      </c>
      <c r="Q142" s="84">
        <v>0</v>
      </c>
      <c r="R142" s="80">
        <v>0</v>
      </c>
      <c r="S142" s="80">
        <v>2.6283999999999998E-2</v>
      </c>
      <c r="T142" s="80">
        <v>247.7656288</v>
      </c>
      <c r="U142" s="85">
        <v>0</v>
      </c>
      <c r="V142" s="86">
        <v>0.14000000000000001</v>
      </c>
      <c r="W142" s="87">
        <f t="shared" si="16"/>
        <v>18066.614367079466</v>
      </c>
      <c r="X142" s="88">
        <f t="shared" si="17"/>
        <v>23948.767881942553</v>
      </c>
      <c r="Y142" s="89" t="s">
        <v>130</v>
      </c>
      <c r="Z142" s="90">
        <v>-0.73</v>
      </c>
      <c r="AA142" s="90">
        <v>0</v>
      </c>
      <c r="AB142" s="91" t="s">
        <v>176</v>
      </c>
      <c r="AC142" s="92" t="s">
        <v>223</v>
      </c>
      <c r="AD142" s="48" t="s">
        <v>186</v>
      </c>
      <c r="AE142" s="46" t="s">
        <v>164</v>
      </c>
      <c r="AF142" s="108">
        <v>18566.755610153494</v>
      </c>
      <c r="AG142" s="121" t="s">
        <v>133</v>
      </c>
      <c r="AH142" s="122" t="s">
        <v>420</v>
      </c>
      <c r="AI142" s="123">
        <v>0</v>
      </c>
      <c r="AJ142" s="124" t="s">
        <v>151</v>
      </c>
      <c r="AK142" s="127" t="s">
        <v>190</v>
      </c>
      <c r="AL142" s="74" t="s">
        <v>55</v>
      </c>
    </row>
    <row r="143" spans="1:38" s="12" customFormat="1" ht="25" x14ac:dyDescent="0.35">
      <c r="A143" s="76" t="s">
        <v>124</v>
      </c>
      <c r="B143" s="107" t="s">
        <v>118</v>
      </c>
      <c r="C143" s="75" t="s">
        <v>39</v>
      </c>
      <c r="D143" s="78" t="s">
        <v>417</v>
      </c>
      <c r="E143" s="78" t="s">
        <v>212</v>
      </c>
      <c r="F143" s="78" t="s">
        <v>423</v>
      </c>
      <c r="G143" s="78" t="s">
        <v>424</v>
      </c>
      <c r="H143" s="79">
        <v>582.57252504881228</v>
      </c>
      <c r="I143" s="80">
        <v>753.8656911588123</v>
      </c>
      <c r="J143" s="79">
        <v>582.57252504881228</v>
      </c>
      <c r="K143" s="81">
        <v>760.05259117881235</v>
      </c>
      <c r="L143" s="82">
        <v>0</v>
      </c>
      <c r="M143" s="79">
        <v>0</v>
      </c>
      <c r="N143" s="79">
        <v>0</v>
      </c>
      <c r="O143" s="79">
        <v>0</v>
      </c>
      <c r="P143" s="83">
        <v>0</v>
      </c>
      <c r="Q143" s="84">
        <v>0</v>
      </c>
      <c r="R143" s="80">
        <v>0</v>
      </c>
      <c r="S143" s="80">
        <v>0</v>
      </c>
      <c r="T143" s="80">
        <v>6.1869000200000004</v>
      </c>
      <c r="U143" s="85">
        <v>0</v>
      </c>
      <c r="V143" s="86">
        <v>0.2</v>
      </c>
      <c r="W143" s="87">
        <f t="shared" si="16"/>
        <v>608.0420729430499</v>
      </c>
      <c r="X143" s="88">
        <f t="shared" si="17"/>
        <v>912.0631094145748</v>
      </c>
      <c r="Y143" s="89" t="s">
        <v>130</v>
      </c>
      <c r="Z143" s="90" t="s">
        <v>130</v>
      </c>
      <c r="AA143" s="90">
        <v>0</v>
      </c>
      <c r="AB143" s="91" t="s">
        <v>168</v>
      </c>
      <c r="AC143" s="92" t="s">
        <v>189</v>
      </c>
      <c r="AD143" s="48" t="s">
        <v>186</v>
      </c>
      <c r="AE143" s="46" t="s">
        <v>164</v>
      </c>
      <c r="AF143" s="115">
        <v>638.54147276975073</v>
      </c>
      <c r="AG143" s="116" t="s">
        <v>133</v>
      </c>
      <c r="AH143" s="117" t="s">
        <v>303</v>
      </c>
      <c r="AI143" s="118">
        <v>0</v>
      </c>
      <c r="AJ143" s="124" t="s">
        <v>151</v>
      </c>
      <c r="AK143" s="127" t="s">
        <v>190</v>
      </c>
      <c r="AL143" s="74" t="s">
        <v>55</v>
      </c>
    </row>
    <row r="144" spans="1:38" s="12" customFormat="1" ht="23" x14ac:dyDescent="0.35">
      <c r="A144" s="106" t="s">
        <v>155</v>
      </c>
      <c r="B144" s="107" t="s">
        <v>118</v>
      </c>
      <c r="C144" s="75" t="s">
        <v>39</v>
      </c>
      <c r="D144" s="78" t="s">
        <v>417</v>
      </c>
      <c r="E144" s="78" t="s">
        <v>212</v>
      </c>
      <c r="F144" s="78" t="s">
        <v>425</v>
      </c>
      <c r="G144" s="78" t="s">
        <v>426</v>
      </c>
      <c r="H144" s="79">
        <v>423.58170843316407</v>
      </c>
      <c r="I144" s="80">
        <v>464.17926018316405</v>
      </c>
      <c r="J144" s="79">
        <v>423.58170843316407</v>
      </c>
      <c r="K144" s="81">
        <v>465.68604945316406</v>
      </c>
      <c r="L144" s="82">
        <v>0</v>
      </c>
      <c r="M144" s="79">
        <v>0</v>
      </c>
      <c r="N144" s="79">
        <v>0</v>
      </c>
      <c r="O144" s="79">
        <v>0</v>
      </c>
      <c r="P144" s="83">
        <v>0</v>
      </c>
      <c r="Q144" s="84">
        <v>0</v>
      </c>
      <c r="R144" s="80">
        <v>0</v>
      </c>
      <c r="S144" s="80">
        <v>0</v>
      </c>
      <c r="T144" s="80">
        <v>1.5067892700000003</v>
      </c>
      <c r="U144" s="85">
        <v>0</v>
      </c>
      <c r="V144" s="86">
        <v>0.17</v>
      </c>
      <c r="W144" s="87">
        <f t="shared" si="16"/>
        <v>386.51942104612613</v>
      </c>
      <c r="X144" s="88">
        <f t="shared" si="17"/>
        <v>544.85267786020188</v>
      </c>
      <c r="Y144" s="89">
        <v>183.66</v>
      </c>
      <c r="Z144" s="90">
        <v>0.41</v>
      </c>
      <c r="AA144" s="90">
        <v>0</v>
      </c>
      <c r="AB144" s="91" t="s">
        <v>168</v>
      </c>
      <c r="AC144" s="92" t="s">
        <v>189</v>
      </c>
      <c r="AD144" s="48" t="s">
        <v>163</v>
      </c>
      <c r="AE144" s="46" t="s">
        <v>164</v>
      </c>
      <c r="AF144" s="115">
        <v>507.90364526384406</v>
      </c>
      <c r="AG144" s="116" t="s">
        <v>133</v>
      </c>
      <c r="AH144" s="117" t="s">
        <v>303</v>
      </c>
      <c r="AI144" s="118">
        <v>0</v>
      </c>
      <c r="AJ144" s="124" t="s">
        <v>151</v>
      </c>
      <c r="AK144" s="120"/>
      <c r="AL144" s="74"/>
    </row>
    <row r="145" spans="1:38" s="12" customFormat="1" ht="34.5" x14ac:dyDescent="0.35">
      <c r="A145" s="106" t="s">
        <v>146</v>
      </c>
      <c r="B145" s="107" t="s">
        <v>156</v>
      </c>
      <c r="C145" s="75" t="s">
        <v>39</v>
      </c>
      <c r="D145" s="78" t="s">
        <v>417</v>
      </c>
      <c r="E145" s="78" t="s">
        <v>212</v>
      </c>
      <c r="F145" s="78" t="s">
        <v>427</v>
      </c>
      <c r="G145" s="78" t="s">
        <v>428</v>
      </c>
      <c r="H145" s="79">
        <v>459.29922241450424</v>
      </c>
      <c r="I145" s="80">
        <v>487.28527492450422</v>
      </c>
      <c r="J145" s="79">
        <v>459.29922241450424</v>
      </c>
      <c r="K145" s="81">
        <v>490.17007328450421</v>
      </c>
      <c r="L145" s="82">
        <v>0</v>
      </c>
      <c r="M145" s="79">
        <v>0</v>
      </c>
      <c r="N145" s="79">
        <v>0</v>
      </c>
      <c r="O145" s="79">
        <v>0</v>
      </c>
      <c r="P145" s="83">
        <v>0</v>
      </c>
      <c r="Q145" s="84">
        <v>0</v>
      </c>
      <c r="R145" s="80">
        <v>0</v>
      </c>
      <c r="S145" s="80">
        <v>0</v>
      </c>
      <c r="T145" s="80">
        <v>2.8847983600000005</v>
      </c>
      <c r="U145" s="85">
        <v>0</v>
      </c>
      <c r="V145" s="86">
        <v>0.17</v>
      </c>
      <c r="W145" s="87">
        <f t="shared" si="16"/>
        <v>406.84116082613849</v>
      </c>
      <c r="X145" s="88">
        <f t="shared" si="17"/>
        <v>573.49898574286988</v>
      </c>
      <c r="Y145" s="89">
        <v>53.2</v>
      </c>
      <c r="Z145" s="90">
        <v>0.12</v>
      </c>
      <c r="AA145" s="90">
        <v>-6.0535372385108865E-2</v>
      </c>
      <c r="AB145" s="91" t="s">
        <v>161</v>
      </c>
      <c r="AC145" s="92" t="s">
        <v>314</v>
      </c>
      <c r="AD145" s="48" t="s">
        <v>163</v>
      </c>
      <c r="AE145" s="46" t="s">
        <v>164</v>
      </c>
      <c r="AF145" s="108">
        <v>424.73233890468993</v>
      </c>
      <c r="AG145" s="121" t="s">
        <v>133</v>
      </c>
      <c r="AH145" s="122" t="s">
        <v>303</v>
      </c>
      <c r="AI145" s="123">
        <v>0</v>
      </c>
      <c r="AJ145" s="124" t="s">
        <v>151</v>
      </c>
      <c r="AK145" s="120"/>
      <c r="AL145" s="74"/>
    </row>
    <row r="146" spans="1:38" s="12" customFormat="1" ht="48" x14ac:dyDescent="0.35">
      <c r="A146" s="76" t="s">
        <v>124</v>
      </c>
      <c r="B146" s="107" t="s">
        <v>118</v>
      </c>
      <c r="C146" s="75" t="s">
        <v>52</v>
      </c>
      <c r="D146" s="78" t="s">
        <v>429</v>
      </c>
      <c r="E146" s="78" t="s">
        <v>198</v>
      </c>
      <c r="F146" s="78" t="s">
        <v>430</v>
      </c>
      <c r="G146" s="78" t="s">
        <v>431</v>
      </c>
      <c r="H146" s="79">
        <v>647.15282712719841</v>
      </c>
      <c r="I146" s="80">
        <v>876.96671658719845</v>
      </c>
      <c r="J146" s="79">
        <v>647.15282712719841</v>
      </c>
      <c r="K146" s="81">
        <v>876.96671658719845</v>
      </c>
      <c r="L146" s="82">
        <v>0</v>
      </c>
      <c r="M146" s="79">
        <v>0</v>
      </c>
      <c r="N146" s="79">
        <v>0</v>
      </c>
      <c r="O146" s="79">
        <v>0</v>
      </c>
      <c r="P146" s="83">
        <v>0</v>
      </c>
      <c r="Q146" s="84">
        <v>0</v>
      </c>
      <c r="R146" s="80">
        <v>0</v>
      </c>
      <c r="S146" s="80">
        <v>0</v>
      </c>
      <c r="T146" s="80">
        <v>0</v>
      </c>
      <c r="U146" s="85">
        <v>0</v>
      </c>
      <c r="V146" s="86">
        <v>0.17</v>
      </c>
      <c r="W146" s="87">
        <f t="shared" si="16"/>
        <v>727.8823747673747</v>
      </c>
      <c r="X146" s="88">
        <f t="shared" si="17"/>
        <v>1026.0510584070221</v>
      </c>
      <c r="Y146" s="89" t="s">
        <v>130</v>
      </c>
      <c r="Z146" s="90">
        <v>-0.75</v>
      </c>
      <c r="AA146" s="90">
        <v>0</v>
      </c>
      <c r="AB146" s="91" t="s">
        <v>161</v>
      </c>
      <c r="AC146" s="92" t="s">
        <v>223</v>
      </c>
      <c r="AD146" s="48" t="s">
        <v>163</v>
      </c>
      <c r="AE146" s="46" t="s">
        <v>164</v>
      </c>
      <c r="AF146" s="108">
        <v>909.33995726233866</v>
      </c>
      <c r="AG146" s="121" t="s">
        <v>133</v>
      </c>
      <c r="AH146" s="122" t="s">
        <v>201</v>
      </c>
      <c r="AI146" s="123" t="s">
        <v>432</v>
      </c>
      <c r="AJ146" s="124" t="s">
        <v>151</v>
      </c>
      <c r="AK146" s="127" t="s">
        <v>190</v>
      </c>
      <c r="AL146" s="74" t="s">
        <v>55</v>
      </c>
    </row>
    <row r="147" spans="1:38" s="12" customFormat="1" ht="34.5" x14ac:dyDescent="0.35">
      <c r="A147" s="76" t="s">
        <v>124</v>
      </c>
      <c r="B147" s="107" t="s">
        <v>118</v>
      </c>
      <c r="C147" s="75" t="s">
        <v>52</v>
      </c>
      <c r="D147" s="78" t="s">
        <v>429</v>
      </c>
      <c r="E147" s="78"/>
      <c r="F147" s="78" t="s">
        <v>433</v>
      </c>
      <c r="G147" s="78" t="s">
        <v>434</v>
      </c>
      <c r="H147" s="79">
        <v>934.21454103296924</v>
      </c>
      <c r="I147" s="80">
        <v>1173.9773030329691</v>
      </c>
      <c r="J147" s="79">
        <v>934.21454103296924</v>
      </c>
      <c r="K147" s="81">
        <v>1174.182833812969</v>
      </c>
      <c r="L147" s="82">
        <v>0</v>
      </c>
      <c r="M147" s="79">
        <v>0</v>
      </c>
      <c r="N147" s="79">
        <v>0</v>
      </c>
      <c r="O147" s="79">
        <v>0</v>
      </c>
      <c r="P147" s="83">
        <v>0</v>
      </c>
      <c r="Q147" s="84">
        <v>0</v>
      </c>
      <c r="R147" s="80">
        <v>0</v>
      </c>
      <c r="S147" s="80">
        <v>0</v>
      </c>
      <c r="T147" s="80">
        <v>0</v>
      </c>
      <c r="U147" s="85">
        <v>0.20553078</v>
      </c>
      <c r="V147" s="86">
        <v>0.12</v>
      </c>
      <c r="W147" s="87">
        <f t="shared" si="16"/>
        <v>1033.2808937554128</v>
      </c>
      <c r="X147" s="88">
        <f t="shared" si="17"/>
        <v>1315.0847738705254</v>
      </c>
      <c r="Y147" s="89" t="s">
        <v>130</v>
      </c>
      <c r="Z147" s="90" t="s">
        <v>130</v>
      </c>
      <c r="AA147" s="90">
        <v>0</v>
      </c>
      <c r="AB147" s="91" t="s">
        <v>176</v>
      </c>
      <c r="AC147" s="92" t="s">
        <v>260</v>
      </c>
      <c r="AD147" s="48" t="s">
        <v>186</v>
      </c>
      <c r="AE147" s="46" t="s">
        <v>164</v>
      </c>
      <c r="AF147" s="108">
        <v>1173.1458484830596</v>
      </c>
      <c r="AG147" s="121" t="s">
        <v>133</v>
      </c>
      <c r="AH147" s="122" t="s">
        <v>130</v>
      </c>
      <c r="AI147" s="123">
        <v>0</v>
      </c>
      <c r="AJ147" s="124" t="s">
        <v>151</v>
      </c>
      <c r="AK147" s="127"/>
      <c r="AL147" s="74"/>
    </row>
    <row r="148" spans="1:38" s="12" customFormat="1" ht="23" x14ac:dyDescent="0.35">
      <c r="A148" s="106" t="s">
        <v>146</v>
      </c>
      <c r="B148" s="107" t="s">
        <v>156</v>
      </c>
      <c r="C148" s="75" t="s">
        <v>52</v>
      </c>
      <c r="D148" s="78" t="s">
        <v>429</v>
      </c>
      <c r="E148" s="78" t="s">
        <v>435</v>
      </c>
      <c r="F148" s="78" t="s">
        <v>436</v>
      </c>
      <c r="G148" s="78" t="s">
        <v>437</v>
      </c>
      <c r="H148" s="79">
        <v>57.968539940646252</v>
      </c>
      <c r="I148" s="80">
        <v>69.809219090646252</v>
      </c>
      <c r="J148" s="79">
        <v>127.42578090990941</v>
      </c>
      <c r="K148" s="81">
        <v>139.5017170599094</v>
      </c>
      <c r="L148" s="82">
        <v>0</v>
      </c>
      <c r="M148" s="79">
        <v>0</v>
      </c>
      <c r="N148" s="79">
        <v>0</v>
      </c>
      <c r="O148" s="79">
        <v>69.457240969263154</v>
      </c>
      <c r="P148" s="83">
        <v>0</v>
      </c>
      <c r="Q148" s="84">
        <v>0</v>
      </c>
      <c r="R148" s="80">
        <v>0</v>
      </c>
      <c r="S148" s="80">
        <v>0</v>
      </c>
      <c r="T148" s="80">
        <v>69.692497969263144</v>
      </c>
      <c r="U148" s="85">
        <v>0</v>
      </c>
      <c r="V148" s="86">
        <v>0.3</v>
      </c>
      <c r="W148" s="87">
        <f t="shared" si="16"/>
        <v>125.55154535391846</v>
      </c>
      <c r="X148" s="88">
        <f t="shared" si="17"/>
        <v>195.30240388387315</v>
      </c>
      <c r="Y148" s="89">
        <v>1780.99</v>
      </c>
      <c r="Z148" s="90">
        <v>10.5</v>
      </c>
      <c r="AA148" s="90">
        <v>7.8477917249498637</v>
      </c>
      <c r="AB148" s="91" t="s">
        <v>176</v>
      </c>
      <c r="AC148" s="92" t="s">
        <v>189</v>
      </c>
      <c r="AD148" s="48" t="s">
        <v>149</v>
      </c>
      <c r="AE148" s="46" t="s">
        <v>208</v>
      </c>
      <c r="AF148" s="108">
        <v>147.77981636338225</v>
      </c>
      <c r="AG148" s="121" t="s">
        <v>133</v>
      </c>
      <c r="AH148" s="122" t="s">
        <v>134</v>
      </c>
      <c r="AI148" s="123">
        <v>0</v>
      </c>
      <c r="AJ148" s="140" t="s">
        <v>151</v>
      </c>
      <c r="AK148" s="120"/>
      <c r="AL148" s="74"/>
    </row>
    <row r="149" spans="1:38" s="12" customFormat="1" ht="48" x14ac:dyDescent="0.35">
      <c r="A149" s="76" t="s">
        <v>124</v>
      </c>
      <c r="B149" s="107" t="s">
        <v>118</v>
      </c>
      <c r="C149" s="75" t="s">
        <v>52</v>
      </c>
      <c r="D149" s="78" t="s">
        <v>429</v>
      </c>
      <c r="E149" s="78" t="s">
        <v>438</v>
      </c>
      <c r="F149" s="78" t="s">
        <v>439</v>
      </c>
      <c r="G149" s="78" t="s">
        <v>440</v>
      </c>
      <c r="H149" s="79">
        <v>376.9195628451626</v>
      </c>
      <c r="I149" s="80">
        <v>488.4885852451626</v>
      </c>
      <c r="J149" s="79">
        <v>376.9195628451626</v>
      </c>
      <c r="K149" s="81">
        <v>489.18043027516262</v>
      </c>
      <c r="L149" s="82">
        <v>0</v>
      </c>
      <c r="M149" s="79">
        <v>0</v>
      </c>
      <c r="N149" s="79">
        <v>0</v>
      </c>
      <c r="O149" s="79">
        <v>0</v>
      </c>
      <c r="P149" s="83">
        <v>0</v>
      </c>
      <c r="Q149" s="84">
        <v>0</v>
      </c>
      <c r="R149" s="80">
        <v>0</v>
      </c>
      <c r="S149" s="80">
        <v>0</v>
      </c>
      <c r="T149" s="80">
        <v>0.69184503000000008</v>
      </c>
      <c r="U149" s="85">
        <v>0</v>
      </c>
      <c r="V149" s="86">
        <v>0.3</v>
      </c>
      <c r="W149" s="87">
        <f t="shared" si="16"/>
        <v>342.42630119261383</v>
      </c>
      <c r="X149" s="88">
        <f t="shared" si="17"/>
        <v>635.93455935771146</v>
      </c>
      <c r="Y149" s="89">
        <v>-217</v>
      </c>
      <c r="Z149" s="90" t="s">
        <v>222</v>
      </c>
      <c r="AA149" s="90">
        <v>0</v>
      </c>
      <c r="AB149" s="91">
        <v>0</v>
      </c>
      <c r="AC149" s="92" t="s">
        <v>223</v>
      </c>
      <c r="AD149" s="48" t="s">
        <v>186</v>
      </c>
      <c r="AE149" s="46" t="s">
        <v>164</v>
      </c>
      <c r="AF149" s="108">
        <v>399.14913228812969</v>
      </c>
      <c r="AG149" s="121" t="s">
        <v>169</v>
      </c>
      <c r="AH149" s="122" t="s">
        <v>130</v>
      </c>
      <c r="AI149" s="123">
        <v>0</v>
      </c>
      <c r="AJ149" s="124" t="s">
        <v>151</v>
      </c>
      <c r="AK149" s="120"/>
      <c r="AL149" s="74" t="s">
        <v>55</v>
      </c>
    </row>
    <row r="150" spans="1:38" s="12" customFormat="1" ht="69" x14ac:dyDescent="0.35">
      <c r="A150" s="106" t="s">
        <v>203</v>
      </c>
      <c r="B150" s="107" t="s">
        <v>171</v>
      </c>
      <c r="C150" s="75" t="s">
        <v>52</v>
      </c>
      <c r="D150" s="78" t="s">
        <v>429</v>
      </c>
      <c r="E150" s="78" t="s">
        <v>435</v>
      </c>
      <c r="F150" s="78" t="s">
        <v>441</v>
      </c>
      <c r="G150" s="78" t="s">
        <v>442</v>
      </c>
      <c r="H150" s="79">
        <v>148.65621883942904</v>
      </c>
      <c r="I150" s="80">
        <v>200.85023722221561</v>
      </c>
      <c r="J150" s="79">
        <v>148.65621883942904</v>
      </c>
      <c r="K150" s="81">
        <v>200.85023722221561</v>
      </c>
      <c r="L150" s="82">
        <v>0</v>
      </c>
      <c r="M150" s="79">
        <v>0</v>
      </c>
      <c r="N150" s="79">
        <v>0</v>
      </c>
      <c r="O150" s="79">
        <v>0</v>
      </c>
      <c r="P150" s="83">
        <v>0</v>
      </c>
      <c r="Q150" s="84">
        <v>0</v>
      </c>
      <c r="R150" s="80">
        <v>0</v>
      </c>
      <c r="S150" s="80">
        <v>0</v>
      </c>
      <c r="T150" s="80">
        <v>0</v>
      </c>
      <c r="U150" s="85">
        <v>0</v>
      </c>
      <c r="V150" s="86">
        <v>0.3</v>
      </c>
      <c r="W150" s="87">
        <f t="shared" si="16"/>
        <v>180.76521349999405</v>
      </c>
      <c r="X150" s="88">
        <f t="shared" si="17"/>
        <v>281.19033211110184</v>
      </c>
      <c r="Y150" s="89" t="s">
        <v>130</v>
      </c>
      <c r="Z150" s="90" t="s">
        <v>130</v>
      </c>
      <c r="AA150" s="90">
        <v>0</v>
      </c>
      <c r="AB150" s="45">
        <v>0</v>
      </c>
      <c r="AC150" s="47">
        <v>0</v>
      </c>
      <c r="AD150" s="48" t="s">
        <v>207</v>
      </c>
      <c r="AE150" s="46" t="s">
        <v>208</v>
      </c>
      <c r="AF150" s="108">
        <v>0</v>
      </c>
      <c r="AG150" s="121" t="s">
        <v>133</v>
      </c>
      <c r="AH150" s="122" t="s">
        <v>134</v>
      </c>
      <c r="AI150" s="123" t="s">
        <v>210</v>
      </c>
      <c r="AJ150" s="124" t="s">
        <v>151</v>
      </c>
      <c r="AK150" s="127" t="s">
        <v>211</v>
      </c>
      <c r="AL150" s="74"/>
    </row>
    <row r="151" spans="1:38" s="12" customFormat="1" ht="46" x14ac:dyDescent="0.35">
      <c r="A151" s="76" t="s">
        <v>203</v>
      </c>
      <c r="B151" s="107" t="s">
        <v>156</v>
      </c>
      <c r="C151" s="75" t="s">
        <v>52</v>
      </c>
      <c r="D151" s="78" t="s">
        <v>429</v>
      </c>
      <c r="E151" s="78" t="s">
        <v>198</v>
      </c>
      <c r="F151" s="78" t="s">
        <v>443</v>
      </c>
      <c r="G151" s="78" t="s">
        <v>444</v>
      </c>
      <c r="H151" s="79">
        <f>4065-4065+4064.79661347722</f>
        <v>4064.79661347722</v>
      </c>
      <c r="I151" s="80">
        <f>4065-4065+4064.79661347722+299.17501004-299.17501004</f>
        <v>4064.79661347722</v>
      </c>
      <c r="J151" s="79">
        <v>4064.79661347722</v>
      </c>
      <c r="K151" s="81">
        <v>4064.79661347722</v>
      </c>
      <c r="L151" s="82"/>
      <c r="M151" s="79"/>
      <c r="N151" s="79"/>
      <c r="O151" s="79"/>
      <c r="P151" s="83"/>
      <c r="Q151" s="84"/>
      <c r="R151" s="80"/>
      <c r="S151" s="80"/>
      <c r="T151" s="80"/>
      <c r="U151" s="85"/>
      <c r="V151" s="86"/>
      <c r="W151" s="87">
        <f t="shared" si="16"/>
        <v>0</v>
      </c>
      <c r="X151" s="88">
        <f t="shared" si="17"/>
        <v>0</v>
      </c>
      <c r="Y151" s="89">
        <v>-3109.94</v>
      </c>
      <c r="Z151" s="90">
        <v>-0.88</v>
      </c>
      <c r="AA151" s="90">
        <v>-0.92121840177135172</v>
      </c>
      <c r="AB151" s="91" t="s">
        <v>161</v>
      </c>
      <c r="AC151" s="92" t="s">
        <v>177</v>
      </c>
      <c r="AD151" s="48" t="s">
        <v>163</v>
      </c>
      <c r="AE151" s="46" t="s">
        <v>164</v>
      </c>
      <c r="AF151" s="108">
        <f>2355.00833446698-2355.00833446698+2425.3395956007</f>
        <v>2425.3395956006998</v>
      </c>
      <c r="AG151" s="109" t="s">
        <v>133</v>
      </c>
      <c r="AH151" s="26" t="s">
        <v>201</v>
      </c>
      <c r="AI151" s="110" t="s">
        <v>445</v>
      </c>
      <c r="AJ151" s="124" t="s">
        <v>151</v>
      </c>
      <c r="AK151" s="112"/>
      <c r="AL151" s="113" t="s">
        <v>55</v>
      </c>
    </row>
    <row r="152" spans="1:38" s="12" customFormat="1" ht="36.5" x14ac:dyDescent="0.35">
      <c r="A152" s="76" t="s">
        <v>124</v>
      </c>
      <c r="B152" s="107" t="s">
        <v>118</v>
      </c>
      <c r="C152" s="75" t="s">
        <v>52</v>
      </c>
      <c r="D152" s="78" t="s">
        <v>446</v>
      </c>
      <c r="E152" s="78" t="s">
        <v>438</v>
      </c>
      <c r="F152" s="78" t="s">
        <v>447</v>
      </c>
      <c r="G152" s="78" t="s">
        <v>448</v>
      </c>
      <c r="H152" s="79">
        <v>82.85195855440216</v>
      </c>
      <c r="I152" s="80">
        <v>132.52242570440214</v>
      </c>
      <c r="J152" s="79">
        <v>82.85195855440216</v>
      </c>
      <c r="K152" s="81">
        <v>132.52242570440214</v>
      </c>
      <c r="L152" s="82">
        <v>0</v>
      </c>
      <c r="M152" s="79">
        <v>0</v>
      </c>
      <c r="N152" s="79">
        <v>0</v>
      </c>
      <c r="O152" s="79">
        <v>0</v>
      </c>
      <c r="P152" s="83">
        <v>0</v>
      </c>
      <c r="Q152" s="84">
        <v>0</v>
      </c>
      <c r="R152" s="80">
        <v>0</v>
      </c>
      <c r="S152" s="80">
        <v>0</v>
      </c>
      <c r="T152" s="80">
        <v>0</v>
      </c>
      <c r="U152" s="85">
        <v>0</v>
      </c>
      <c r="V152" s="86">
        <v>0.3</v>
      </c>
      <c r="W152" s="87">
        <f t="shared" si="16"/>
        <v>92.765697993081488</v>
      </c>
      <c r="X152" s="88">
        <f t="shared" si="17"/>
        <v>172.27915341572279</v>
      </c>
      <c r="Y152" s="89">
        <v>-46</v>
      </c>
      <c r="Z152" s="90" t="s">
        <v>222</v>
      </c>
      <c r="AA152" s="90">
        <v>0</v>
      </c>
      <c r="AB152" s="91" t="s">
        <v>176</v>
      </c>
      <c r="AC152" s="92" t="s">
        <v>223</v>
      </c>
      <c r="AD152" s="48" t="s">
        <v>186</v>
      </c>
      <c r="AE152" s="46" t="s">
        <v>164</v>
      </c>
      <c r="AF152" s="108">
        <v>217.10595864608149</v>
      </c>
      <c r="AG152" s="121" t="s">
        <v>169</v>
      </c>
      <c r="AH152" s="122" t="s">
        <v>130</v>
      </c>
      <c r="AI152" s="123">
        <v>0</v>
      </c>
      <c r="AJ152" s="124" t="s">
        <v>151</v>
      </c>
      <c r="AK152" s="120"/>
      <c r="AL152" s="74" t="s">
        <v>55</v>
      </c>
    </row>
    <row r="153" spans="1:38" s="12" customFormat="1" ht="23" x14ac:dyDescent="0.35">
      <c r="A153" s="76" t="s">
        <v>203</v>
      </c>
      <c r="B153" s="107" t="s">
        <v>156</v>
      </c>
      <c r="C153" s="75" t="s">
        <v>52</v>
      </c>
      <c r="D153" s="78" t="s">
        <v>406</v>
      </c>
      <c r="E153" s="78" t="s">
        <v>407</v>
      </c>
      <c r="F153" s="78" t="s">
        <v>449</v>
      </c>
      <c r="G153" s="78" t="s">
        <v>450</v>
      </c>
      <c r="H153" s="79">
        <v>2100</v>
      </c>
      <c r="I153" s="80">
        <v>2100</v>
      </c>
      <c r="J153" s="79">
        <v>2100</v>
      </c>
      <c r="K153" s="81">
        <v>2100</v>
      </c>
      <c r="L153" s="82"/>
      <c r="M153" s="79"/>
      <c r="N153" s="79"/>
      <c r="O153" s="79"/>
      <c r="P153" s="83"/>
      <c r="Q153" s="84"/>
      <c r="R153" s="80"/>
      <c r="S153" s="80"/>
      <c r="T153" s="80"/>
      <c r="U153" s="85"/>
      <c r="V153" s="86"/>
      <c r="W153" s="87">
        <f>IF(V153=0,0,IF(AE153="FKS",(K153*(1-V153)),(K153*0.9)))</f>
        <v>0</v>
      </c>
      <c r="X153" s="88">
        <f>IF(V153=0,0,IF(AE153="FKS",(K153*(1+V153)),(K153*1.4)))</f>
        <v>0</v>
      </c>
      <c r="Y153" s="89"/>
      <c r="Z153" s="90"/>
      <c r="AA153" s="90"/>
      <c r="AB153" s="91"/>
      <c r="AC153" s="92"/>
      <c r="AD153" s="48"/>
      <c r="AE153" s="46"/>
      <c r="AF153" s="108">
        <v>0</v>
      </c>
      <c r="AG153" s="109" t="s">
        <v>209</v>
      </c>
      <c r="AH153" s="26" t="s">
        <v>130</v>
      </c>
      <c r="AI153" s="110"/>
      <c r="AJ153" s="111"/>
      <c r="AK153" s="112"/>
      <c r="AL153" s="113" t="s">
        <v>55</v>
      </c>
    </row>
    <row r="154" spans="1:38" s="12" customFormat="1" ht="23" x14ac:dyDescent="0.35">
      <c r="A154" s="106" t="s">
        <v>117</v>
      </c>
      <c r="B154" s="107" t="s">
        <v>118</v>
      </c>
      <c r="C154" s="75" t="s">
        <v>39</v>
      </c>
      <c r="D154" s="78" t="s">
        <v>451</v>
      </c>
      <c r="E154" s="78" t="s">
        <v>452</v>
      </c>
      <c r="F154" s="78" t="s">
        <v>453</v>
      </c>
      <c r="G154" s="78" t="s">
        <v>454</v>
      </c>
      <c r="H154" s="79">
        <v>17.607843137254903</v>
      </c>
      <c r="I154" s="80">
        <v>1353.1188815872551</v>
      </c>
      <c r="J154" s="79">
        <v>17.607843137254903</v>
      </c>
      <c r="K154" s="81">
        <v>1353.1188815872551</v>
      </c>
      <c r="L154" s="82">
        <v>0</v>
      </c>
      <c r="M154" s="79">
        <v>0</v>
      </c>
      <c r="N154" s="79">
        <v>0</v>
      </c>
      <c r="O154" s="79">
        <v>0</v>
      </c>
      <c r="P154" s="83">
        <v>0</v>
      </c>
      <c r="Q154" s="84">
        <v>0</v>
      </c>
      <c r="R154" s="80">
        <v>0</v>
      </c>
      <c r="S154" s="80">
        <v>0</v>
      </c>
      <c r="T154" s="80">
        <v>0</v>
      </c>
      <c r="U154" s="85">
        <v>0</v>
      </c>
      <c r="V154" s="86">
        <v>0</v>
      </c>
      <c r="W154" s="87">
        <f t="shared" si="16"/>
        <v>0</v>
      </c>
      <c r="X154" s="88">
        <f t="shared" si="17"/>
        <v>0</v>
      </c>
      <c r="Y154" s="89"/>
      <c r="Z154" s="90"/>
      <c r="AA154" s="90">
        <v>0</v>
      </c>
      <c r="AB154" s="91">
        <v>0</v>
      </c>
      <c r="AC154" s="92"/>
      <c r="AD154" s="48">
        <v>0</v>
      </c>
      <c r="AE154" s="46">
        <v>0</v>
      </c>
      <c r="AF154" s="108">
        <v>1405.1492566973811</v>
      </c>
      <c r="AG154" s="121" t="s">
        <v>169</v>
      </c>
      <c r="AH154" s="122" t="s">
        <v>130</v>
      </c>
      <c r="AI154" s="123">
        <v>0</v>
      </c>
      <c r="AJ154" s="119"/>
      <c r="AK154" s="120"/>
      <c r="AL154" s="74"/>
    </row>
    <row r="155" spans="1:38" s="12" customFormat="1" ht="36.5" x14ac:dyDescent="0.35">
      <c r="A155" s="76" t="s">
        <v>203</v>
      </c>
      <c r="B155" s="107" t="s">
        <v>156</v>
      </c>
      <c r="C155" s="75" t="s">
        <v>52</v>
      </c>
      <c r="D155" s="78" t="s">
        <v>451</v>
      </c>
      <c r="E155" s="78" t="s">
        <v>347</v>
      </c>
      <c r="F155" s="78" t="s">
        <v>455</v>
      </c>
      <c r="G155" s="78" t="s">
        <v>456</v>
      </c>
      <c r="H155" s="79"/>
      <c r="I155" s="80"/>
      <c r="J155" s="79">
        <v>1E-4</v>
      </c>
      <c r="K155" s="81">
        <v>1E-4</v>
      </c>
      <c r="L155" s="82"/>
      <c r="M155" s="79"/>
      <c r="N155" s="79"/>
      <c r="O155" s="79"/>
      <c r="P155" s="83"/>
      <c r="Q155" s="84"/>
      <c r="R155" s="80"/>
      <c r="S155" s="80"/>
      <c r="T155" s="80"/>
      <c r="U155" s="85"/>
      <c r="V155" s="86"/>
      <c r="W155" s="87">
        <f>IF(V155=0,0,IF(AE155="FKS",(K155*(1-V155)),(K155*0.9)))</f>
        <v>0</v>
      </c>
      <c r="X155" s="88">
        <f>IF(V155=0,0,IF(AE155="FKS",(K155*(1+V155)),(K155*1.4)))</f>
        <v>0</v>
      </c>
      <c r="Y155" s="89"/>
      <c r="Z155" s="90"/>
      <c r="AA155" s="90"/>
      <c r="AB155" s="91"/>
      <c r="AC155" s="92"/>
      <c r="AD155" s="48"/>
      <c r="AE155" s="46"/>
      <c r="AF155" s="108">
        <v>0</v>
      </c>
      <c r="AG155" s="109" t="s">
        <v>130</v>
      </c>
      <c r="AH155" s="26" t="s">
        <v>130</v>
      </c>
      <c r="AI155" s="110"/>
      <c r="AJ155" s="111"/>
      <c r="AK155" s="112"/>
      <c r="AL155" s="113" t="s">
        <v>55</v>
      </c>
    </row>
    <row r="156" spans="1:38" s="12" customFormat="1" ht="34.5" x14ac:dyDescent="0.35">
      <c r="A156" s="76" t="s">
        <v>124</v>
      </c>
      <c r="B156" s="129" t="s">
        <v>118</v>
      </c>
      <c r="C156" s="75" t="s">
        <v>52</v>
      </c>
      <c r="D156" s="78" t="s">
        <v>108</v>
      </c>
      <c r="E156" s="78" t="s">
        <v>457</v>
      </c>
      <c r="F156" s="78" t="s">
        <v>458</v>
      </c>
      <c r="G156" s="78" t="s">
        <v>459</v>
      </c>
      <c r="H156" s="79">
        <v>294.43257168358326</v>
      </c>
      <c r="I156" s="80">
        <v>2531.0971164635835</v>
      </c>
      <c r="J156" s="79">
        <v>294.43257168358326</v>
      </c>
      <c r="K156" s="81">
        <v>2536.1008474635832</v>
      </c>
      <c r="L156" s="82">
        <v>0</v>
      </c>
      <c r="M156" s="79">
        <v>0</v>
      </c>
      <c r="N156" s="79">
        <v>0</v>
      </c>
      <c r="O156" s="79">
        <v>0</v>
      </c>
      <c r="P156" s="83">
        <v>0</v>
      </c>
      <c r="Q156" s="84">
        <v>0</v>
      </c>
      <c r="R156" s="80">
        <v>0</v>
      </c>
      <c r="S156" s="80">
        <v>5.0037310000000002</v>
      </c>
      <c r="T156" s="80">
        <v>0</v>
      </c>
      <c r="U156" s="85">
        <v>0</v>
      </c>
      <c r="V156" s="86">
        <v>0</v>
      </c>
      <c r="W156" s="87">
        <f t="shared" si="16"/>
        <v>0</v>
      </c>
      <c r="X156" s="88">
        <f t="shared" si="17"/>
        <v>0</v>
      </c>
      <c r="Y156" s="89">
        <v>0</v>
      </c>
      <c r="Z156" s="90">
        <v>0</v>
      </c>
      <c r="AA156" s="90">
        <v>0</v>
      </c>
      <c r="AB156" s="91">
        <v>0</v>
      </c>
      <c r="AC156" s="92">
        <v>0</v>
      </c>
      <c r="AD156" s="48">
        <v>0</v>
      </c>
      <c r="AE156" s="46">
        <v>0</v>
      </c>
      <c r="AF156" s="108">
        <v>2412.7265509135136</v>
      </c>
      <c r="AG156" s="121" t="s">
        <v>209</v>
      </c>
      <c r="AH156" s="122" t="s">
        <v>134</v>
      </c>
      <c r="AI156" s="123">
        <v>0</v>
      </c>
      <c r="AJ156" s="119"/>
      <c r="AK156" s="120"/>
      <c r="AL156" s="74"/>
    </row>
    <row r="157" spans="1:38" s="12" customFormat="1" ht="25" x14ac:dyDescent="0.35">
      <c r="A157" s="76" t="s">
        <v>124</v>
      </c>
      <c r="B157" s="107" t="s">
        <v>118</v>
      </c>
      <c r="C157" s="75" t="s">
        <v>52</v>
      </c>
      <c r="D157" s="78" t="s">
        <v>108</v>
      </c>
      <c r="E157" s="78" t="s">
        <v>460</v>
      </c>
      <c r="F157" s="78" t="s">
        <v>461</v>
      </c>
      <c r="G157" s="78" t="s">
        <v>462</v>
      </c>
      <c r="H157" s="79">
        <v>4345.1092716979147</v>
      </c>
      <c r="I157" s="80">
        <v>25827.955448767916</v>
      </c>
      <c r="J157" s="79">
        <v>10822.030834743433</v>
      </c>
      <c r="K157" s="81">
        <v>53104.544515943431</v>
      </c>
      <c r="L157" s="82">
        <f>1876.70413506853-1876.70413506853</f>
        <v>0</v>
      </c>
      <c r="M157" s="79">
        <f>4600.21742797699-4600.21742797699</f>
        <v>0</v>
      </c>
      <c r="N157" s="79">
        <f>1876.70413506853+4600.21742797699</f>
        <v>6476.9215630455201</v>
      </c>
      <c r="O157" s="79">
        <v>0</v>
      </c>
      <c r="P157" s="83">
        <v>0</v>
      </c>
      <c r="Q157" s="84">
        <f>8620.68872836853-1876.70413506853</f>
        <v>6743.9845932999997</v>
      </c>
      <c r="R157" s="80">
        <f>17320.9547597169-4600.21742797699</f>
        <v>12720.737331739911</v>
      </c>
      <c r="S157" s="80">
        <f>1215.4824795+(1876.70413506853+4600.21742797699)</f>
        <v>7692.4040425455205</v>
      </c>
      <c r="T157" s="80">
        <v>0</v>
      </c>
      <c r="U157" s="85">
        <v>119.46309959</v>
      </c>
      <c r="V157" s="86">
        <v>0</v>
      </c>
      <c r="W157" s="87">
        <f t="shared" si="16"/>
        <v>0</v>
      </c>
      <c r="X157" s="88">
        <f t="shared" si="17"/>
        <v>0</v>
      </c>
      <c r="Y157" s="89">
        <v>0</v>
      </c>
      <c r="Z157" s="90">
        <v>0</v>
      </c>
      <c r="AA157" s="90">
        <v>0</v>
      </c>
      <c r="AB157" s="91">
        <v>0</v>
      </c>
      <c r="AC157" s="92">
        <v>0</v>
      </c>
      <c r="AD157" s="48">
        <v>0</v>
      </c>
      <c r="AE157" s="46">
        <v>0</v>
      </c>
      <c r="AF157" s="115">
        <v>22643.323039653947</v>
      </c>
      <c r="AG157" s="116" t="s">
        <v>133</v>
      </c>
      <c r="AH157" s="117" t="s">
        <v>134</v>
      </c>
      <c r="AI157" s="118">
        <v>0</v>
      </c>
      <c r="AJ157" s="119"/>
      <c r="AK157" s="120"/>
      <c r="AL157" s="74"/>
    </row>
    <row r="158" spans="1:38" s="12" customFormat="1" ht="57.5" x14ac:dyDescent="0.35">
      <c r="A158" s="76" t="s">
        <v>124</v>
      </c>
      <c r="B158" s="107" t="s">
        <v>118</v>
      </c>
      <c r="C158" s="75" t="s">
        <v>52</v>
      </c>
      <c r="D158" s="78" t="s">
        <v>108</v>
      </c>
      <c r="E158" s="78" t="s">
        <v>463</v>
      </c>
      <c r="F158" s="78" t="s">
        <v>464</v>
      </c>
      <c r="G158" s="78" t="s">
        <v>465</v>
      </c>
      <c r="H158" s="79">
        <v>354.49955554594391</v>
      </c>
      <c r="I158" s="80">
        <v>864.43273896594394</v>
      </c>
      <c r="J158" s="79">
        <v>354.49955554594391</v>
      </c>
      <c r="K158" s="81">
        <v>864.43273896594394</v>
      </c>
      <c r="L158" s="82">
        <v>0</v>
      </c>
      <c r="M158" s="79">
        <v>0</v>
      </c>
      <c r="N158" s="79">
        <v>0</v>
      </c>
      <c r="O158" s="79">
        <v>0</v>
      </c>
      <c r="P158" s="83">
        <v>0</v>
      </c>
      <c r="Q158" s="84">
        <v>0</v>
      </c>
      <c r="R158" s="80">
        <v>0</v>
      </c>
      <c r="S158" s="80">
        <v>0</v>
      </c>
      <c r="T158" s="80">
        <v>0</v>
      </c>
      <c r="U158" s="85">
        <v>0</v>
      </c>
      <c r="V158" s="86">
        <v>0</v>
      </c>
      <c r="W158" s="87">
        <f t="shared" si="16"/>
        <v>0</v>
      </c>
      <c r="X158" s="88">
        <f t="shared" si="17"/>
        <v>0</v>
      </c>
      <c r="Y158" s="89">
        <v>0</v>
      </c>
      <c r="Z158" s="90">
        <v>0</v>
      </c>
      <c r="AA158" s="90">
        <v>0</v>
      </c>
      <c r="AB158" s="91">
        <v>0</v>
      </c>
      <c r="AC158" s="92">
        <v>0</v>
      </c>
      <c r="AD158" s="48">
        <v>0</v>
      </c>
      <c r="AE158" s="46">
        <v>0</v>
      </c>
      <c r="AF158" s="115">
        <v>873.44358678237506</v>
      </c>
      <c r="AG158" s="116" t="s">
        <v>133</v>
      </c>
      <c r="AH158" s="117" t="s">
        <v>130</v>
      </c>
      <c r="AI158" s="118" t="s">
        <v>466</v>
      </c>
      <c r="AJ158" s="119"/>
      <c r="AK158" s="120"/>
      <c r="AL158" s="74"/>
    </row>
    <row r="159" spans="1:38" s="12" customFormat="1" ht="57.5" x14ac:dyDescent="0.35">
      <c r="A159" s="106" t="s">
        <v>155</v>
      </c>
      <c r="B159" s="107" t="s">
        <v>156</v>
      </c>
      <c r="C159" s="75" t="s">
        <v>52</v>
      </c>
      <c r="D159" s="78" t="s">
        <v>108</v>
      </c>
      <c r="E159" s="78" t="s">
        <v>463</v>
      </c>
      <c r="F159" s="78" t="s">
        <v>467</v>
      </c>
      <c r="G159" s="78" t="s">
        <v>468</v>
      </c>
      <c r="H159" s="79">
        <v>703.16503131337117</v>
      </c>
      <c r="I159" s="80">
        <v>848.87210420337112</v>
      </c>
      <c r="J159" s="79">
        <v>722.01147800431204</v>
      </c>
      <c r="K159" s="81">
        <v>867.71855089431199</v>
      </c>
      <c r="L159" s="82">
        <v>0</v>
      </c>
      <c r="M159" s="79">
        <v>0</v>
      </c>
      <c r="N159" s="79">
        <v>0</v>
      </c>
      <c r="O159" s="79">
        <v>18.846446690940891</v>
      </c>
      <c r="P159" s="83">
        <v>0</v>
      </c>
      <c r="Q159" s="84">
        <v>0</v>
      </c>
      <c r="R159" s="80">
        <v>0</v>
      </c>
      <c r="S159" s="80">
        <v>0</v>
      </c>
      <c r="T159" s="80">
        <v>18.846446690940891</v>
      </c>
      <c r="U159" s="85">
        <v>0</v>
      </c>
      <c r="V159" s="86">
        <v>0.15</v>
      </c>
      <c r="W159" s="87">
        <f t="shared" si="16"/>
        <v>737.56076826016522</v>
      </c>
      <c r="X159" s="88">
        <f t="shared" si="17"/>
        <v>997.87633352845876</v>
      </c>
      <c r="Y159" s="89" t="s">
        <v>130</v>
      </c>
      <c r="Z159" s="90" t="s">
        <v>130</v>
      </c>
      <c r="AA159" s="90" t="s">
        <v>130</v>
      </c>
      <c r="AB159" s="91" t="s">
        <v>176</v>
      </c>
      <c r="AC159" s="92" t="s">
        <v>314</v>
      </c>
      <c r="AD159" s="48" t="s">
        <v>163</v>
      </c>
      <c r="AE159" s="46" t="s">
        <v>164</v>
      </c>
      <c r="AF159" s="108">
        <v>960.90318741735518</v>
      </c>
      <c r="AG159" s="121" t="s">
        <v>133</v>
      </c>
      <c r="AH159" s="122" t="s">
        <v>130</v>
      </c>
      <c r="AI159" s="123" t="s">
        <v>466</v>
      </c>
      <c r="AJ159" s="124" t="s">
        <v>151</v>
      </c>
      <c r="AK159" s="120"/>
      <c r="AL159" s="74"/>
    </row>
    <row r="160" spans="1:38" s="12" customFormat="1" ht="34.5" x14ac:dyDescent="0.35">
      <c r="A160" s="106" t="s">
        <v>146</v>
      </c>
      <c r="B160" s="107" t="s">
        <v>171</v>
      </c>
      <c r="C160" s="75" t="s">
        <v>52</v>
      </c>
      <c r="D160" s="78" t="s">
        <v>108</v>
      </c>
      <c r="E160" s="78" t="s">
        <v>469</v>
      </c>
      <c r="F160" s="78" t="s">
        <v>470</v>
      </c>
      <c r="G160" s="78" t="s">
        <v>471</v>
      </c>
      <c r="H160" s="79">
        <v>40493.009046528081</v>
      </c>
      <c r="I160" s="80">
        <f>53312.6895346838-36.5689559679031-(53312.6895346838-36.5689559679031)+53726.1544468827</f>
        <v>53726.154446882698</v>
      </c>
      <c r="J160" s="79">
        <v>44741.754058000057</v>
      </c>
      <c r="K160" s="81">
        <v>59160.524092084626</v>
      </c>
      <c r="L160" s="82">
        <v>0</v>
      </c>
      <c r="M160" s="79">
        <v>0</v>
      </c>
      <c r="N160" s="79">
        <v>4001.7285665204572</v>
      </c>
      <c r="O160" s="79">
        <v>247.01644495151999</v>
      </c>
      <c r="P160" s="83">
        <v>0</v>
      </c>
      <c r="Q160" s="84">
        <v>0</v>
      </c>
      <c r="R160" s="80">
        <v>0</v>
      </c>
      <c r="S160" s="80">
        <f>5228.77176403101-5228.77176403101+(5434.36964520193-247.016802054633)</f>
        <v>5187.3528431472969</v>
      </c>
      <c r="T160" s="80">
        <f>249.10773408152-249.10773408152+247.01644495152</f>
        <v>247.01644495151999</v>
      </c>
      <c r="U160" s="85">
        <v>0</v>
      </c>
      <c r="V160" s="86">
        <v>0.17</v>
      </c>
      <c r="W160" s="87">
        <f t="shared" si="16"/>
        <v>49103.234996430234</v>
      </c>
      <c r="X160" s="88">
        <f t="shared" si="17"/>
        <v>69217.813187739011</v>
      </c>
      <c r="Y160" s="89">
        <v>-47965.64</v>
      </c>
      <c r="Z160" s="90">
        <v>-0.96</v>
      </c>
      <c r="AA160" s="90">
        <v>-0.99391559237761595</v>
      </c>
      <c r="AB160" s="91" t="s">
        <v>161</v>
      </c>
      <c r="AC160" s="92" t="s">
        <v>177</v>
      </c>
      <c r="AD160" s="48" t="s">
        <v>178</v>
      </c>
      <c r="AE160" s="46" t="s">
        <v>164</v>
      </c>
      <c r="AF160" s="108">
        <f>58753.5165124902-58753.5165124902+59160.5240920847</f>
        <v>59160.524092084699</v>
      </c>
      <c r="AG160" s="121" t="s">
        <v>133</v>
      </c>
      <c r="AH160" s="122" t="s">
        <v>249</v>
      </c>
      <c r="AI160" s="123" t="s">
        <v>472</v>
      </c>
      <c r="AJ160" s="141" t="s">
        <v>151</v>
      </c>
      <c r="AK160" s="120"/>
      <c r="AL160" s="74"/>
    </row>
    <row r="161" spans="1:38" s="12" customFormat="1" ht="34.5" x14ac:dyDescent="0.35">
      <c r="A161" s="76" t="s">
        <v>203</v>
      </c>
      <c r="B161" s="107" t="s">
        <v>156</v>
      </c>
      <c r="C161" s="75" t="s">
        <v>52</v>
      </c>
      <c r="D161" s="78" t="s">
        <v>108</v>
      </c>
      <c r="E161" s="78" t="s">
        <v>473</v>
      </c>
      <c r="F161" s="78" t="s">
        <v>474</v>
      </c>
      <c r="G161" s="78" t="s">
        <v>475</v>
      </c>
      <c r="H161" s="79">
        <v>600</v>
      </c>
      <c r="I161" s="80">
        <v>600</v>
      </c>
      <c r="J161" s="79">
        <v>600</v>
      </c>
      <c r="K161" s="81">
        <v>600</v>
      </c>
      <c r="L161" s="82"/>
      <c r="M161" s="79"/>
      <c r="N161" s="79"/>
      <c r="O161" s="79"/>
      <c r="P161" s="83"/>
      <c r="Q161" s="84"/>
      <c r="R161" s="80"/>
      <c r="S161" s="80"/>
      <c r="T161" s="80"/>
      <c r="U161" s="85"/>
      <c r="V161" s="86"/>
      <c r="W161" s="87">
        <f t="shared" si="16"/>
        <v>0</v>
      </c>
      <c r="X161" s="88">
        <f t="shared" si="17"/>
        <v>0</v>
      </c>
      <c r="Y161" s="89"/>
      <c r="Z161" s="90"/>
      <c r="AA161" s="90"/>
      <c r="AB161" s="91"/>
      <c r="AC161" s="92"/>
      <c r="AD161" s="48"/>
      <c r="AE161" s="46"/>
      <c r="AF161" s="108">
        <v>0</v>
      </c>
      <c r="AG161" s="109" t="s">
        <v>130</v>
      </c>
      <c r="AH161" s="26" t="s">
        <v>130</v>
      </c>
      <c r="AI161" s="110"/>
      <c r="AJ161" s="111"/>
      <c r="AK161" s="112"/>
      <c r="AL161" s="113" t="s">
        <v>55</v>
      </c>
    </row>
    <row r="162" spans="1:38" s="12" customFormat="1" ht="23" x14ac:dyDescent="0.35">
      <c r="A162" s="76" t="s">
        <v>203</v>
      </c>
      <c r="B162" s="107" t="s">
        <v>156</v>
      </c>
      <c r="C162" s="75" t="s">
        <v>52</v>
      </c>
      <c r="D162" s="78" t="s">
        <v>108</v>
      </c>
      <c r="E162" s="78" t="s">
        <v>356</v>
      </c>
      <c r="F162" s="78" t="s">
        <v>476</v>
      </c>
      <c r="G162" s="78" t="s">
        <v>477</v>
      </c>
      <c r="H162" s="79">
        <f>415+3800</f>
        <v>4215</v>
      </c>
      <c r="I162" s="80">
        <f>4522.79714171766-4522.79714171766+26446.9434089175</f>
        <v>26446.943408917501</v>
      </c>
      <c r="J162" s="79">
        <v>4215</v>
      </c>
      <c r="K162" s="81">
        <v>26446.943408917501</v>
      </c>
      <c r="L162" s="82"/>
      <c r="M162" s="79"/>
      <c r="N162" s="79"/>
      <c r="O162" s="79"/>
      <c r="P162" s="83"/>
      <c r="Q162" s="84"/>
      <c r="R162" s="80"/>
      <c r="S162" s="80"/>
      <c r="T162" s="80"/>
      <c r="U162" s="85"/>
      <c r="V162" s="86">
        <v>0.3</v>
      </c>
      <c r="W162" s="87">
        <f t="shared" si="16"/>
        <v>23802.249068025751</v>
      </c>
      <c r="X162" s="88">
        <f t="shared" si="17"/>
        <v>37025.720772484499</v>
      </c>
      <c r="Y162" s="89">
        <v>-10273.35</v>
      </c>
      <c r="Z162" s="90">
        <v>-0.43</v>
      </c>
      <c r="AA162" s="90">
        <v>-0.64238367871569646</v>
      </c>
      <c r="AB162" s="91" t="s">
        <v>176</v>
      </c>
      <c r="AC162" s="92" t="s">
        <v>177</v>
      </c>
      <c r="AD162" s="48" t="s">
        <v>207</v>
      </c>
      <c r="AE162" s="46" t="s">
        <v>208</v>
      </c>
      <c r="AF162" s="108">
        <v>0</v>
      </c>
      <c r="AG162" s="109" t="s">
        <v>169</v>
      </c>
      <c r="AH162" s="26" t="s">
        <v>134</v>
      </c>
      <c r="AI162" s="110"/>
      <c r="AJ162" s="130" t="s">
        <v>151</v>
      </c>
      <c r="AK162" s="112"/>
      <c r="AL162" s="113"/>
    </row>
    <row r="163" spans="1:38" s="12" customFormat="1" ht="25" x14ac:dyDescent="0.35">
      <c r="A163" s="76" t="s">
        <v>124</v>
      </c>
      <c r="B163" s="107" t="s">
        <v>118</v>
      </c>
      <c r="C163" s="75" t="s">
        <v>152</v>
      </c>
      <c r="D163" s="78" t="s">
        <v>108</v>
      </c>
      <c r="E163" s="78">
        <v>161</v>
      </c>
      <c r="F163" s="78" t="s">
        <v>478</v>
      </c>
      <c r="G163" s="78" t="s">
        <v>479</v>
      </c>
      <c r="H163" s="79">
        <v>2018.0861723818873</v>
      </c>
      <c r="I163" s="80">
        <v>2080.3178188618872</v>
      </c>
      <c r="J163" s="79">
        <v>3539.5499409168024</v>
      </c>
      <c r="K163" s="81">
        <v>4176.3415873968024</v>
      </c>
      <c r="L163" s="82">
        <v>0</v>
      </c>
      <c r="M163" s="79">
        <v>0</v>
      </c>
      <c r="N163" s="79">
        <v>244.48802909457899</v>
      </c>
      <c r="O163" s="79">
        <v>0</v>
      </c>
      <c r="P163" s="83">
        <v>1276.9757394403359</v>
      </c>
      <c r="Q163" s="84">
        <v>0</v>
      </c>
      <c r="R163" s="80">
        <v>0</v>
      </c>
      <c r="S163" s="80">
        <v>244.48802909457899</v>
      </c>
      <c r="T163" s="80">
        <v>0</v>
      </c>
      <c r="U163" s="85">
        <v>1851.5357394403359</v>
      </c>
      <c r="V163" s="86">
        <v>0.16</v>
      </c>
      <c r="W163" s="87">
        <f t="shared" si="16"/>
        <v>3508.126933413314</v>
      </c>
      <c r="X163" s="88">
        <f t="shared" si="17"/>
        <v>4844.5562413802909</v>
      </c>
      <c r="Y163" s="89">
        <v>543</v>
      </c>
      <c r="Z163" s="90">
        <v>0.13</v>
      </c>
      <c r="AA163" s="90">
        <v>0</v>
      </c>
      <c r="AB163" s="91">
        <v>0</v>
      </c>
      <c r="AC163" s="92" t="s">
        <v>189</v>
      </c>
      <c r="AD163" s="48" t="s">
        <v>216</v>
      </c>
      <c r="AE163" s="46" t="s">
        <v>164</v>
      </c>
      <c r="AF163" s="115">
        <v>2577.6403841712613</v>
      </c>
      <c r="AG163" s="116" t="s">
        <v>133</v>
      </c>
      <c r="AH163" s="117" t="s">
        <v>130</v>
      </c>
      <c r="AI163" s="118">
        <v>0</v>
      </c>
      <c r="AJ163" s="124" t="s">
        <v>151</v>
      </c>
      <c r="AK163" s="120"/>
      <c r="AL163" s="74" t="s">
        <v>55</v>
      </c>
    </row>
    <row r="164" spans="1:38" s="12" customFormat="1" ht="23" x14ac:dyDescent="0.35">
      <c r="A164" s="106" t="s">
        <v>146</v>
      </c>
      <c r="B164" s="107" t="s">
        <v>137</v>
      </c>
      <c r="C164" s="75" t="s">
        <v>152</v>
      </c>
      <c r="D164" s="78" t="s">
        <v>108</v>
      </c>
      <c r="E164" s="78">
        <v>955</v>
      </c>
      <c r="F164" s="78" t="s">
        <v>480</v>
      </c>
      <c r="G164" s="78" t="s">
        <v>481</v>
      </c>
      <c r="H164" s="79">
        <v>7315.445428048547</v>
      </c>
      <c r="I164" s="80">
        <v>8178.9946746285486</v>
      </c>
      <c r="J164" s="79">
        <v>7315.445428048547</v>
      </c>
      <c r="K164" s="81">
        <v>8183.8215144285487</v>
      </c>
      <c r="L164" s="82">
        <v>0</v>
      </c>
      <c r="M164" s="79">
        <v>0</v>
      </c>
      <c r="N164" s="79">
        <v>0</v>
      </c>
      <c r="O164" s="79">
        <v>0</v>
      </c>
      <c r="P164" s="83">
        <v>0</v>
      </c>
      <c r="Q164" s="84">
        <v>0</v>
      </c>
      <c r="R164" s="80">
        <v>0</v>
      </c>
      <c r="S164" s="80">
        <v>0</v>
      </c>
      <c r="T164" s="80">
        <v>4.8268398000000001</v>
      </c>
      <c r="U164" s="85">
        <v>0</v>
      </c>
      <c r="V164" s="86">
        <v>0.17</v>
      </c>
      <c r="W164" s="87">
        <f t="shared" si="16"/>
        <v>6792.5718569756955</v>
      </c>
      <c r="X164" s="88">
        <f t="shared" si="17"/>
        <v>9575.0711718814018</v>
      </c>
      <c r="Y164" s="89">
        <v>-1548.19</v>
      </c>
      <c r="Z164" s="90">
        <v>-0.24</v>
      </c>
      <c r="AA164" s="90">
        <v>0</v>
      </c>
      <c r="AB164" s="91" t="s">
        <v>176</v>
      </c>
      <c r="AC164" s="92" t="s">
        <v>223</v>
      </c>
      <c r="AD164" s="48" t="s">
        <v>233</v>
      </c>
      <c r="AE164" s="46" t="s">
        <v>164</v>
      </c>
      <c r="AF164" s="108">
        <v>7288.9853633849307</v>
      </c>
      <c r="AG164" s="121" t="s">
        <v>209</v>
      </c>
      <c r="AH164" s="122" t="s">
        <v>130</v>
      </c>
      <c r="AI164" s="123">
        <v>0</v>
      </c>
      <c r="AJ164" s="124" t="s">
        <v>151</v>
      </c>
      <c r="AK164" s="120"/>
      <c r="AL164" s="74"/>
    </row>
    <row r="165" spans="1:38" s="12" customFormat="1" ht="23" x14ac:dyDescent="0.35">
      <c r="A165" s="76" t="s">
        <v>124</v>
      </c>
      <c r="B165" s="107" t="s">
        <v>118</v>
      </c>
      <c r="C165" s="75" t="s">
        <v>39</v>
      </c>
      <c r="D165" s="78" t="s">
        <v>108</v>
      </c>
      <c r="E165" s="78" t="s">
        <v>482</v>
      </c>
      <c r="F165" s="78" t="s">
        <v>483</v>
      </c>
      <c r="G165" s="78" t="s">
        <v>484</v>
      </c>
      <c r="H165" s="79">
        <v>1550.4429681480037</v>
      </c>
      <c r="I165" s="80">
        <v>2369.6435908280037</v>
      </c>
      <c r="J165" s="79">
        <v>2531.2084206361938</v>
      </c>
      <c r="K165" s="81">
        <v>3794.6542414161936</v>
      </c>
      <c r="L165" s="82">
        <v>0</v>
      </c>
      <c r="M165" s="79">
        <v>0</v>
      </c>
      <c r="N165" s="79">
        <v>146.7137601011411</v>
      </c>
      <c r="O165" s="79">
        <v>89.547380916766571</v>
      </c>
      <c r="P165" s="83">
        <v>744.50431147028223</v>
      </c>
      <c r="Q165" s="84">
        <v>0</v>
      </c>
      <c r="R165" s="80">
        <v>0</v>
      </c>
      <c r="S165" s="80">
        <v>240.44684676114113</v>
      </c>
      <c r="T165" s="80">
        <v>131.07164735676656</v>
      </c>
      <c r="U165" s="85">
        <v>1053.4921564702822</v>
      </c>
      <c r="V165" s="86">
        <v>0</v>
      </c>
      <c r="W165" s="87">
        <f t="shared" si="16"/>
        <v>0</v>
      </c>
      <c r="X165" s="88">
        <f t="shared" si="17"/>
        <v>0</v>
      </c>
      <c r="Y165" s="89">
        <v>0</v>
      </c>
      <c r="Z165" s="90">
        <v>0</v>
      </c>
      <c r="AA165" s="90">
        <v>0</v>
      </c>
      <c r="AB165" s="91">
        <v>0</v>
      </c>
      <c r="AC165" s="92">
        <v>0</v>
      </c>
      <c r="AD165" s="48">
        <v>0</v>
      </c>
      <c r="AE165" s="46">
        <v>0</v>
      </c>
      <c r="AF165" s="108">
        <v>2896.1910902304362</v>
      </c>
      <c r="AG165" s="121" t="s">
        <v>130</v>
      </c>
      <c r="AH165" s="122" t="s">
        <v>130</v>
      </c>
      <c r="AI165" s="123">
        <v>0</v>
      </c>
      <c r="AJ165" s="119"/>
      <c r="AK165" s="120"/>
      <c r="AL165" s="74"/>
    </row>
    <row r="166" spans="1:38" s="12" customFormat="1" ht="23" x14ac:dyDescent="0.35">
      <c r="A166" s="76" t="s">
        <v>124</v>
      </c>
      <c r="B166" s="107" t="s">
        <v>118</v>
      </c>
      <c r="C166" s="75" t="s">
        <v>39</v>
      </c>
      <c r="D166" s="78" t="s">
        <v>108</v>
      </c>
      <c r="E166" s="78" t="s">
        <v>460</v>
      </c>
      <c r="F166" s="78" t="s">
        <v>485</v>
      </c>
      <c r="G166" s="78" t="s">
        <v>486</v>
      </c>
      <c r="H166" s="79">
        <v>3273.6650162380588</v>
      </c>
      <c r="I166" s="80">
        <v>9546.9758863680581</v>
      </c>
      <c r="J166" s="79">
        <v>7126.7939658293144</v>
      </c>
      <c r="K166" s="81">
        <v>17762.213386659314</v>
      </c>
      <c r="L166" s="82">
        <f>3853.12894959126-3853.12894959126</f>
        <v>0</v>
      </c>
      <c r="M166" s="79">
        <v>0</v>
      </c>
      <c r="N166" s="79">
        <f>3853.12894959126</f>
        <v>3853.1289495912602</v>
      </c>
      <c r="O166" s="79">
        <v>0</v>
      </c>
      <c r="P166" s="83">
        <v>0</v>
      </c>
      <c r="Q166" s="84">
        <f>6249.43805114126-3853.12894959126</f>
        <v>2396.3091015499999</v>
      </c>
      <c r="R166" s="80">
        <v>192.54522402000001</v>
      </c>
      <c r="S166" s="80">
        <f>1697.50040293+3853.12894959126</f>
        <v>5550.6293525212604</v>
      </c>
      <c r="T166" s="80">
        <v>3.1039999999999998E-2</v>
      </c>
      <c r="U166" s="85">
        <v>75.722782200000012</v>
      </c>
      <c r="V166" s="86">
        <v>0</v>
      </c>
      <c r="W166" s="87">
        <f t="shared" si="16"/>
        <v>0</v>
      </c>
      <c r="X166" s="88">
        <f t="shared" si="17"/>
        <v>0</v>
      </c>
      <c r="Y166" s="89">
        <v>0</v>
      </c>
      <c r="Z166" s="90">
        <v>0</v>
      </c>
      <c r="AA166" s="90">
        <v>0</v>
      </c>
      <c r="AB166" s="91">
        <v>0</v>
      </c>
      <c r="AC166" s="92">
        <v>0</v>
      </c>
      <c r="AD166" s="48">
        <v>0</v>
      </c>
      <c r="AE166" s="46">
        <v>0</v>
      </c>
      <c r="AF166" s="108">
        <v>17972.048647532312</v>
      </c>
      <c r="AG166" s="121" t="s">
        <v>130</v>
      </c>
      <c r="AH166" s="122" t="s">
        <v>130</v>
      </c>
      <c r="AI166" s="123">
        <v>0</v>
      </c>
      <c r="AJ166" s="119"/>
      <c r="AK166" s="120"/>
      <c r="AL166" s="74"/>
    </row>
    <row r="167" spans="1:38" s="12" customFormat="1" ht="23" x14ac:dyDescent="0.35">
      <c r="A167" s="76" t="s">
        <v>124</v>
      </c>
      <c r="B167" s="107" t="s">
        <v>118</v>
      </c>
      <c r="C167" s="75" t="s">
        <v>39</v>
      </c>
      <c r="D167" s="78" t="s">
        <v>108</v>
      </c>
      <c r="E167" s="78" t="s">
        <v>194</v>
      </c>
      <c r="F167" s="78" t="s">
        <v>487</v>
      </c>
      <c r="G167" s="78" t="s">
        <v>488</v>
      </c>
      <c r="H167" s="79">
        <v>161.40745940023066</v>
      </c>
      <c r="I167" s="80">
        <v>354.76725753023067</v>
      </c>
      <c r="J167" s="79">
        <v>167.31597082852747</v>
      </c>
      <c r="K167" s="81">
        <v>362.05841305852749</v>
      </c>
      <c r="L167" s="82">
        <v>0</v>
      </c>
      <c r="M167" s="79">
        <v>0</v>
      </c>
      <c r="N167" s="79">
        <v>5.9085114282968085</v>
      </c>
      <c r="O167" s="79">
        <v>0</v>
      </c>
      <c r="P167" s="83">
        <v>0</v>
      </c>
      <c r="Q167" s="84">
        <v>0</v>
      </c>
      <c r="R167" s="80">
        <v>0</v>
      </c>
      <c r="S167" s="80">
        <v>5.9085114282968085</v>
      </c>
      <c r="T167" s="80">
        <v>1.3826441</v>
      </c>
      <c r="U167" s="85">
        <v>0</v>
      </c>
      <c r="V167" s="86">
        <v>0</v>
      </c>
      <c r="W167" s="87">
        <f t="shared" si="16"/>
        <v>0</v>
      </c>
      <c r="X167" s="88">
        <f t="shared" si="17"/>
        <v>0</v>
      </c>
      <c r="Y167" s="89">
        <v>0</v>
      </c>
      <c r="Z167" s="90">
        <v>0</v>
      </c>
      <c r="AA167" s="90">
        <v>0</v>
      </c>
      <c r="AB167" s="91">
        <v>0</v>
      </c>
      <c r="AC167" s="92">
        <v>0</v>
      </c>
      <c r="AD167" s="48">
        <v>0</v>
      </c>
      <c r="AE167" s="46">
        <v>0</v>
      </c>
      <c r="AF167" s="108">
        <v>290.07548627505611</v>
      </c>
      <c r="AG167" s="121" t="s">
        <v>169</v>
      </c>
      <c r="AH167" s="122" t="s">
        <v>130</v>
      </c>
      <c r="AI167" s="123">
        <v>0</v>
      </c>
      <c r="AJ167" s="119"/>
      <c r="AK167" s="120"/>
      <c r="AL167" s="74"/>
    </row>
    <row r="168" spans="1:38" s="12" customFormat="1" ht="23" x14ac:dyDescent="0.35">
      <c r="A168" s="76" t="s">
        <v>124</v>
      </c>
      <c r="B168" s="107" t="s">
        <v>118</v>
      </c>
      <c r="C168" s="75" t="s">
        <v>39</v>
      </c>
      <c r="D168" s="78" t="s">
        <v>108</v>
      </c>
      <c r="E168" s="78" t="s">
        <v>363</v>
      </c>
      <c r="F168" s="78" t="s">
        <v>489</v>
      </c>
      <c r="G168" s="78" t="s">
        <v>490</v>
      </c>
      <c r="H168" s="79">
        <v>1277.281849135177</v>
      </c>
      <c r="I168" s="80">
        <v>2089.6538379451772</v>
      </c>
      <c r="J168" s="79">
        <v>1277.281849135177</v>
      </c>
      <c r="K168" s="81">
        <v>2252.2238379451774</v>
      </c>
      <c r="L168" s="82">
        <v>0</v>
      </c>
      <c r="M168" s="79">
        <v>0</v>
      </c>
      <c r="N168" s="79">
        <v>0</v>
      </c>
      <c r="O168" s="79">
        <v>0</v>
      </c>
      <c r="P168" s="83">
        <v>0</v>
      </c>
      <c r="Q168" s="84">
        <v>0</v>
      </c>
      <c r="R168" s="80">
        <v>0</v>
      </c>
      <c r="S168" s="80">
        <v>162.57</v>
      </c>
      <c r="T168" s="80">
        <v>0</v>
      </c>
      <c r="U168" s="85">
        <v>0</v>
      </c>
      <c r="V168" s="86">
        <v>0</v>
      </c>
      <c r="W168" s="87">
        <f t="shared" si="16"/>
        <v>0</v>
      </c>
      <c r="X168" s="88">
        <f t="shared" si="17"/>
        <v>0</v>
      </c>
      <c r="Y168" s="89">
        <v>0</v>
      </c>
      <c r="Z168" s="90">
        <v>0</v>
      </c>
      <c r="AA168" s="90">
        <v>0</v>
      </c>
      <c r="AB168" s="91">
        <v>0</v>
      </c>
      <c r="AC168" s="92">
        <v>0</v>
      </c>
      <c r="AD168" s="48">
        <v>0</v>
      </c>
      <c r="AE168" s="46">
        <v>0</v>
      </c>
      <c r="AF168" s="108">
        <v>2184.5518871045679</v>
      </c>
      <c r="AG168" s="121" t="s">
        <v>169</v>
      </c>
      <c r="AH168" s="122" t="s">
        <v>130</v>
      </c>
      <c r="AI168" s="123">
        <v>0</v>
      </c>
      <c r="AJ168" s="119"/>
      <c r="AK168" s="120"/>
      <c r="AL168" s="74"/>
    </row>
    <row r="169" spans="1:38" s="12" customFormat="1" ht="23" x14ac:dyDescent="0.35">
      <c r="A169" s="76" t="s">
        <v>124</v>
      </c>
      <c r="B169" s="107" t="s">
        <v>118</v>
      </c>
      <c r="C169" s="75" t="s">
        <v>39</v>
      </c>
      <c r="D169" s="78" t="s">
        <v>108</v>
      </c>
      <c r="E169" s="78" t="s">
        <v>363</v>
      </c>
      <c r="F169" s="78" t="s">
        <v>491</v>
      </c>
      <c r="G169" s="78" t="s">
        <v>492</v>
      </c>
      <c r="H169" s="79">
        <v>973.75343526324252</v>
      </c>
      <c r="I169" s="80">
        <v>1131.9564110532426</v>
      </c>
      <c r="J169" s="79">
        <v>1147.1103601750071</v>
      </c>
      <c r="K169" s="81">
        <v>1607.3369359650073</v>
      </c>
      <c r="L169" s="82">
        <v>0</v>
      </c>
      <c r="M169" s="79">
        <v>0</v>
      </c>
      <c r="N169" s="79">
        <v>173.35692491176471</v>
      </c>
      <c r="O169" s="79">
        <v>0</v>
      </c>
      <c r="P169" s="83">
        <v>0</v>
      </c>
      <c r="Q169" s="84">
        <v>0</v>
      </c>
      <c r="R169" s="80">
        <v>0</v>
      </c>
      <c r="S169" s="80">
        <v>475.35692491176468</v>
      </c>
      <c r="T169" s="80">
        <v>0</v>
      </c>
      <c r="U169" s="85">
        <v>2.3600000000000003E-2</v>
      </c>
      <c r="V169" s="86">
        <v>0</v>
      </c>
      <c r="W169" s="87">
        <f t="shared" si="16"/>
        <v>0</v>
      </c>
      <c r="X169" s="88">
        <f t="shared" si="17"/>
        <v>0</v>
      </c>
      <c r="Y169" s="89">
        <v>0</v>
      </c>
      <c r="Z169" s="90">
        <v>0</v>
      </c>
      <c r="AA169" s="90">
        <v>0</v>
      </c>
      <c r="AB169" s="91">
        <v>0</v>
      </c>
      <c r="AC169" s="92">
        <v>0</v>
      </c>
      <c r="AD169" s="48">
        <v>0</v>
      </c>
      <c r="AE169" s="46">
        <v>0</v>
      </c>
      <c r="AF169" s="108">
        <v>1664.4142795191942</v>
      </c>
      <c r="AG169" s="121" t="s">
        <v>169</v>
      </c>
      <c r="AH169" s="122" t="s">
        <v>130</v>
      </c>
      <c r="AI169" s="123">
        <v>0</v>
      </c>
      <c r="AJ169" s="119"/>
      <c r="AK169" s="120"/>
      <c r="AL169" s="74"/>
    </row>
    <row r="170" spans="1:38" s="12" customFormat="1" ht="25" x14ac:dyDescent="0.35">
      <c r="A170" s="106" t="s">
        <v>124</v>
      </c>
      <c r="B170" s="107" t="s">
        <v>118</v>
      </c>
      <c r="C170" s="75" t="s">
        <v>39</v>
      </c>
      <c r="D170" s="78" t="s">
        <v>108</v>
      </c>
      <c r="E170" s="75" t="s">
        <v>194</v>
      </c>
      <c r="F170" s="75" t="s">
        <v>493</v>
      </c>
      <c r="G170" s="78" t="s">
        <v>494</v>
      </c>
      <c r="H170" s="79">
        <v>0</v>
      </c>
      <c r="I170" s="80">
        <v>2.7284841053187848E-15</v>
      </c>
      <c r="J170" s="79">
        <v>102.68042734317872</v>
      </c>
      <c r="K170" s="81">
        <v>325.73573669317869</v>
      </c>
      <c r="L170" s="82">
        <v>0</v>
      </c>
      <c r="M170" s="79">
        <v>0</v>
      </c>
      <c r="N170" s="79">
        <v>102.68042734317872</v>
      </c>
      <c r="O170" s="79">
        <v>0</v>
      </c>
      <c r="P170" s="83">
        <v>0</v>
      </c>
      <c r="Q170" s="84">
        <v>0</v>
      </c>
      <c r="R170" s="80">
        <v>0</v>
      </c>
      <c r="S170" s="80">
        <v>325.73573669317869</v>
      </c>
      <c r="T170" s="80">
        <v>0</v>
      </c>
      <c r="U170" s="85">
        <v>0</v>
      </c>
      <c r="V170" s="142">
        <v>0</v>
      </c>
      <c r="W170" s="87">
        <f t="shared" si="16"/>
        <v>0</v>
      </c>
      <c r="X170" s="88">
        <f t="shared" si="17"/>
        <v>0</v>
      </c>
      <c r="Y170" s="89">
        <v>0</v>
      </c>
      <c r="Z170" s="90">
        <v>0</v>
      </c>
      <c r="AA170" s="90">
        <v>0</v>
      </c>
      <c r="AB170" s="91">
        <v>0</v>
      </c>
      <c r="AC170" s="92">
        <v>0</v>
      </c>
      <c r="AD170" s="48" t="s">
        <v>186</v>
      </c>
      <c r="AE170" s="46" t="s">
        <v>208</v>
      </c>
      <c r="AF170" s="115">
        <v>276.09748049751465</v>
      </c>
      <c r="AG170" s="116" t="s">
        <v>169</v>
      </c>
      <c r="AH170" s="117" t="s">
        <v>130</v>
      </c>
      <c r="AI170" s="118">
        <v>0</v>
      </c>
      <c r="AJ170" s="119"/>
      <c r="AK170" s="120"/>
      <c r="AL170" s="74"/>
    </row>
    <row r="171" spans="1:38" s="12" customFormat="1" ht="23" x14ac:dyDescent="0.35">
      <c r="A171" s="76" t="s">
        <v>203</v>
      </c>
      <c r="B171" s="107" t="s">
        <v>156</v>
      </c>
      <c r="C171" s="75" t="s">
        <v>39</v>
      </c>
      <c r="D171" s="78" t="s">
        <v>108</v>
      </c>
      <c r="E171" s="78" t="s">
        <v>250</v>
      </c>
      <c r="F171" s="78" t="s">
        <v>495</v>
      </c>
      <c r="G171" s="78" t="s">
        <v>496</v>
      </c>
      <c r="H171" s="79">
        <v>3800</v>
      </c>
      <c r="I171" s="80">
        <v>3800</v>
      </c>
      <c r="J171" s="79">
        <v>3800</v>
      </c>
      <c r="K171" s="81">
        <v>3800</v>
      </c>
      <c r="L171" s="82"/>
      <c r="M171" s="79"/>
      <c r="N171" s="79"/>
      <c r="O171" s="79"/>
      <c r="P171" s="83"/>
      <c r="Q171" s="84"/>
      <c r="R171" s="80"/>
      <c r="S171" s="80"/>
      <c r="T171" s="80"/>
      <c r="U171" s="85"/>
      <c r="V171" s="86"/>
      <c r="W171" s="87">
        <f t="shared" si="16"/>
        <v>0</v>
      </c>
      <c r="X171" s="88">
        <f t="shared" si="17"/>
        <v>0</v>
      </c>
      <c r="Y171" s="89"/>
      <c r="Z171" s="90"/>
      <c r="AA171" s="90"/>
      <c r="AB171" s="91"/>
      <c r="AC171" s="92"/>
      <c r="AD171" s="48"/>
      <c r="AE171" s="46"/>
      <c r="AF171" s="108">
        <v>0</v>
      </c>
      <c r="AG171" s="109" t="s">
        <v>130</v>
      </c>
      <c r="AH171" s="26" t="s">
        <v>130</v>
      </c>
      <c r="AI171" s="110"/>
      <c r="AJ171" s="111"/>
      <c r="AK171" s="112"/>
      <c r="AL171" s="113" t="s">
        <v>55</v>
      </c>
    </row>
    <row r="172" spans="1:38" s="12" customFormat="1" ht="34.5" x14ac:dyDescent="0.35">
      <c r="A172" s="76" t="s">
        <v>203</v>
      </c>
      <c r="B172" s="107" t="s">
        <v>156</v>
      </c>
      <c r="C172" s="75" t="s">
        <v>39</v>
      </c>
      <c r="D172" s="78" t="s">
        <v>108</v>
      </c>
      <c r="E172" s="78" t="s">
        <v>497</v>
      </c>
      <c r="F172" s="78" t="s">
        <v>498</v>
      </c>
      <c r="G172" s="78" t="s">
        <v>499</v>
      </c>
      <c r="H172" s="79">
        <f>334-334+334.281391752284</f>
        <v>334.28139175228398</v>
      </c>
      <c r="I172" s="80">
        <v>334.28139175228438</v>
      </c>
      <c r="J172" s="79">
        <v>334.28139175228398</v>
      </c>
      <c r="K172" s="81">
        <v>334.28139175228438</v>
      </c>
      <c r="L172" s="82">
        <v>0</v>
      </c>
      <c r="M172" s="79">
        <v>0</v>
      </c>
      <c r="N172" s="79">
        <v>0</v>
      </c>
      <c r="O172" s="79">
        <v>0</v>
      </c>
      <c r="P172" s="83">
        <v>0</v>
      </c>
      <c r="Q172" s="84">
        <v>0</v>
      </c>
      <c r="R172" s="80">
        <v>0</v>
      </c>
      <c r="S172" s="80">
        <v>0</v>
      </c>
      <c r="T172" s="80">
        <v>0</v>
      </c>
      <c r="U172" s="85">
        <v>0</v>
      </c>
      <c r="V172" s="86">
        <v>0.3</v>
      </c>
      <c r="W172" s="87">
        <f>IF(V172=0,0,IF(AE172="FKS",(K172*(1-V172)),(K172*0.9)))</f>
        <v>300.85325257705597</v>
      </c>
      <c r="X172" s="88">
        <f>IF(V172=0,0,IF(AE172="FKS",(K172*(1+V172)),(K172*1.4)))</f>
        <v>467.99394845319807</v>
      </c>
      <c r="Y172" s="89">
        <v>2159.56</v>
      </c>
      <c r="Z172" s="90">
        <v>7.72</v>
      </c>
      <c r="AA172" s="90">
        <v>5.1687989157408678</v>
      </c>
      <c r="AB172" s="91" t="s">
        <v>176</v>
      </c>
      <c r="AC172" s="143" t="s">
        <v>162</v>
      </c>
      <c r="AD172" s="48" t="s">
        <v>207</v>
      </c>
      <c r="AE172" s="46" t="s">
        <v>150</v>
      </c>
      <c r="AF172" s="93">
        <v>0</v>
      </c>
      <c r="AG172" s="94" t="s">
        <v>133</v>
      </c>
      <c r="AH172" s="95" t="s">
        <v>130</v>
      </c>
      <c r="AI172" s="96">
        <v>0</v>
      </c>
      <c r="AJ172" s="124" t="s">
        <v>151</v>
      </c>
      <c r="AK172" s="139"/>
      <c r="AL172" s="74"/>
    </row>
    <row r="173" spans="1:38" s="12" customFormat="1" ht="69" x14ac:dyDescent="0.35">
      <c r="A173" s="106" t="s">
        <v>203</v>
      </c>
      <c r="B173" s="107" t="s">
        <v>171</v>
      </c>
      <c r="C173" s="75" t="s">
        <v>52</v>
      </c>
      <c r="D173" s="78" t="s">
        <v>500</v>
      </c>
      <c r="E173" s="78" t="s">
        <v>356</v>
      </c>
      <c r="F173" s="78" t="s">
        <v>501</v>
      </c>
      <c r="G173" s="78" t="s">
        <v>502</v>
      </c>
      <c r="H173" s="79">
        <v>199.0151072064846</v>
      </c>
      <c r="I173" s="80">
        <v>200.0151072064846</v>
      </c>
      <c r="J173" s="79">
        <v>199.0151072064846</v>
      </c>
      <c r="K173" s="81">
        <v>200.0151072064846</v>
      </c>
      <c r="L173" s="82">
        <v>0</v>
      </c>
      <c r="M173" s="79">
        <v>0</v>
      </c>
      <c r="N173" s="79">
        <v>0</v>
      </c>
      <c r="O173" s="79">
        <v>0</v>
      </c>
      <c r="P173" s="83">
        <v>0</v>
      </c>
      <c r="Q173" s="84">
        <v>0</v>
      </c>
      <c r="R173" s="80">
        <v>0</v>
      </c>
      <c r="S173" s="80">
        <v>0</v>
      </c>
      <c r="T173" s="80">
        <v>0</v>
      </c>
      <c r="U173" s="85">
        <v>0</v>
      </c>
      <c r="V173" s="86">
        <v>0.3</v>
      </c>
      <c r="W173" s="87">
        <f t="shared" si="16"/>
        <v>180.01359648583613</v>
      </c>
      <c r="X173" s="88">
        <f t="shared" si="17"/>
        <v>280.02115008907845</v>
      </c>
      <c r="Y173" s="89" t="s">
        <v>130</v>
      </c>
      <c r="Z173" s="90" t="s">
        <v>130</v>
      </c>
      <c r="AA173" s="90">
        <v>0</v>
      </c>
      <c r="AB173" s="91">
        <v>0</v>
      </c>
      <c r="AC173" s="92">
        <v>0</v>
      </c>
      <c r="AD173" s="48" t="s">
        <v>207</v>
      </c>
      <c r="AE173" s="46" t="s">
        <v>208</v>
      </c>
      <c r="AF173" s="108">
        <v>0</v>
      </c>
      <c r="AG173" s="121" t="s">
        <v>209</v>
      </c>
      <c r="AH173" s="122" t="s">
        <v>134</v>
      </c>
      <c r="AI173" s="123" t="s">
        <v>210</v>
      </c>
      <c r="AJ173" s="124" t="s">
        <v>151</v>
      </c>
      <c r="AK173" s="127" t="s">
        <v>211</v>
      </c>
      <c r="AL173" s="74"/>
    </row>
    <row r="174" spans="1:38" s="12" customFormat="1" ht="34.5" x14ac:dyDescent="0.35">
      <c r="A174" s="76" t="s">
        <v>124</v>
      </c>
      <c r="B174" s="107" t="s">
        <v>118</v>
      </c>
      <c r="C174" s="75" t="s">
        <v>52</v>
      </c>
      <c r="D174" s="78" t="s">
        <v>503</v>
      </c>
      <c r="E174" s="78" t="s">
        <v>219</v>
      </c>
      <c r="F174" s="78" t="s">
        <v>504</v>
      </c>
      <c r="G174" s="78" t="s">
        <v>505</v>
      </c>
      <c r="H174" s="79">
        <v>4644.923107580199</v>
      </c>
      <c r="I174" s="80">
        <v>6190.6863820501985</v>
      </c>
      <c r="J174" s="79">
        <v>4644.923107580199</v>
      </c>
      <c r="K174" s="81">
        <v>6190.7885930501989</v>
      </c>
      <c r="L174" s="82">
        <v>0</v>
      </c>
      <c r="M174" s="79">
        <v>0</v>
      </c>
      <c r="N174" s="79">
        <v>0</v>
      </c>
      <c r="O174" s="79">
        <v>0</v>
      </c>
      <c r="P174" s="83">
        <v>0</v>
      </c>
      <c r="Q174" s="84">
        <v>0</v>
      </c>
      <c r="R174" s="80">
        <v>0</v>
      </c>
      <c r="S174" s="80">
        <v>0</v>
      </c>
      <c r="T174" s="80">
        <v>0</v>
      </c>
      <c r="U174" s="85">
        <v>0.102211</v>
      </c>
      <c r="V174" s="86">
        <v>0</v>
      </c>
      <c r="W174" s="87">
        <f t="shared" si="16"/>
        <v>0</v>
      </c>
      <c r="X174" s="88">
        <f t="shared" si="17"/>
        <v>0</v>
      </c>
      <c r="Y174" s="89">
        <v>0</v>
      </c>
      <c r="Z174" s="90">
        <v>0</v>
      </c>
      <c r="AA174" s="90">
        <v>0</v>
      </c>
      <c r="AB174" s="91">
        <v>0</v>
      </c>
      <c r="AC174" s="92">
        <v>0</v>
      </c>
      <c r="AD174" s="48">
        <v>0</v>
      </c>
      <c r="AE174" s="46">
        <v>0</v>
      </c>
      <c r="AF174" s="115">
        <v>5591.8772274899984</v>
      </c>
      <c r="AG174" s="116" t="s">
        <v>133</v>
      </c>
      <c r="AH174" s="117" t="s">
        <v>134</v>
      </c>
      <c r="AI174" s="118">
        <v>0</v>
      </c>
      <c r="AJ174" s="119"/>
      <c r="AK174" s="120"/>
      <c r="AL174" s="74"/>
    </row>
    <row r="175" spans="1:38" s="12" customFormat="1" ht="23" x14ac:dyDescent="0.35">
      <c r="A175" s="106" t="s">
        <v>155</v>
      </c>
      <c r="B175" s="107" t="s">
        <v>156</v>
      </c>
      <c r="C175" s="75" t="s">
        <v>52</v>
      </c>
      <c r="D175" s="78" t="s">
        <v>503</v>
      </c>
      <c r="E175" s="78" t="s">
        <v>356</v>
      </c>
      <c r="F175" s="78" t="s">
        <v>506</v>
      </c>
      <c r="G175" s="78" t="s">
        <v>507</v>
      </c>
      <c r="H175" s="79">
        <v>448.98228873835387</v>
      </c>
      <c r="I175" s="80">
        <v>545.65762643835387</v>
      </c>
      <c r="J175" s="79">
        <v>448.98228873835387</v>
      </c>
      <c r="K175" s="81">
        <v>546.13644069835391</v>
      </c>
      <c r="L175" s="82">
        <v>0</v>
      </c>
      <c r="M175" s="79">
        <v>0</v>
      </c>
      <c r="N175" s="79">
        <v>0</v>
      </c>
      <c r="O175" s="79">
        <v>0</v>
      </c>
      <c r="P175" s="83">
        <v>0</v>
      </c>
      <c r="Q175" s="84">
        <v>0</v>
      </c>
      <c r="R175" s="80">
        <v>0</v>
      </c>
      <c r="S175" s="80">
        <v>0</v>
      </c>
      <c r="T175" s="80">
        <v>0.47881425999999999</v>
      </c>
      <c r="U175" s="85">
        <v>0</v>
      </c>
      <c r="V175" s="86">
        <v>0.15</v>
      </c>
      <c r="W175" s="87">
        <f t="shared" si="16"/>
        <v>464.21597459360083</v>
      </c>
      <c r="X175" s="88">
        <f t="shared" si="17"/>
        <v>628.05690680310693</v>
      </c>
      <c r="Y175" s="89">
        <v>705.46</v>
      </c>
      <c r="Z175" s="90">
        <v>1.81</v>
      </c>
      <c r="AA175" s="90">
        <v>1.3320956830034243</v>
      </c>
      <c r="AB175" s="91" t="s">
        <v>176</v>
      </c>
      <c r="AC175" s="92" t="s">
        <v>162</v>
      </c>
      <c r="AD175" s="48" t="s">
        <v>163</v>
      </c>
      <c r="AE175" s="46" t="s">
        <v>164</v>
      </c>
      <c r="AF175" s="108">
        <v>399.03199743862581</v>
      </c>
      <c r="AG175" s="121" t="s">
        <v>133</v>
      </c>
      <c r="AH175" s="122" t="s">
        <v>134</v>
      </c>
      <c r="AI175" s="123">
        <v>0</v>
      </c>
      <c r="AJ175" s="124" t="s">
        <v>151</v>
      </c>
      <c r="AK175" s="120"/>
      <c r="AL175" s="74"/>
    </row>
    <row r="176" spans="1:38" s="12" customFormat="1" ht="34.5" x14ac:dyDescent="0.35">
      <c r="A176" s="76" t="s">
        <v>203</v>
      </c>
      <c r="B176" s="107" t="s">
        <v>156</v>
      </c>
      <c r="C176" s="75" t="s">
        <v>52</v>
      </c>
      <c r="D176" s="78" t="s">
        <v>503</v>
      </c>
      <c r="E176" s="78" t="s">
        <v>356</v>
      </c>
      <c r="F176" s="78" t="s">
        <v>508</v>
      </c>
      <c r="G176" s="78" t="s">
        <v>509</v>
      </c>
      <c r="H176" s="79">
        <f>513-513+513.491074612782</f>
        <v>513.49107461278197</v>
      </c>
      <c r="I176" s="80">
        <f>425.210909573717-425.210909573717+513-513+513.491074612782</f>
        <v>513.49107461278197</v>
      </c>
      <c r="J176" s="79">
        <v>513.49107461278197</v>
      </c>
      <c r="K176" s="81">
        <v>513.49107461278197</v>
      </c>
      <c r="L176" s="82">
        <v>0</v>
      </c>
      <c r="M176" s="79">
        <v>0</v>
      </c>
      <c r="N176" s="79">
        <v>0</v>
      </c>
      <c r="O176" s="79">
        <v>0</v>
      </c>
      <c r="P176" s="83">
        <v>0</v>
      </c>
      <c r="Q176" s="84">
        <v>0</v>
      </c>
      <c r="R176" s="80">
        <v>0</v>
      </c>
      <c r="S176" s="80">
        <v>0</v>
      </c>
      <c r="T176" s="80">
        <v>0</v>
      </c>
      <c r="U176" s="85">
        <v>0</v>
      </c>
      <c r="V176" s="86">
        <v>0.3</v>
      </c>
      <c r="W176" s="87">
        <f t="shared" si="16"/>
        <v>462.14196715150376</v>
      </c>
      <c r="X176" s="88">
        <f t="shared" si="17"/>
        <v>718.88750445789469</v>
      </c>
      <c r="Y176" s="89">
        <v>186.63</v>
      </c>
      <c r="Z176" s="90">
        <v>0.41</v>
      </c>
      <c r="AA176" s="90">
        <v>1.0494937465784185E-2</v>
      </c>
      <c r="AB176" s="91" t="s">
        <v>161</v>
      </c>
      <c r="AC176" s="143" t="s">
        <v>189</v>
      </c>
      <c r="AD176" s="48" t="s">
        <v>149</v>
      </c>
      <c r="AE176" s="46" t="s">
        <v>208</v>
      </c>
      <c r="AF176" s="93">
        <v>0</v>
      </c>
      <c r="AG176" s="94" t="s">
        <v>133</v>
      </c>
      <c r="AH176" s="95" t="s">
        <v>134</v>
      </c>
      <c r="AI176" s="96">
        <v>0</v>
      </c>
      <c r="AJ176" s="124" t="s">
        <v>151</v>
      </c>
      <c r="AK176" s="139"/>
      <c r="AL176" s="74"/>
    </row>
    <row r="177" spans="1:38" s="12" customFormat="1" ht="23" x14ac:dyDescent="0.35">
      <c r="A177" s="106" t="s">
        <v>146</v>
      </c>
      <c r="B177" s="107" t="s">
        <v>156</v>
      </c>
      <c r="C177" s="75" t="s">
        <v>39</v>
      </c>
      <c r="D177" s="78" t="s">
        <v>510</v>
      </c>
      <c r="E177" s="78" t="s">
        <v>511</v>
      </c>
      <c r="F177" s="78" t="s">
        <v>512</v>
      </c>
      <c r="G177" s="78" t="s">
        <v>513</v>
      </c>
      <c r="H177" s="79">
        <v>1149.6165252040355</v>
      </c>
      <c r="I177" s="80">
        <v>1214.9514618040355</v>
      </c>
      <c r="J177" s="79">
        <v>1149.6165252040355</v>
      </c>
      <c r="K177" s="81">
        <v>1214.9514618040355</v>
      </c>
      <c r="L177" s="82">
        <v>0</v>
      </c>
      <c r="M177" s="79">
        <v>0</v>
      </c>
      <c r="N177" s="79">
        <v>0</v>
      </c>
      <c r="O177" s="79">
        <v>0</v>
      </c>
      <c r="P177" s="83">
        <v>0</v>
      </c>
      <c r="Q177" s="84">
        <v>0</v>
      </c>
      <c r="R177" s="80">
        <v>0</v>
      </c>
      <c r="S177" s="80">
        <v>0</v>
      </c>
      <c r="T177" s="80">
        <v>0</v>
      </c>
      <c r="U177" s="85">
        <v>0</v>
      </c>
      <c r="V177" s="86">
        <v>0.3</v>
      </c>
      <c r="W177" s="87">
        <f t="shared" si="16"/>
        <v>850.46602326282482</v>
      </c>
      <c r="X177" s="88">
        <f t="shared" si="17"/>
        <v>1579.4369003452462</v>
      </c>
      <c r="Y177" s="89">
        <v>706.33</v>
      </c>
      <c r="Z177" s="90">
        <v>0.64</v>
      </c>
      <c r="AA177" s="90">
        <v>0.24387581734402228</v>
      </c>
      <c r="AB177" s="91" t="s">
        <v>161</v>
      </c>
      <c r="AC177" s="92" t="s">
        <v>162</v>
      </c>
      <c r="AD177" s="48" t="s">
        <v>186</v>
      </c>
      <c r="AE177" s="46" t="s">
        <v>164</v>
      </c>
      <c r="AF177" s="108">
        <v>962.60852843986572</v>
      </c>
      <c r="AG177" s="121" t="s">
        <v>130</v>
      </c>
      <c r="AH177" s="122" t="s">
        <v>130</v>
      </c>
      <c r="AI177" s="123">
        <v>0</v>
      </c>
      <c r="AJ177" s="124" t="s">
        <v>151</v>
      </c>
      <c r="AK177" s="120"/>
      <c r="AL177" s="74"/>
    </row>
    <row r="178" spans="1:38" s="12" customFormat="1" ht="25" x14ac:dyDescent="0.35">
      <c r="A178" s="76" t="s">
        <v>124</v>
      </c>
      <c r="B178" s="107" t="s">
        <v>118</v>
      </c>
      <c r="C178" s="75" t="s">
        <v>52</v>
      </c>
      <c r="D178" s="78" t="s">
        <v>514</v>
      </c>
      <c r="E178" s="78" t="s">
        <v>515</v>
      </c>
      <c r="F178" s="78" t="s">
        <v>516</v>
      </c>
      <c r="G178" s="78" t="s">
        <v>517</v>
      </c>
      <c r="H178" s="79">
        <f>89516.0117157759-2000+547</f>
        <v>88063.011715775894</v>
      </c>
      <c r="I178" s="80">
        <f>106877.636963657-106877.636963657+110256.747265043-110256.747265043+(106877.636963657+3400.7546958719)-2000+547-6000</f>
        <v>102825.3916595289</v>
      </c>
      <c r="J178" s="79">
        <v>91452.696774537791</v>
      </c>
      <c r="K178" s="81">
        <v>106226.14635540081</v>
      </c>
      <c r="L178" s="82">
        <v>0</v>
      </c>
      <c r="M178" s="79">
        <v>0</v>
      </c>
      <c r="N178" s="79">
        <v>3389.6850587619033</v>
      </c>
      <c r="O178" s="79">
        <v>0</v>
      </c>
      <c r="P178" s="83">
        <v>0</v>
      </c>
      <c r="Q178" s="84">
        <v>0</v>
      </c>
      <c r="R178" s="80">
        <v>0</v>
      </c>
      <c r="S178" s="80">
        <v>3390.1604937619031</v>
      </c>
      <c r="T178" s="80">
        <v>4.2718696800000009</v>
      </c>
      <c r="U178" s="85">
        <v>6.3223324299999994</v>
      </c>
      <c r="V178" s="86">
        <v>0</v>
      </c>
      <c r="W178" s="87">
        <f t="shared" si="16"/>
        <v>0</v>
      </c>
      <c r="X178" s="88">
        <f t="shared" si="17"/>
        <v>0</v>
      </c>
      <c r="Y178" s="89">
        <v>0</v>
      </c>
      <c r="Z178" s="90">
        <v>0</v>
      </c>
      <c r="AA178" s="90">
        <v>0</v>
      </c>
      <c r="AB178" s="91">
        <v>0</v>
      </c>
      <c r="AC178" s="92">
        <v>0</v>
      </c>
      <c r="AD178" s="48">
        <v>0</v>
      </c>
      <c r="AE178" s="46">
        <v>0</v>
      </c>
      <c r="AF178" s="108">
        <v>110278.3916595309</v>
      </c>
      <c r="AG178" s="121" t="s">
        <v>133</v>
      </c>
      <c r="AH178" s="122" t="s">
        <v>368</v>
      </c>
      <c r="AI178" s="123">
        <v>0</v>
      </c>
      <c r="AJ178" s="119"/>
      <c r="AK178" s="120"/>
      <c r="AL178" s="74"/>
    </row>
    <row r="179" spans="1:38" s="12" customFormat="1" ht="23" x14ac:dyDescent="0.35">
      <c r="A179" s="76" t="s">
        <v>124</v>
      </c>
      <c r="B179" s="107" t="s">
        <v>118</v>
      </c>
      <c r="C179" s="75" t="s">
        <v>39</v>
      </c>
      <c r="D179" s="78" t="s">
        <v>514</v>
      </c>
      <c r="E179" s="78" t="s">
        <v>165</v>
      </c>
      <c r="F179" s="78" t="s">
        <v>518</v>
      </c>
      <c r="G179" s="78" t="s">
        <v>519</v>
      </c>
      <c r="H179" s="79">
        <v>1945.0692363648977</v>
      </c>
      <c r="I179" s="80">
        <v>2167.6491981248978</v>
      </c>
      <c r="J179" s="79">
        <v>2016.1377224795378</v>
      </c>
      <c r="K179" s="81">
        <v>2238.7176842395379</v>
      </c>
      <c r="L179" s="82">
        <v>0</v>
      </c>
      <c r="M179" s="79">
        <v>0</v>
      </c>
      <c r="N179" s="79">
        <v>58.945385223957125</v>
      </c>
      <c r="O179" s="79">
        <v>12.123100890683071</v>
      </c>
      <c r="P179" s="83">
        <v>0</v>
      </c>
      <c r="Q179" s="84">
        <v>0</v>
      </c>
      <c r="R179" s="80">
        <v>0</v>
      </c>
      <c r="S179" s="80">
        <v>58.945385223957125</v>
      </c>
      <c r="T179" s="80">
        <v>12.123100890683071</v>
      </c>
      <c r="U179" s="85">
        <v>0</v>
      </c>
      <c r="V179" s="86">
        <v>0.19</v>
      </c>
      <c r="W179" s="87">
        <f t="shared" si="16"/>
        <v>1813.3613242340259</v>
      </c>
      <c r="X179" s="88">
        <f t="shared" si="17"/>
        <v>2664.0740442450501</v>
      </c>
      <c r="Y179" s="89">
        <v>4748</v>
      </c>
      <c r="Z179" s="90">
        <v>2.09</v>
      </c>
      <c r="AA179" s="90">
        <v>0</v>
      </c>
      <c r="AB179" s="91" t="s">
        <v>161</v>
      </c>
      <c r="AC179" s="92" t="s">
        <v>189</v>
      </c>
      <c r="AD179" s="48" t="s">
        <v>186</v>
      </c>
      <c r="AE179" s="46" t="s">
        <v>164</v>
      </c>
      <c r="AF179" s="108">
        <v>1992.5892437289399</v>
      </c>
      <c r="AG179" s="121" t="s">
        <v>169</v>
      </c>
      <c r="AH179" s="122" t="s">
        <v>130</v>
      </c>
      <c r="AI179" s="123">
        <v>0</v>
      </c>
      <c r="AJ179" s="124" t="s">
        <v>151</v>
      </c>
      <c r="AK179" s="127" t="s">
        <v>190</v>
      </c>
      <c r="AL179" s="74" t="s">
        <v>55</v>
      </c>
    </row>
    <row r="180" spans="1:38" s="12" customFormat="1" ht="23" x14ac:dyDescent="0.35">
      <c r="A180" s="106" t="s">
        <v>520</v>
      </c>
      <c r="B180" s="107" t="s">
        <v>130</v>
      </c>
      <c r="C180" s="75" t="s">
        <v>67</v>
      </c>
      <c r="D180" s="78" t="s">
        <v>41</v>
      </c>
      <c r="E180" s="78" t="s">
        <v>41</v>
      </c>
      <c r="F180" s="78" t="s">
        <v>521</v>
      </c>
      <c r="G180" s="78" t="s">
        <v>522</v>
      </c>
      <c r="H180" s="79">
        <f>39267.72727273-1509</f>
        <v>37758.727272730001</v>
      </c>
      <c r="I180" s="80">
        <f>39267.72727273-1509</f>
        <v>37758.727272730001</v>
      </c>
      <c r="J180" s="79">
        <v>37758.727272730001</v>
      </c>
      <c r="K180" s="81">
        <v>37758.727272730001</v>
      </c>
      <c r="L180" s="82"/>
      <c r="M180" s="79"/>
      <c r="N180" s="79"/>
      <c r="O180" s="79"/>
      <c r="P180" s="83"/>
      <c r="Q180" s="84"/>
      <c r="R180" s="80"/>
      <c r="S180" s="80"/>
      <c r="T180" s="80"/>
      <c r="U180" s="85"/>
      <c r="V180" s="86"/>
      <c r="W180" s="87">
        <f t="shared" si="16"/>
        <v>0</v>
      </c>
      <c r="X180" s="88">
        <f t="shared" si="17"/>
        <v>0</v>
      </c>
      <c r="Y180" s="89"/>
      <c r="Z180" s="90"/>
      <c r="AA180" s="90"/>
      <c r="AB180" s="45"/>
      <c r="AC180" s="47"/>
      <c r="AD180" s="48"/>
      <c r="AE180" s="46"/>
      <c r="AF180" s="144"/>
      <c r="AG180" s="109"/>
      <c r="AH180" s="26"/>
      <c r="AI180" s="110"/>
      <c r="AJ180" s="97"/>
      <c r="AK180" s="145"/>
      <c r="AL180" s="113"/>
    </row>
    <row r="181" spans="1:38" s="12" customFormat="1" ht="11.5" x14ac:dyDescent="0.35">
      <c r="A181" s="106"/>
      <c r="B181" s="107"/>
      <c r="C181" s="75"/>
      <c r="D181" s="78"/>
      <c r="E181" s="78"/>
      <c r="F181" s="78"/>
      <c r="G181" s="78"/>
      <c r="H181" s="79"/>
      <c r="I181" s="80"/>
      <c r="J181" s="79">
        <v>0</v>
      </c>
      <c r="K181" s="81">
        <v>0</v>
      </c>
      <c r="L181" s="82"/>
      <c r="M181" s="79"/>
      <c r="N181" s="79"/>
      <c r="O181" s="79"/>
      <c r="P181" s="83"/>
      <c r="Q181" s="84"/>
      <c r="R181" s="80"/>
      <c r="S181" s="80"/>
      <c r="T181" s="80"/>
      <c r="U181" s="85"/>
      <c r="V181" s="86"/>
      <c r="W181" s="87">
        <f t="shared" ref="W181" si="18">IF(V181=0,0,IF(AE181="FKS",(K181*(1-V181)),(K181*0.9)))</f>
        <v>0</v>
      </c>
      <c r="X181" s="88">
        <f t="shared" ref="X181" si="19">IF(V181=0,0,IF(AE181="FKS",(K181*(1+V181)),(K181*1.4)))</f>
        <v>0</v>
      </c>
      <c r="Y181" s="89"/>
      <c r="Z181" s="90"/>
      <c r="AA181" s="90"/>
      <c r="AB181" s="91"/>
      <c r="AC181" s="92"/>
      <c r="AD181" s="48"/>
      <c r="AE181" s="46"/>
      <c r="AF181" s="108">
        <v>0</v>
      </c>
      <c r="AG181" s="109"/>
      <c r="AH181" s="26"/>
      <c r="AI181" s="110"/>
      <c r="AJ181" s="111"/>
      <c r="AK181" s="112"/>
      <c r="AL181" s="113"/>
    </row>
    <row r="182" spans="1:38" s="12" customFormat="1" ht="15.65" customHeight="1" x14ac:dyDescent="0.35">
      <c r="A182" s="55"/>
      <c r="B182" s="147"/>
      <c r="C182" s="146"/>
      <c r="D182" s="148" t="s">
        <v>523</v>
      </c>
      <c r="E182" s="146"/>
      <c r="F182" s="146"/>
      <c r="G182" s="100"/>
      <c r="H182" s="56"/>
      <c r="I182" s="56"/>
      <c r="J182" s="56"/>
      <c r="K182" s="57"/>
      <c r="L182" s="58"/>
      <c r="M182" s="59"/>
      <c r="N182" s="59"/>
      <c r="O182" s="59"/>
      <c r="P182" s="60"/>
      <c r="Q182" s="61"/>
      <c r="R182" s="59"/>
      <c r="S182" s="59"/>
      <c r="T182" s="59"/>
      <c r="U182" s="62"/>
      <c r="V182" s="100"/>
      <c r="W182" s="100"/>
      <c r="X182" s="101"/>
      <c r="Y182" s="58"/>
      <c r="Z182" s="102"/>
      <c r="AA182" s="102"/>
      <c r="AB182" s="64"/>
      <c r="AC182" s="66"/>
      <c r="AD182" s="67"/>
      <c r="AE182" s="65"/>
      <c r="AF182" s="68"/>
      <c r="AG182" s="69"/>
      <c r="AH182" s="70"/>
      <c r="AI182" s="71"/>
      <c r="AJ182" s="72"/>
      <c r="AK182" s="73"/>
      <c r="AL182" s="74"/>
    </row>
    <row r="183" spans="1:38" s="12" customFormat="1" ht="18" customHeight="1" x14ac:dyDescent="0.35">
      <c r="A183" s="55"/>
      <c r="B183" s="147"/>
      <c r="C183" s="146"/>
      <c r="D183" s="149" t="s">
        <v>524</v>
      </c>
      <c r="E183" s="146"/>
      <c r="F183" s="146"/>
      <c r="G183" s="100"/>
      <c r="H183" s="56">
        <f>SUBTOTAL(9,H184:H194)</f>
        <v>29288.39456593158</v>
      </c>
      <c r="I183" s="56">
        <f t="shared" ref="I183:U183" si="20">SUBTOTAL(9,I184:I194)</f>
        <v>67915.14309809632</v>
      </c>
      <c r="J183" s="56">
        <f t="shared" si="20"/>
        <v>29302.818373217138</v>
      </c>
      <c r="K183" s="57">
        <f t="shared" si="20"/>
        <v>67977.167554021871</v>
      </c>
      <c r="L183" s="58">
        <f t="shared" si="20"/>
        <v>0</v>
      </c>
      <c r="M183" s="59">
        <f t="shared" si="20"/>
        <v>0</v>
      </c>
      <c r="N183" s="59">
        <f t="shared" si="20"/>
        <v>14.42380728555891</v>
      </c>
      <c r="O183" s="59">
        <f t="shared" si="20"/>
        <v>0</v>
      </c>
      <c r="P183" s="60">
        <f t="shared" si="20"/>
        <v>0</v>
      </c>
      <c r="Q183" s="61">
        <f t="shared" si="20"/>
        <v>0</v>
      </c>
      <c r="R183" s="59">
        <f t="shared" si="20"/>
        <v>0</v>
      </c>
      <c r="S183" s="59">
        <f t="shared" si="20"/>
        <v>41.622889325558909</v>
      </c>
      <c r="T183" s="59">
        <f t="shared" si="20"/>
        <v>20.401566599999999</v>
      </c>
      <c r="U183" s="62">
        <f t="shared" si="20"/>
        <v>0</v>
      </c>
      <c r="V183" s="100"/>
      <c r="W183" s="100"/>
      <c r="X183" s="101"/>
      <c r="Y183" s="58"/>
      <c r="Z183" s="102"/>
      <c r="AA183" s="102"/>
      <c r="AB183" s="64"/>
      <c r="AC183" s="66"/>
      <c r="AD183" s="67"/>
      <c r="AE183" s="65"/>
      <c r="AF183" s="68">
        <f>SUBTOTAL(9,AF184:AF194)</f>
        <v>75613.907426277423</v>
      </c>
      <c r="AG183" s="69"/>
      <c r="AH183" s="70"/>
      <c r="AI183" s="71"/>
      <c r="AJ183" s="72"/>
      <c r="AK183" s="73"/>
      <c r="AL183" s="74"/>
    </row>
    <row r="184" spans="1:38" s="12" customFormat="1" ht="23" x14ac:dyDescent="0.35">
      <c r="A184" s="76" t="s">
        <v>124</v>
      </c>
      <c r="B184" s="107" t="s">
        <v>118</v>
      </c>
      <c r="C184" s="75" t="s">
        <v>52</v>
      </c>
      <c r="D184" s="78" t="s">
        <v>40</v>
      </c>
      <c r="E184" s="78" t="s">
        <v>41</v>
      </c>
      <c r="F184" s="78" t="s">
        <v>525</v>
      </c>
      <c r="G184" s="78" t="s">
        <v>526</v>
      </c>
      <c r="H184" s="79">
        <v>695.85007054567257</v>
      </c>
      <c r="I184" s="80">
        <v>6164.1203944556719</v>
      </c>
      <c r="J184" s="79">
        <v>695.85007054567257</v>
      </c>
      <c r="K184" s="81">
        <v>6211.721043095672</v>
      </c>
      <c r="L184" s="82">
        <v>0</v>
      </c>
      <c r="M184" s="79">
        <v>0</v>
      </c>
      <c r="N184" s="79">
        <v>0</v>
      </c>
      <c r="O184" s="79">
        <v>0</v>
      </c>
      <c r="P184" s="83">
        <v>0</v>
      </c>
      <c r="Q184" s="84">
        <v>0</v>
      </c>
      <c r="R184" s="80">
        <v>0</v>
      </c>
      <c r="S184" s="80">
        <v>27.19908204</v>
      </c>
      <c r="T184" s="80">
        <v>20.401566599999999</v>
      </c>
      <c r="U184" s="85">
        <v>0</v>
      </c>
      <c r="V184" s="86">
        <v>0</v>
      </c>
      <c r="W184" s="87">
        <f t="shared" ref="W184:W194" si="21">IF(V184=0,0,IF(AE184="FKS",(K184*(1-V184)),(K184*0.9)))</f>
        <v>0</v>
      </c>
      <c r="X184" s="88">
        <f t="shared" ref="X184:X194" si="22">IF(V184=0,0,IF(AE184="FKS",(K184*(1+V184)),(K184*1.4)))</f>
        <v>0</v>
      </c>
      <c r="Y184" s="89">
        <v>0</v>
      </c>
      <c r="Z184" s="90">
        <v>0</v>
      </c>
      <c r="AA184" s="90">
        <v>0</v>
      </c>
      <c r="AB184" s="45">
        <v>0</v>
      </c>
      <c r="AC184" s="47">
        <v>0</v>
      </c>
      <c r="AD184" s="48">
        <v>0</v>
      </c>
      <c r="AE184" s="46">
        <v>0</v>
      </c>
      <c r="AF184" s="115">
        <v>5618.9229303746497</v>
      </c>
      <c r="AG184" s="116" t="s">
        <v>121</v>
      </c>
      <c r="AH184" s="117" t="s">
        <v>127</v>
      </c>
      <c r="AI184" s="118">
        <v>0</v>
      </c>
      <c r="AJ184" s="119"/>
      <c r="AK184" s="139"/>
      <c r="AL184" s="74"/>
    </row>
    <row r="185" spans="1:38" s="12" customFormat="1" ht="23" x14ac:dyDescent="0.35">
      <c r="A185" s="76" t="s">
        <v>124</v>
      </c>
      <c r="B185" s="107" t="s">
        <v>118</v>
      </c>
      <c r="C185" s="75" t="s">
        <v>52</v>
      </c>
      <c r="D185" s="78" t="s">
        <v>40</v>
      </c>
      <c r="E185" s="78" t="s">
        <v>41</v>
      </c>
      <c r="F185" s="78" t="s">
        <v>527</v>
      </c>
      <c r="G185" s="78" t="s">
        <v>528</v>
      </c>
      <c r="H185" s="79">
        <v>8029.1139632708009</v>
      </c>
      <c r="I185" s="80">
        <v>8238.2493285708006</v>
      </c>
      <c r="J185" s="79">
        <v>8029.1139632708009</v>
      </c>
      <c r="K185" s="81">
        <v>8238.2493285708006</v>
      </c>
      <c r="L185" s="82">
        <v>0</v>
      </c>
      <c r="M185" s="79">
        <v>0</v>
      </c>
      <c r="N185" s="79">
        <v>0</v>
      </c>
      <c r="O185" s="79">
        <v>0</v>
      </c>
      <c r="P185" s="83">
        <v>0</v>
      </c>
      <c r="Q185" s="84">
        <v>0</v>
      </c>
      <c r="R185" s="80">
        <v>0</v>
      </c>
      <c r="S185" s="80">
        <v>0</v>
      </c>
      <c r="T185" s="80">
        <v>0</v>
      </c>
      <c r="U185" s="85">
        <v>0</v>
      </c>
      <c r="V185" s="86">
        <v>0</v>
      </c>
      <c r="W185" s="87">
        <f t="shared" si="21"/>
        <v>0</v>
      </c>
      <c r="X185" s="88">
        <f t="shared" si="22"/>
        <v>0</v>
      </c>
      <c r="Y185" s="89" t="s">
        <v>130</v>
      </c>
      <c r="Z185" s="90" t="s">
        <v>130</v>
      </c>
      <c r="AA185" s="90">
        <v>0</v>
      </c>
      <c r="AB185" s="45">
        <v>0</v>
      </c>
      <c r="AC185" s="47">
        <v>0</v>
      </c>
      <c r="AD185" s="48" t="s">
        <v>529</v>
      </c>
      <c r="AE185" s="46" t="s">
        <v>164</v>
      </c>
      <c r="AF185" s="108">
        <v>8647.4763715996578</v>
      </c>
      <c r="AG185" s="121" t="s">
        <v>121</v>
      </c>
      <c r="AH185" s="122" t="s">
        <v>127</v>
      </c>
      <c r="AI185" s="123">
        <v>0</v>
      </c>
      <c r="AJ185" s="124" t="s">
        <v>151</v>
      </c>
      <c r="AK185" s="139"/>
      <c r="AL185" s="74"/>
    </row>
    <row r="186" spans="1:38" s="12" customFormat="1" ht="23" x14ac:dyDescent="0.35">
      <c r="A186" s="76" t="s">
        <v>124</v>
      </c>
      <c r="B186" s="107" t="s">
        <v>118</v>
      </c>
      <c r="C186" s="75" t="s">
        <v>52</v>
      </c>
      <c r="D186" s="78" t="s">
        <v>40</v>
      </c>
      <c r="E186" s="78" t="s">
        <v>41</v>
      </c>
      <c r="F186" s="78" t="s">
        <v>530</v>
      </c>
      <c r="G186" s="78" t="s">
        <v>531</v>
      </c>
      <c r="H186" s="79">
        <v>1102.626218086483</v>
      </c>
      <c r="I186" s="80">
        <v>4721.5124384953579</v>
      </c>
      <c r="J186" s="79">
        <v>1102.626218086483</v>
      </c>
      <c r="K186" s="81">
        <v>4721.5124384953579</v>
      </c>
      <c r="L186" s="82">
        <v>0</v>
      </c>
      <c r="M186" s="79">
        <v>0</v>
      </c>
      <c r="N186" s="79">
        <v>0</v>
      </c>
      <c r="O186" s="79">
        <v>0</v>
      </c>
      <c r="P186" s="83">
        <v>0</v>
      </c>
      <c r="Q186" s="84">
        <v>0</v>
      </c>
      <c r="R186" s="80">
        <v>0</v>
      </c>
      <c r="S186" s="80">
        <v>0</v>
      </c>
      <c r="T186" s="80">
        <v>0</v>
      </c>
      <c r="U186" s="85">
        <v>0</v>
      </c>
      <c r="V186" s="86">
        <v>0.25</v>
      </c>
      <c r="W186" s="87">
        <f t="shared" si="21"/>
        <v>3541.1343288715184</v>
      </c>
      <c r="X186" s="88">
        <f t="shared" si="22"/>
        <v>5901.8905481191978</v>
      </c>
      <c r="Y186" s="89">
        <v>0</v>
      </c>
      <c r="Z186" s="90">
        <v>0</v>
      </c>
      <c r="AA186" s="90">
        <v>0</v>
      </c>
      <c r="AB186" s="45">
        <v>0</v>
      </c>
      <c r="AC186" s="47">
        <v>0</v>
      </c>
      <c r="AD186" s="48" t="s">
        <v>248</v>
      </c>
      <c r="AE186" s="46" t="s">
        <v>164</v>
      </c>
      <c r="AF186" s="93">
        <v>10877.782631123177</v>
      </c>
      <c r="AG186" s="94" t="s">
        <v>121</v>
      </c>
      <c r="AH186" s="95" t="s">
        <v>127</v>
      </c>
      <c r="AI186" s="96">
        <v>0</v>
      </c>
      <c r="AJ186" s="119"/>
      <c r="AK186" s="139"/>
      <c r="AL186" s="74"/>
    </row>
    <row r="187" spans="1:38" s="12" customFormat="1" ht="23" x14ac:dyDescent="0.35">
      <c r="A187" s="76" t="s">
        <v>124</v>
      </c>
      <c r="B187" s="107" t="s">
        <v>118</v>
      </c>
      <c r="C187" s="75" t="s">
        <v>52</v>
      </c>
      <c r="D187" s="78" t="s">
        <v>40</v>
      </c>
      <c r="E187" s="78" t="s">
        <v>41</v>
      </c>
      <c r="F187" s="78" t="s">
        <v>532</v>
      </c>
      <c r="G187" s="78" t="s">
        <v>533</v>
      </c>
      <c r="H187" s="79">
        <v>7817.4336724465511</v>
      </c>
      <c r="I187" s="80">
        <v>13175.239193708665</v>
      </c>
      <c r="J187" s="79">
        <v>7817.4336724465511</v>
      </c>
      <c r="K187" s="81">
        <v>13175.239193708665</v>
      </c>
      <c r="L187" s="82">
        <v>0</v>
      </c>
      <c r="M187" s="79">
        <v>0</v>
      </c>
      <c r="N187" s="79">
        <v>0</v>
      </c>
      <c r="O187" s="79">
        <v>0</v>
      </c>
      <c r="P187" s="83">
        <v>0</v>
      </c>
      <c r="Q187" s="84">
        <v>0</v>
      </c>
      <c r="R187" s="80">
        <v>0</v>
      </c>
      <c r="S187" s="80">
        <v>0</v>
      </c>
      <c r="T187" s="80">
        <v>0</v>
      </c>
      <c r="U187" s="85">
        <v>0</v>
      </c>
      <c r="V187" s="86">
        <v>0.25</v>
      </c>
      <c r="W187" s="87">
        <f t="shared" si="21"/>
        <v>9881.4293952814987</v>
      </c>
      <c r="X187" s="88">
        <f t="shared" si="22"/>
        <v>16469.048992135831</v>
      </c>
      <c r="Y187" s="89">
        <v>0</v>
      </c>
      <c r="Z187" s="90">
        <v>0</v>
      </c>
      <c r="AA187" s="90">
        <v>0</v>
      </c>
      <c r="AB187" s="45">
        <v>0</v>
      </c>
      <c r="AC187" s="47">
        <v>0</v>
      </c>
      <c r="AD187" s="48" t="s">
        <v>248</v>
      </c>
      <c r="AE187" s="46" t="s">
        <v>164</v>
      </c>
      <c r="AF187" s="93">
        <v>12770.79197462461</v>
      </c>
      <c r="AG187" s="94" t="s">
        <v>121</v>
      </c>
      <c r="AH187" s="95" t="s">
        <v>127</v>
      </c>
      <c r="AI187" s="96">
        <v>0</v>
      </c>
      <c r="AJ187" s="119"/>
      <c r="AK187" s="139"/>
      <c r="AL187" s="74"/>
    </row>
    <row r="188" spans="1:38" s="12" customFormat="1" ht="23" x14ac:dyDescent="0.35">
      <c r="A188" s="106" t="s">
        <v>155</v>
      </c>
      <c r="B188" s="107" t="s">
        <v>118</v>
      </c>
      <c r="C188" s="75" t="s">
        <v>52</v>
      </c>
      <c r="D188" s="78" t="s">
        <v>40</v>
      </c>
      <c r="E188" s="78" t="s">
        <v>41</v>
      </c>
      <c r="F188" s="78" t="s">
        <v>534</v>
      </c>
      <c r="G188" s="78" t="s">
        <v>535</v>
      </c>
      <c r="H188" s="79">
        <v>2109.0323822317173</v>
      </c>
      <c r="I188" s="80">
        <v>7420.9565727299751</v>
      </c>
      <c r="J188" s="79">
        <v>2109.0323822317173</v>
      </c>
      <c r="K188" s="81">
        <v>7420.9565727299751</v>
      </c>
      <c r="L188" s="82">
        <v>0</v>
      </c>
      <c r="M188" s="79">
        <v>0</v>
      </c>
      <c r="N188" s="79">
        <v>0</v>
      </c>
      <c r="O188" s="79">
        <v>0</v>
      </c>
      <c r="P188" s="83">
        <v>0</v>
      </c>
      <c r="Q188" s="84">
        <v>0</v>
      </c>
      <c r="R188" s="80">
        <v>0</v>
      </c>
      <c r="S188" s="80">
        <v>0</v>
      </c>
      <c r="T188" s="80">
        <v>0</v>
      </c>
      <c r="U188" s="85">
        <v>0</v>
      </c>
      <c r="V188" s="86">
        <v>0.25</v>
      </c>
      <c r="W188" s="87">
        <f t="shared" si="21"/>
        <v>5565.7174295474815</v>
      </c>
      <c r="X188" s="88">
        <f t="shared" si="22"/>
        <v>9276.1957159124686</v>
      </c>
      <c r="Y188" s="89" t="s">
        <v>130</v>
      </c>
      <c r="Z188" s="90" t="s">
        <v>130</v>
      </c>
      <c r="AA188" s="90">
        <v>0</v>
      </c>
      <c r="AB188" s="45">
        <v>0</v>
      </c>
      <c r="AC188" s="47">
        <v>0</v>
      </c>
      <c r="AD188" s="48" t="s">
        <v>248</v>
      </c>
      <c r="AE188" s="46" t="s">
        <v>164</v>
      </c>
      <c r="AF188" s="108">
        <v>10685.75524377136</v>
      </c>
      <c r="AG188" s="121" t="s">
        <v>121</v>
      </c>
      <c r="AH188" s="122" t="s">
        <v>127</v>
      </c>
      <c r="AI188" s="123">
        <v>0</v>
      </c>
      <c r="AJ188" s="124" t="s">
        <v>151</v>
      </c>
      <c r="AK188" s="139"/>
      <c r="AL188" s="74"/>
    </row>
    <row r="189" spans="1:38" s="12" customFormat="1" ht="23" x14ac:dyDescent="0.35">
      <c r="A189" s="106" t="s">
        <v>155</v>
      </c>
      <c r="B189" s="107" t="s">
        <v>118</v>
      </c>
      <c r="C189" s="75" t="s">
        <v>52</v>
      </c>
      <c r="D189" s="78" t="s">
        <v>40</v>
      </c>
      <c r="E189" s="78" t="s">
        <v>41</v>
      </c>
      <c r="F189" s="78" t="s">
        <v>536</v>
      </c>
      <c r="G189" s="78" t="s">
        <v>537</v>
      </c>
      <c r="H189" s="79">
        <v>5153.5025961008305</v>
      </c>
      <c r="I189" s="80">
        <v>12980.722579463658</v>
      </c>
      <c r="J189" s="79">
        <v>5153.5025961008305</v>
      </c>
      <c r="K189" s="81">
        <v>12980.722579463658</v>
      </c>
      <c r="L189" s="82">
        <v>0</v>
      </c>
      <c r="M189" s="79">
        <v>0</v>
      </c>
      <c r="N189" s="79">
        <v>0</v>
      </c>
      <c r="O189" s="79">
        <v>0</v>
      </c>
      <c r="P189" s="83">
        <v>0</v>
      </c>
      <c r="Q189" s="84">
        <v>0</v>
      </c>
      <c r="R189" s="80">
        <v>0</v>
      </c>
      <c r="S189" s="80">
        <v>0</v>
      </c>
      <c r="T189" s="80">
        <v>0</v>
      </c>
      <c r="U189" s="85">
        <v>0</v>
      </c>
      <c r="V189" s="86">
        <v>0.25</v>
      </c>
      <c r="W189" s="87">
        <f t="shared" si="21"/>
        <v>9735.5419345977425</v>
      </c>
      <c r="X189" s="88">
        <f t="shared" si="22"/>
        <v>16225.903224329573</v>
      </c>
      <c r="Y189" s="89" t="s">
        <v>130</v>
      </c>
      <c r="Z189" s="90" t="s">
        <v>130</v>
      </c>
      <c r="AA189" s="90">
        <v>0</v>
      </c>
      <c r="AB189" s="45">
        <v>0</v>
      </c>
      <c r="AC189" s="47">
        <v>0</v>
      </c>
      <c r="AD189" s="48" t="s">
        <v>248</v>
      </c>
      <c r="AE189" s="46" t="s">
        <v>164</v>
      </c>
      <c r="AF189" s="108">
        <v>14385.09011956054</v>
      </c>
      <c r="AG189" s="121" t="s">
        <v>121</v>
      </c>
      <c r="AH189" s="122" t="s">
        <v>127</v>
      </c>
      <c r="AI189" s="123">
        <v>0</v>
      </c>
      <c r="AJ189" s="124" t="s">
        <v>151</v>
      </c>
      <c r="AK189" s="139"/>
      <c r="AL189" s="74"/>
    </row>
    <row r="190" spans="1:38" s="12" customFormat="1" ht="23" x14ac:dyDescent="0.35">
      <c r="A190" s="76" t="s">
        <v>124</v>
      </c>
      <c r="B190" s="107" t="s">
        <v>118</v>
      </c>
      <c r="C190" s="75" t="s">
        <v>52</v>
      </c>
      <c r="D190" s="78" t="s">
        <v>265</v>
      </c>
      <c r="E190" s="78" t="s">
        <v>266</v>
      </c>
      <c r="F190" s="78" t="s">
        <v>538</v>
      </c>
      <c r="G190" s="78" t="s">
        <v>539</v>
      </c>
      <c r="H190" s="79">
        <v>2772.7996362314839</v>
      </c>
      <c r="I190" s="80">
        <v>7904.1226411191847</v>
      </c>
      <c r="J190" s="79">
        <v>2772.7996362314839</v>
      </c>
      <c r="K190" s="81">
        <v>7904.1226411191847</v>
      </c>
      <c r="L190" s="82">
        <v>0</v>
      </c>
      <c r="M190" s="79">
        <v>0</v>
      </c>
      <c r="N190" s="79">
        <v>0</v>
      </c>
      <c r="O190" s="79">
        <v>0</v>
      </c>
      <c r="P190" s="83">
        <v>0</v>
      </c>
      <c r="Q190" s="84">
        <v>0</v>
      </c>
      <c r="R190" s="80">
        <v>0</v>
      </c>
      <c r="S190" s="80">
        <v>0</v>
      </c>
      <c r="T190" s="80">
        <v>0</v>
      </c>
      <c r="U190" s="85">
        <v>0</v>
      </c>
      <c r="V190" s="86">
        <v>0.15</v>
      </c>
      <c r="W190" s="87">
        <f t="shared" si="21"/>
        <v>6718.5042449513066</v>
      </c>
      <c r="X190" s="88">
        <f t="shared" si="22"/>
        <v>9089.7410372870618</v>
      </c>
      <c r="Y190" s="89">
        <v>0</v>
      </c>
      <c r="Z190" s="90">
        <v>0</v>
      </c>
      <c r="AA190" s="90">
        <v>0</v>
      </c>
      <c r="AB190" s="45">
        <v>0</v>
      </c>
      <c r="AC190" s="47">
        <v>0</v>
      </c>
      <c r="AD190" s="48" t="s">
        <v>248</v>
      </c>
      <c r="AE190" s="46" t="s">
        <v>164</v>
      </c>
      <c r="AF190" s="93">
        <v>5568.2681537067019</v>
      </c>
      <c r="AG190" s="94" t="s">
        <v>133</v>
      </c>
      <c r="AH190" s="95" t="s">
        <v>127</v>
      </c>
      <c r="AI190" s="96">
        <v>0</v>
      </c>
      <c r="AJ190" s="119"/>
      <c r="AK190" s="139"/>
      <c r="AL190" s="74"/>
    </row>
    <row r="191" spans="1:38" s="12" customFormat="1" ht="23" x14ac:dyDescent="0.35">
      <c r="A191" s="106" t="s">
        <v>146</v>
      </c>
      <c r="B191" s="107" t="s">
        <v>171</v>
      </c>
      <c r="C191" s="75" t="s">
        <v>52</v>
      </c>
      <c r="D191" s="78" t="s">
        <v>265</v>
      </c>
      <c r="E191" s="78" t="s">
        <v>41</v>
      </c>
      <c r="F191" s="78" t="s">
        <v>540</v>
      </c>
      <c r="G191" s="78" t="s">
        <v>541</v>
      </c>
      <c r="H191" s="79">
        <v>1032.1247555045957</v>
      </c>
      <c r="I191" s="80">
        <v>2611.4315565412553</v>
      </c>
      <c r="J191" s="79">
        <v>1032.1247555045957</v>
      </c>
      <c r="K191" s="81">
        <v>2611.4315565412553</v>
      </c>
      <c r="L191" s="82">
        <v>0</v>
      </c>
      <c r="M191" s="79">
        <v>0</v>
      </c>
      <c r="N191" s="79">
        <v>0</v>
      </c>
      <c r="O191" s="79">
        <v>0</v>
      </c>
      <c r="P191" s="83">
        <v>0</v>
      </c>
      <c r="Q191" s="84">
        <v>0</v>
      </c>
      <c r="R191" s="80">
        <v>0</v>
      </c>
      <c r="S191" s="80">
        <v>0</v>
      </c>
      <c r="T191" s="80">
        <v>0</v>
      </c>
      <c r="U191" s="85">
        <v>0</v>
      </c>
      <c r="V191" s="86">
        <v>0.25</v>
      </c>
      <c r="W191" s="87">
        <f t="shared" si="21"/>
        <v>1958.5736674059415</v>
      </c>
      <c r="X191" s="88">
        <f t="shared" si="22"/>
        <v>3264.2894456765689</v>
      </c>
      <c r="Y191" s="89" t="s">
        <v>130</v>
      </c>
      <c r="Z191" s="90" t="s">
        <v>130</v>
      </c>
      <c r="AA191" s="90">
        <v>0</v>
      </c>
      <c r="AB191" s="45">
        <v>0</v>
      </c>
      <c r="AC191" s="47">
        <v>0</v>
      </c>
      <c r="AD191" s="48" t="s">
        <v>248</v>
      </c>
      <c r="AE191" s="46" t="s">
        <v>164</v>
      </c>
      <c r="AF191" s="108">
        <v>7059.8200015167286</v>
      </c>
      <c r="AG191" s="121" t="s">
        <v>121</v>
      </c>
      <c r="AH191" s="122" t="s">
        <v>127</v>
      </c>
      <c r="AI191" s="123">
        <v>0</v>
      </c>
      <c r="AJ191" s="124" t="s">
        <v>151</v>
      </c>
      <c r="AK191" s="139"/>
      <c r="AL191" s="74"/>
    </row>
    <row r="192" spans="1:38" s="12" customFormat="1" ht="23" x14ac:dyDescent="0.35">
      <c r="A192" s="106" t="s">
        <v>520</v>
      </c>
      <c r="B192" s="107" t="s">
        <v>171</v>
      </c>
      <c r="C192" s="75" t="s">
        <v>52</v>
      </c>
      <c r="D192" s="78" t="s">
        <v>40</v>
      </c>
      <c r="E192" s="78" t="s">
        <v>41</v>
      </c>
      <c r="F192" s="78" t="s">
        <v>542</v>
      </c>
      <c r="G192" s="78" t="s">
        <v>543</v>
      </c>
      <c r="H192" s="79">
        <f>3384.91127151344+(-209)</f>
        <v>3175.9112715134402</v>
      </c>
      <c r="I192" s="80">
        <f>6033.49593405608+(-209-60.634028806235-190.456880542747-874.616631695357)</f>
        <v>4698.7883930117405</v>
      </c>
      <c r="J192" s="79">
        <v>3190.3350787989989</v>
      </c>
      <c r="K192" s="81">
        <v>4713.2122002972992</v>
      </c>
      <c r="L192" s="82">
        <v>0</v>
      </c>
      <c r="M192" s="79">
        <v>0</v>
      </c>
      <c r="N192" s="79">
        <v>14.42380728555891</v>
      </c>
      <c r="O192" s="79">
        <v>0</v>
      </c>
      <c r="P192" s="83">
        <v>0</v>
      </c>
      <c r="Q192" s="84">
        <v>0</v>
      </c>
      <c r="R192" s="80">
        <v>0</v>
      </c>
      <c r="S192" s="80">
        <v>14.42380728555891</v>
      </c>
      <c r="T192" s="80">
        <v>0</v>
      </c>
      <c r="U192" s="85">
        <v>0</v>
      </c>
      <c r="V192" s="86">
        <v>0</v>
      </c>
      <c r="W192" s="87">
        <f t="shared" si="21"/>
        <v>0</v>
      </c>
      <c r="X192" s="88">
        <f t="shared" si="22"/>
        <v>0</v>
      </c>
      <c r="Y192" s="89">
        <v>0</v>
      </c>
      <c r="Z192" s="90">
        <v>0</v>
      </c>
      <c r="AA192" s="90">
        <v>0</v>
      </c>
      <c r="AB192" s="45">
        <v>0</v>
      </c>
      <c r="AC192" s="47">
        <v>0</v>
      </c>
      <c r="AD192" s="48">
        <v>0</v>
      </c>
      <c r="AE192" s="46">
        <v>0</v>
      </c>
      <c r="AF192" s="108">
        <v>0</v>
      </c>
      <c r="AG192" s="121" t="s">
        <v>121</v>
      </c>
      <c r="AH192" s="122" t="s">
        <v>127</v>
      </c>
      <c r="AI192" s="123">
        <v>0</v>
      </c>
      <c r="AJ192" s="119"/>
      <c r="AK192" s="139"/>
      <c r="AL192" s="74"/>
    </row>
    <row r="193" spans="1:38" s="12" customFormat="1" ht="23" x14ac:dyDescent="0.35">
      <c r="A193" s="106" t="s">
        <v>520</v>
      </c>
      <c r="B193" s="107" t="s">
        <v>156</v>
      </c>
      <c r="C193" s="75" t="s">
        <v>52</v>
      </c>
      <c r="D193" s="78" t="s">
        <v>40</v>
      </c>
      <c r="E193" s="78" t="s">
        <v>41</v>
      </c>
      <c r="F193" s="75" t="s">
        <v>544</v>
      </c>
      <c r="G193" s="78" t="s">
        <v>545</v>
      </c>
      <c r="H193" s="79">
        <v>-2600</v>
      </c>
      <c r="I193" s="80"/>
      <c r="J193" s="79">
        <v>-2600</v>
      </c>
      <c r="K193" s="81">
        <v>0</v>
      </c>
      <c r="L193" s="82"/>
      <c r="M193" s="79"/>
      <c r="N193" s="79"/>
      <c r="O193" s="79"/>
      <c r="P193" s="83"/>
      <c r="Q193" s="84"/>
      <c r="R193" s="80"/>
      <c r="S193" s="80"/>
      <c r="T193" s="80"/>
      <c r="U193" s="85"/>
      <c r="V193" s="86"/>
      <c r="W193" s="87">
        <f t="shared" si="21"/>
        <v>0</v>
      </c>
      <c r="X193" s="88">
        <f t="shared" si="22"/>
        <v>0</v>
      </c>
      <c r="Y193" s="89"/>
      <c r="Z193" s="90"/>
      <c r="AA193" s="90"/>
      <c r="AB193" s="45"/>
      <c r="AC193" s="47"/>
      <c r="AD193" s="48"/>
      <c r="AE193" s="46"/>
      <c r="AF193" s="108">
        <f>-15350.0001522012+15350.0001522012</f>
        <v>0</v>
      </c>
      <c r="AG193" s="121" t="s">
        <v>130</v>
      </c>
      <c r="AH193" s="122" t="s">
        <v>130</v>
      </c>
      <c r="AI193" s="123"/>
      <c r="AJ193" s="124"/>
      <c r="AK193" s="150"/>
      <c r="AL193" s="74"/>
    </row>
    <row r="194" spans="1:38" s="12" customFormat="1" ht="11.5" x14ac:dyDescent="0.35">
      <c r="A194" s="106"/>
      <c r="B194" s="107"/>
      <c r="C194" s="75"/>
      <c r="D194" s="78"/>
      <c r="E194" s="78"/>
      <c r="F194" s="75"/>
      <c r="G194" s="78"/>
      <c r="H194" s="79"/>
      <c r="I194" s="80"/>
      <c r="J194" s="79">
        <v>0</v>
      </c>
      <c r="K194" s="81">
        <v>0</v>
      </c>
      <c r="L194" s="82"/>
      <c r="M194" s="79"/>
      <c r="N194" s="79"/>
      <c r="O194" s="79"/>
      <c r="P194" s="83"/>
      <c r="Q194" s="84"/>
      <c r="R194" s="80"/>
      <c r="S194" s="80"/>
      <c r="T194" s="80"/>
      <c r="U194" s="85"/>
      <c r="V194" s="86"/>
      <c r="W194" s="87">
        <f t="shared" si="21"/>
        <v>0</v>
      </c>
      <c r="X194" s="88">
        <f t="shared" si="22"/>
        <v>0</v>
      </c>
      <c r="Y194" s="89"/>
      <c r="Z194" s="90"/>
      <c r="AA194" s="90"/>
      <c r="AB194" s="45"/>
      <c r="AC194" s="47"/>
      <c r="AD194" s="48"/>
      <c r="AE194" s="46"/>
      <c r="AF194" s="108">
        <f>-15350.0001522012+15350.0001522012</f>
        <v>0</v>
      </c>
      <c r="AG194" s="121"/>
      <c r="AH194" s="122"/>
      <c r="AI194" s="123"/>
      <c r="AJ194" s="124"/>
      <c r="AK194" s="150"/>
      <c r="AL194" s="74"/>
    </row>
    <row r="195" spans="1:38" s="12" customFormat="1" ht="17.5" customHeight="1" x14ac:dyDescent="0.35">
      <c r="A195" s="55"/>
      <c r="B195" s="147"/>
      <c r="C195" s="146"/>
      <c r="D195" s="151" t="s">
        <v>546</v>
      </c>
      <c r="E195" s="146"/>
      <c r="F195" s="146"/>
      <c r="G195" s="100"/>
      <c r="H195" s="56">
        <f t="shared" ref="H195:U195" si="23">SUBTOTAL(9,H196:H211)</f>
        <v>13178.335203889435</v>
      </c>
      <c r="I195" s="56">
        <f t="shared" si="23"/>
        <v>14976.829583719908</v>
      </c>
      <c r="J195" s="56">
        <f t="shared" si="23"/>
        <v>41567.603295846377</v>
      </c>
      <c r="K195" s="57">
        <f t="shared" si="23"/>
        <v>50882.763537884028</v>
      </c>
      <c r="L195" s="58">
        <f t="shared" si="23"/>
        <v>8595.5636301569411</v>
      </c>
      <c r="M195" s="59">
        <f t="shared" si="23"/>
        <v>0</v>
      </c>
      <c r="N195" s="59">
        <f t="shared" si="23"/>
        <v>77.778857946401885</v>
      </c>
      <c r="O195" s="59">
        <f t="shared" si="23"/>
        <v>4017.8758858806459</v>
      </c>
      <c r="P195" s="60">
        <f t="shared" si="23"/>
        <v>15698.049717972946</v>
      </c>
      <c r="Q195" s="61">
        <f t="shared" si="23"/>
        <v>9710.8174640609268</v>
      </c>
      <c r="R195" s="59">
        <f t="shared" si="23"/>
        <v>0</v>
      </c>
      <c r="S195" s="59">
        <f t="shared" si="23"/>
        <v>93.363715756401888</v>
      </c>
      <c r="T195" s="59">
        <f t="shared" si="23"/>
        <v>4651.4349383693761</v>
      </c>
      <c r="U195" s="62">
        <f t="shared" si="23"/>
        <v>21450.31783597741</v>
      </c>
      <c r="V195" s="100"/>
      <c r="W195" s="100"/>
      <c r="X195" s="101"/>
      <c r="Y195" s="58"/>
      <c r="Z195" s="102"/>
      <c r="AA195" s="102"/>
      <c r="AB195" s="64"/>
      <c r="AC195" s="66"/>
      <c r="AD195" s="67"/>
      <c r="AE195" s="65"/>
      <c r="AF195" s="68">
        <f>SUBTOTAL(9,AF196:AF211)</f>
        <v>49070.640413593355</v>
      </c>
      <c r="AG195" s="69"/>
      <c r="AH195" s="70"/>
      <c r="AI195" s="103">
        <f>SUBTOTAL(9,AI196:AI211)</f>
        <v>0</v>
      </c>
      <c r="AJ195" s="72"/>
      <c r="AK195" s="73"/>
      <c r="AL195" s="74"/>
    </row>
    <row r="196" spans="1:38" s="12" customFormat="1" ht="23" x14ac:dyDescent="0.35">
      <c r="A196" s="106" t="s">
        <v>117</v>
      </c>
      <c r="B196" s="107" t="s">
        <v>118</v>
      </c>
      <c r="C196" s="75" t="s">
        <v>52</v>
      </c>
      <c r="D196" s="78" t="s">
        <v>94</v>
      </c>
      <c r="E196" s="78"/>
      <c r="F196" s="78" t="s">
        <v>547</v>
      </c>
      <c r="G196" s="78" t="s">
        <v>548</v>
      </c>
      <c r="H196" s="79">
        <v>24.50140631419271</v>
      </c>
      <c r="I196" s="80">
        <v>83.568406314192714</v>
      </c>
      <c r="J196" s="79">
        <v>0</v>
      </c>
      <c r="K196" s="81">
        <v>1066.4670000000001</v>
      </c>
      <c r="L196" s="82">
        <v>0</v>
      </c>
      <c r="M196" s="79">
        <v>0</v>
      </c>
      <c r="N196" s="79">
        <v>0</v>
      </c>
      <c r="O196" s="79">
        <v>0</v>
      </c>
      <c r="P196" s="83">
        <v>-24.501406314192689</v>
      </c>
      <c r="Q196" s="84">
        <v>0</v>
      </c>
      <c r="R196" s="80">
        <v>0</v>
      </c>
      <c r="S196" s="80">
        <v>0</v>
      </c>
      <c r="T196" s="80">
        <v>298.39999999999998</v>
      </c>
      <c r="U196" s="85">
        <v>684.49859368580735</v>
      </c>
      <c r="V196" s="86">
        <v>0</v>
      </c>
      <c r="W196" s="87">
        <f t="shared" ref="W196:W211" si="24">IF(V196=0,0,IF(AE196="FKS",(K196*(1-V196)),(K196*0.9)))</f>
        <v>0</v>
      </c>
      <c r="X196" s="88">
        <f t="shared" ref="X196:X211" si="25">IF(V196=0,0,IF(AE196="FKS",(K196*(1+V196)),(K196*1.4)))</f>
        <v>0</v>
      </c>
      <c r="Y196" s="89">
        <v>0</v>
      </c>
      <c r="Z196" s="90">
        <v>0</v>
      </c>
      <c r="AA196" s="90">
        <v>0</v>
      </c>
      <c r="AB196" s="45">
        <v>0</v>
      </c>
      <c r="AC196" s="47">
        <v>0</v>
      </c>
      <c r="AD196" s="48">
        <v>0</v>
      </c>
      <c r="AE196" s="46">
        <v>0</v>
      </c>
      <c r="AF196" s="93">
        <v>713.97995407497763</v>
      </c>
      <c r="AG196" s="94" t="s">
        <v>130</v>
      </c>
      <c r="AH196" s="95" t="s">
        <v>130</v>
      </c>
      <c r="AI196" s="96">
        <v>0</v>
      </c>
      <c r="AJ196" s="97"/>
      <c r="AK196" s="98"/>
      <c r="AL196" s="74"/>
    </row>
    <row r="197" spans="1:38" s="12" customFormat="1" ht="23" x14ac:dyDescent="0.35">
      <c r="A197" s="76" t="s">
        <v>124</v>
      </c>
      <c r="B197" s="107" t="s">
        <v>118</v>
      </c>
      <c r="C197" s="75" t="s">
        <v>39</v>
      </c>
      <c r="D197" s="78" t="s">
        <v>94</v>
      </c>
      <c r="E197" s="78"/>
      <c r="F197" s="78" t="s">
        <v>549</v>
      </c>
      <c r="G197" s="78" t="s">
        <v>550</v>
      </c>
      <c r="H197" s="79">
        <v>6.3303921568627448</v>
      </c>
      <c r="I197" s="80">
        <v>42.822613156862744</v>
      </c>
      <c r="J197" s="79">
        <v>15.445505539215686</v>
      </c>
      <c r="K197" s="81">
        <v>144.99328087543509</v>
      </c>
      <c r="L197" s="82">
        <v>0</v>
      </c>
      <c r="M197" s="79">
        <v>0</v>
      </c>
      <c r="N197" s="79">
        <v>0</v>
      </c>
      <c r="O197" s="79">
        <v>0</v>
      </c>
      <c r="P197" s="83">
        <v>9.1151133823529413</v>
      </c>
      <c r="Q197" s="84">
        <v>0</v>
      </c>
      <c r="R197" s="80">
        <v>0</v>
      </c>
      <c r="S197" s="80">
        <v>0</v>
      </c>
      <c r="T197" s="80">
        <v>0</v>
      </c>
      <c r="U197" s="85">
        <v>102.17066771857235</v>
      </c>
      <c r="V197" s="86">
        <v>0</v>
      </c>
      <c r="W197" s="87">
        <f t="shared" si="24"/>
        <v>0</v>
      </c>
      <c r="X197" s="88">
        <f t="shared" si="25"/>
        <v>0</v>
      </c>
      <c r="Y197" s="89">
        <v>0</v>
      </c>
      <c r="Z197" s="90">
        <v>0</v>
      </c>
      <c r="AA197" s="90">
        <v>0</v>
      </c>
      <c r="AB197" s="45">
        <v>0</v>
      </c>
      <c r="AC197" s="47">
        <v>0</v>
      </c>
      <c r="AD197" s="48">
        <v>0</v>
      </c>
      <c r="AE197" s="46">
        <v>0</v>
      </c>
      <c r="AF197" s="93">
        <v>329.85116168231809</v>
      </c>
      <c r="AG197" s="94" t="s">
        <v>130</v>
      </c>
      <c r="AH197" s="95" t="s">
        <v>130</v>
      </c>
      <c r="AI197" s="96">
        <v>0</v>
      </c>
      <c r="AJ197" s="97"/>
      <c r="AK197" s="152"/>
      <c r="AL197" s="74"/>
    </row>
    <row r="198" spans="1:38" s="12" customFormat="1" ht="23" x14ac:dyDescent="0.35">
      <c r="A198" s="76" t="s">
        <v>124</v>
      </c>
      <c r="B198" s="107" t="s">
        <v>118</v>
      </c>
      <c r="C198" s="75" t="s">
        <v>39</v>
      </c>
      <c r="D198" s="78" t="s">
        <v>94</v>
      </c>
      <c r="E198" s="78"/>
      <c r="F198" s="78" t="s">
        <v>551</v>
      </c>
      <c r="G198" s="78" t="s">
        <v>552</v>
      </c>
      <c r="H198" s="79">
        <v>88.23187257028971</v>
      </c>
      <c r="I198" s="80">
        <v>198.1126295702897</v>
      </c>
      <c r="J198" s="79">
        <v>148.26614799980024</v>
      </c>
      <c r="K198" s="81">
        <v>389.31750303892534</v>
      </c>
      <c r="L198" s="82">
        <v>0</v>
      </c>
      <c r="M198" s="79">
        <v>0</v>
      </c>
      <c r="N198" s="79">
        <v>0</v>
      </c>
      <c r="O198" s="79">
        <v>0</v>
      </c>
      <c r="P198" s="83">
        <v>60.034275429510529</v>
      </c>
      <c r="Q198" s="84">
        <v>0</v>
      </c>
      <c r="R198" s="80">
        <v>0</v>
      </c>
      <c r="S198" s="80">
        <v>0</v>
      </c>
      <c r="T198" s="80">
        <v>0</v>
      </c>
      <c r="U198" s="85">
        <v>191.20487346863561</v>
      </c>
      <c r="V198" s="86">
        <v>0</v>
      </c>
      <c r="W198" s="87">
        <f t="shared" si="24"/>
        <v>0</v>
      </c>
      <c r="X198" s="88">
        <f t="shared" si="25"/>
        <v>0</v>
      </c>
      <c r="Y198" s="89">
        <v>0</v>
      </c>
      <c r="Z198" s="90">
        <v>0</v>
      </c>
      <c r="AA198" s="90">
        <v>0</v>
      </c>
      <c r="AB198" s="45">
        <v>0</v>
      </c>
      <c r="AC198" s="47">
        <v>0</v>
      </c>
      <c r="AD198" s="48">
        <v>0</v>
      </c>
      <c r="AE198" s="46">
        <v>0</v>
      </c>
      <c r="AF198" s="93">
        <v>405.85023723890492</v>
      </c>
      <c r="AG198" s="94" t="s">
        <v>130</v>
      </c>
      <c r="AH198" s="95" t="s">
        <v>130</v>
      </c>
      <c r="AI198" s="96">
        <v>0</v>
      </c>
      <c r="AJ198" s="97"/>
      <c r="AK198" s="152"/>
      <c r="AL198" s="74"/>
    </row>
    <row r="199" spans="1:38" s="12" customFormat="1" ht="23" x14ac:dyDescent="0.35">
      <c r="A199" s="76" t="s">
        <v>124</v>
      </c>
      <c r="B199" s="107" t="s">
        <v>118</v>
      </c>
      <c r="C199" s="75" t="s">
        <v>39</v>
      </c>
      <c r="D199" s="78" t="s">
        <v>94</v>
      </c>
      <c r="E199" s="78"/>
      <c r="F199" s="78" t="s">
        <v>553</v>
      </c>
      <c r="G199" s="78" t="s">
        <v>554</v>
      </c>
      <c r="H199" s="79">
        <v>50.55898302725965</v>
      </c>
      <c r="I199" s="80">
        <v>53.133983027259653</v>
      </c>
      <c r="J199" s="79">
        <v>202.25998565728165</v>
      </c>
      <c r="K199" s="81">
        <v>212.54182382054051</v>
      </c>
      <c r="L199" s="82">
        <v>0</v>
      </c>
      <c r="M199" s="79">
        <v>0</v>
      </c>
      <c r="N199" s="79">
        <v>0</v>
      </c>
      <c r="O199" s="79">
        <v>0</v>
      </c>
      <c r="P199" s="83">
        <v>151.701002630022</v>
      </c>
      <c r="Q199" s="84">
        <v>0</v>
      </c>
      <c r="R199" s="80">
        <v>0</v>
      </c>
      <c r="S199" s="80">
        <v>0</v>
      </c>
      <c r="T199" s="80">
        <v>0</v>
      </c>
      <c r="U199" s="85">
        <v>159.40784079328085</v>
      </c>
      <c r="V199" s="86">
        <v>0</v>
      </c>
      <c r="W199" s="87">
        <f t="shared" si="24"/>
        <v>0</v>
      </c>
      <c r="X199" s="88">
        <f t="shared" si="25"/>
        <v>0</v>
      </c>
      <c r="Y199" s="89">
        <v>0</v>
      </c>
      <c r="Z199" s="90">
        <v>0</v>
      </c>
      <c r="AA199" s="90">
        <v>0</v>
      </c>
      <c r="AB199" s="45">
        <v>0</v>
      </c>
      <c r="AC199" s="47">
        <v>0</v>
      </c>
      <c r="AD199" s="48">
        <v>0</v>
      </c>
      <c r="AE199" s="46">
        <v>0</v>
      </c>
      <c r="AF199" s="93">
        <v>204.191296384472</v>
      </c>
      <c r="AG199" s="94" t="s">
        <v>130</v>
      </c>
      <c r="AH199" s="95" t="s">
        <v>130</v>
      </c>
      <c r="AI199" s="96">
        <v>0</v>
      </c>
      <c r="AJ199" s="97"/>
      <c r="AK199" s="152"/>
      <c r="AL199" s="74"/>
    </row>
    <row r="200" spans="1:38" s="12" customFormat="1" ht="23" x14ac:dyDescent="0.35">
      <c r="A200" s="76" t="s">
        <v>124</v>
      </c>
      <c r="B200" s="107" t="s">
        <v>118</v>
      </c>
      <c r="C200" s="75" t="s">
        <v>39</v>
      </c>
      <c r="D200" s="78" t="s">
        <v>94</v>
      </c>
      <c r="E200" s="78"/>
      <c r="F200" s="78" t="s">
        <v>555</v>
      </c>
      <c r="G200" s="78" t="s">
        <v>556</v>
      </c>
      <c r="H200" s="79">
        <v>144.83883262763024</v>
      </c>
      <c r="I200" s="80">
        <v>179.86752962763023</v>
      </c>
      <c r="J200" s="79">
        <v>582.26997790906057</v>
      </c>
      <c r="K200" s="81">
        <v>720.20698711166017</v>
      </c>
      <c r="L200" s="82">
        <v>0</v>
      </c>
      <c r="M200" s="79">
        <v>0</v>
      </c>
      <c r="N200" s="79">
        <v>0</v>
      </c>
      <c r="O200" s="79">
        <v>0</v>
      </c>
      <c r="P200" s="83">
        <v>437.43114528143036</v>
      </c>
      <c r="Q200" s="84">
        <v>0</v>
      </c>
      <c r="R200" s="80">
        <v>0</v>
      </c>
      <c r="S200" s="80">
        <v>0</v>
      </c>
      <c r="T200" s="80">
        <v>0</v>
      </c>
      <c r="U200" s="85">
        <v>540.33945748402994</v>
      </c>
      <c r="V200" s="86">
        <v>0</v>
      </c>
      <c r="W200" s="87">
        <f t="shared" si="24"/>
        <v>0</v>
      </c>
      <c r="X200" s="88">
        <f t="shared" si="25"/>
        <v>0</v>
      </c>
      <c r="Y200" s="89">
        <v>0</v>
      </c>
      <c r="Z200" s="90">
        <v>0</v>
      </c>
      <c r="AA200" s="90">
        <v>0</v>
      </c>
      <c r="AB200" s="45">
        <v>0</v>
      </c>
      <c r="AC200" s="47">
        <v>0</v>
      </c>
      <c r="AD200" s="48">
        <v>0</v>
      </c>
      <c r="AE200" s="46">
        <v>0</v>
      </c>
      <c r="AF200" s="93">
        <v>732.41696777409788</v>
      </c>
      <c r="AG200" s="94" t="s">
        <v>130</v>
      </c>
      <c r="AH200" s="95" t="s">
        <v>130</v>
      </c>
      <c r="AI200" s="96">
        <v>0</v>
      </c>
      <c r="AJ200" s="97"/>
      <c r="AK200" s="152"/>
      <c r="AL200" s="74"/>
    </row>
    <row r="201" spans="1:38" s="12" customFormat="1" ht="23" x14ac:dyDescent="0.35">
      <c r="A201" s="76" t="s">
        <v>124</v>
      </c>
      <c r="B201" s="107" t="s">
        <v>118</v>
      </c>
      <c r="C201" s="75" t="s">
        <v>39</v>
      </c>
      <c r="D201" s="78" t="s">
        <v>94</v>
      </c>
      <c r="E201" s="78"/>
      <c r="F201" s="78" t="s">
        <v>557</v>
      </c>
      <c r="G201" s="78" t="s">
        <v>558</v>
      </c>
      <c r="H201" s="79">
        <v>1384.8738152159012</v>
      </c>
      <c r="I201" s="80">
        <v>1687.5878312559012</v>
      </c>
      <c r="J201" s="79">
        <v>2859.367828930107</v>
      </c>
      <c r="K201" s="81">
        <v>3932.8230549677942</v>
      </c>
      <c r="L201" s="82">
        <v>0</v>
      </c>
      <c r="M201" s="79">
        <v>0</v>
      </c>
      <c r="N201" s="79">
        <v>0</v>
      </c>
      <c r="O201" s="79">
        <v>242.13545437656637</v>
      </c>
      <c r="P201" s="83">
        <v>1232.358559337639</v>
      </c>
      <c r="Q201" s="84">
        <v>0</v>
      </c>
      <c r="R201" s="80">
        <v>0</v>
      </c>
      <c r="S201" s="80">
        <v>0</v>
      </c>
      <c r="T201" s="80">
        <v>328.68564233656633</v>
      </c>
      <c r="U201" s="85">
        <v>1916.5495813753264</v>
      </c>
      <c r="V201" s="86">
        <v>0</v>
      </c>
      <c r="W201" s="87">
        <f t="shared" si="24"/>
        <v>0</v>
      </c>
      <c r="X201" s="88">
        <f t="shared" si="25"/>
        <v>0</v>
      </c>
      <c r="Y201" s="89">
        <v>0</v>
      </c>
      <c r="Z201" s="90">
        <v>0</v>
      </c>
      <c r="AA201" s="90">
        <v>0</v>
      </c>
      <c r="AB201" s="45">
        <v>0</v>
      </c>
      <c r="AC201" s="47">
        <v>0</v>
      </c>
      <c r="AD201" s="48">
        <v>0</v>
      </c>
      <c r="AE201" s="46">
        <v>0</v>
      </c>
      <c r="AF201" s="93">
        <v>4010.1278273937628</v>
      </c>
      <c r="AG201" s="94" t="s">
        <v>130</v>
      </c>
      <c r="AH201" s="95" t="s">
        <v>130</v>
      </c>
      <c r="AI201" s="96">
        <v>0</v>
      </c>
      <c r="AJ201" s="97"/>
      <c r="AK201" s="152"/>
      <c r="AL201" s="74"/>
    </row>
    <row r="202" spans="1:38" s="12" customFormat="1" ht="23" x14ac:dyDescent="0.35">
      <c r="A202" s="106" t="s">
        <v>203</v>
      </c>
      <c r="B202" s="107" t="s">
        <v>171</v>
      </c>
      <c r="C202" s="75" t="s">
        <v>52</v>
      </c>
      <c r="D202" s="78" t="s">
        <v>94</v>
      </c>
      <c r="E202" s="78" t="s">
        <v>318</v>
      </c>
      <c r="F202" s="78" t="s">
        <v>559</v>
      </c>
      <c r="G202" s="78" t="s">
        <v>560</v>
      </c>
      <c r="H202" s="79">
        <v>159.12184477370576</v>
      </c>
      <c r="I202" s="80">
        <v>172.88849922370574</v>
      </c>
      <c r="J202" s="79">
        <v>330.78599831795464</v>
      </c>
      <c r="K202" s="81">
        <v>378.42789090795463</v>
      </c>
      <c r="L202" s="82">
        <v>0</v>
      </c>
      <c r="M202" s="79">
        <v>0</v>
      </c>
      <c r="N202" s="79">
        <v>77.778857946401885</v>
      </c>
      <c r="O202" s="79">
        <v>93.885295597847005</v>
      </c>
      <c r="P202" s="83">
        <v>0</v>
      </c>
      <c r="Q202" s="84">
        <v>0</v>
      </c>
      <c r="R202" s="80">
        <v>0</v>
      </c>
      <c r="S202" s="80">
        <v>93.363715756401888</v>
      </c>
      <c r="T202" s="80">
        <v>112.175675927847</v>
      </c>
      <c r="U202" s="85">
        <v>0</v>
      </c>
      <c r="V202" s="86">
        <v>0</v>
      </c>
      <c r="W202" s="87">
        <f t="shared" si="24"/>
        <v>0</v>
      </c>
      <c r="X202" s="88">
        <f t="shared" si="25"/>
        <v>0</v>
      </c>
      <c r="Y202" s="89"/>
      <c r="Z202" s="90"/>
      <c r="AA202" s="90"/>
      <c r="AB202" s="45"/>
      <c r="AC202" s="47"/>
      <c r="AD202" s="48"/>
      <c r="AE202" s="46"/>
      <c r="AF202" s="93">
        <v>254.69551710637526</v>
      </c>
      <c r="AG202" s="94" t="s">
        <v>133</v>
      </c>
      <c r="AH202" s="95" t="s">
        <v>134</v>
      </c>
      <c r="AI202" s="96">
        <v>0</v>
      </c>
      <c r="AJ202" s="97"/>
      <c r="AK202" s="98"/>
      <c r="AL202" s="74"/>
    </row>
    <row r="203" spans="1:38" s="12" customFormat="1" ht="23" x14ac:dyDescent="0.35">
      <c r="A203" s="76" t="s">
        <v>124</v>
      </c>
      <c r="B203" s="107" t="s">
        <v>118</v>
      </c>
      <c r="C203" s="75" t="s">
        <v>52</v>
      </c>
      <c r="D203" s="78" t="s">
        <v>100</v>
      </c>
      <c r="E203" s="78"/>
      <c r="F203" s="78" t="s">
        <v>561</v>
      </c>
      <c r="G203" s="78" t="s">
        <v>562</v>
      </c>
      <c r="H203" s="79">
        <v>95.553398518669312</v>
      </c>
      <c r="I203" s="80">
        <v>224.15739851866934</v>
      </c>
      <c r="J203" s="79">
        <v>657.22471281147455</v>
      </c>
      <c r="K203" s="81">
        <v>1546.156720248166</v>
      </c>
      <c r="L203" s="82">
        <v>0</v>
      </c>
      <c r="M203" s="79">
        <v>0</v>
      </c>
      <c r="N203" s="79">
        <v>0</v>
      </c>
      <c r="O203" s="79">
        <v>0</v>
      </c>
      <c r="P203" s="83">
        <v>561.67131429280528</v>
      </c>
      <c r="Q203" s="84">
        <v>0</v>
      </c>
      <c r="R203" s="80">
        <v>0</v>
      </c>
      <c r="S203" s="80">
        <v>0</v>
      </c>
      <c r="T203" s="80">
        <v>0</v>
      </c>
      <c r="U203" s="85">
        <v>1321.9993217294966</v>
      </c>
      <c r="V203" s="86">
        <v>0</v>
      </c>
      <c r="W203" s="87">
        <f t="shared" si="24"/>
        <v>0</v>
      </c>
      <c r="X203" s="88">
        <f t="shared" si="25"/>
        <v>0</v>
      </c>
      <c r="Y203" s="89">
        <v>0</v>
      </c>
      <c r="Z203" s="90">
        <v>0</v>
      </c>
      <c r="AA203" s="90">
        <v>0</v>
      </c>
      <c r="AB203" s="45">
        <v>0</v>
      </c>
      <c r="AC203" s="47">
        <v>0</v>
      </c>
      <c r="AD203" s="48">
        <v>0</v>
      </c>
      <c r="AE203" s="46">
        <v>0</v>
      </c>
      <c r="AF203" s="93">
        <v>1342.8864474852855</v>
      </c>
      <c r="AG203" s="94" t="s">
        <v>130</v>
      </c>
      <c r="AH203" s="95" t="s">
        <v>130</v>
      </c>
      <c r="AI203" s="96">
        <v>0</v>
      </c>
      <c r="AJ203" s="97"/>
      <c r="AK203" s="152"/>
      <c r="AL203" s="74"/>
    </row>
    <row r="204" spans="1:38" s="12" customFormat="1" ht="23" x14ac:dyDescent="0.35">
      <c r="A204" s="76" t="s">
        <v>124</v>
      </c>
      <c r="B204" s="107" t="s">
        <v>118</v>
      </c>
      <c r="C204" s="75" t="s">
        <v>39</v>
      </c>
      <c r="D204" s="78" t="s">
        <v>100</v>
      </c>
      <c r="E204" s="78"/>
      <c r="F204" s="78" t="s">
        <v>563</v>
      </c>
      <c r="G204" s="78" t="s">
        <v>564</v>
      </c>
      <c r="H204" s="79">
        <v>137.53706927905722</v>
      </c>
      <c r="I204" s="80">
        <v>156.73852927905722</v>
      </c>
      <c r="J204" s="79">
        <v>385.80129409756597</v>
      </c>
      <c r="K204" s="81">
        <v>584.99862095248784</v>
      </c>
      <c r="L204" s="82">
        <v>0</v>
      </c>
      <c r="M204" s="79">
        <v>0</v>
      </c>
      <c r="N204" s="79">
        <v>0</v>
      </c>
      <c r="O204" s="79">
        <v>0</v>
      </c>
      <c r="P204" s="83">
        <v>248.26422481850875</v>
      </c>
      <c r="Q204" s="84">
        <v>0</v>
      </c>
      <c r="R204" s="80">
        <v>0</v>
      </c>
      <c r="S204" s="80">
        <v>0</v>
      </c>
      <c r="T204" s="80">
        <v>0</v>
      </c>
      <c r="U204" s="85">
        <v>428.26009167343062</v>
      </c>
      <c r="V204" s="86">
        <v>0</v>
      </c>
      <c r="W204" s="87">
        <f t="shared" si="24"/>
        <v>0</v>
      </c>
      <c r="X204" s="88">
        <f t="shared" si="25"/>
        <v>0</v>
      </c>
      <c r="Y204" s="89">
        <v>0</v>
      </c>
      <c r="Z204" s="90">
        <v>0</v>
      </c>
      <c r="AA204" s="90">
        <v>0</v>
      </c>
      <c r="AB204" s="45">
        <v>0</v>
      </c>
      <c r="AC204" s="47">
        <v>0</v>
      </c>
      <c r="AD204" s="48">
        <v>0</v>
      </c>
      <c r="AE204" s="46">
        <v>0</v>
      </c>
      <c r="AF204" s="93">
        <v>580.30411199318598</v>
      </c>
      <c r="AG204" s="94" t="s">
        <v>130</v>
      </c>
      <c r="AH204" s="95" t="s">
        <v>130</v>
      </c>
      <c r="AI204" s="96">
        <v>0</v>
      </c>
      <c r="AJ204" s="97"/>
      <c r="AK204" s="152"/>
      <c r="AL204" s="74"/>
    </row>
    <row r="205" spans="1:38" s="12" customFormat="1" ht="23" x14ac:dyDescent="0.35">
      <c r="A205" s="76" t="s">
        <v>124</v>
      </c>
      <c r="B205" s="107" t="s">
        <v>171</v>
      </c>
      <c r="C205" s="75" t="s">
        <v>52</v>
      </c>
      <c r="D205" s="78" t="s">
        <v>100</v>
      </c>
      <c r="E205" s="78" t="s">
        <v>101</v>
      </c>
      <c r="F205" s="78" t="s">
        <v>565</v>
      </c>
      <c r="G205" s="78" t="s">
        <v>566</v>
      </c>
      <c r="H205" s="79">
        <v>4931.8487529123822</v>
      </c>
      <c r="I205" s="80">
        <v>4931.8487529123822</v>
      </c>
      <c r="J205" s="79">
        <v>14779.898491959746</v>
      </c>
      <c r="K205" s="81">
        <v>16336.590257764474</v>
      </c>
      <c r="L205" s="82">
        <v>5061.7524271457323</v>
      </c>
      <c r="M205" s="79">
        <v>0</v>
      </c>
      <c r="N205" s="79">
        <v>0</v>
      </c>
      <c r="O205" s="79">
        <v>1106.8219589346438</v>
      </c>
      <c r="P205" s="83">
        <v>3679.4753529669861</v>
      </c>
      <c r="Q205" s="84">
        <v>5933.6904401457332</v>
      </c>
      <c r="R205" s="80">
        <v>0</v>
      </c>
      <c r="S205" s="80">
        <v>0</v>
      </c>
      <c r="T205" s="80">
        <v>1106.8219589346438</v>
      </c>
      <c r="U205" s="85">
        <v>4364.2291057717139</v>
      </c>
      <c r="V205" s="86">
        <v>0</v>
      </c>
      <c r="W205" s="87">
        <f t="shared" si="24"/>
        <v>0</v>
      </c>
      <c r="X205" s="88">
        <f t="shared" si="25"/>
        <v>0</v>
      </c>
      <c r="Y205" s="89">
        <v>0</v>
      </c>
      <c r="Z205" s="90">
        <v>0</v>
      </c>
      <c r="AA205" s="90">
        <v>0</v>
      </c>
      <c r="AB205" s="45">
        <v>0</v>
      </c>
      <c r="AC205" s="47">
        <v>0</v>
      </c>
      <c r="AD205" s="48">
        <v>0</v>
      </c>
      <c r="AE205" s="46">
        <v>0</v>
      </c>
      <c r="AF205" s="93">
        <v>16495.637685014684</v>
      </c>
      <c r="AG205" s="94" t="s">
        <v>130</v>
      </c>
      <c r="AH205" s="95" t="s">
        <v>130</v>
      </c>
      <c r="AI205" s="96">
        <v>0</v>
      </c>
      <c r="AJ205" s="97"/>
      <c r="AK205" s="152"/>
      <c r="AL205" s="74"/>
    </row>
    <row r="206" spans="1:38" s="12" customFormat="1" ht="23" x14ac:dyDescent="0.35">
      <c r="A206" s="106" t="s">
        <v>203</v>
      </c>
      <c r="B206" s="107" t="s">
        <v>171</v>
      </c>
      <c r="C206" s="75" t="s">
        <v>52</v>
      </c>
      <c r="D206" s="78" t="s">
        <v>100</v>
      </c>
      <c r="E206" s="78" t="s">
        <v>101</v>
      </c>
      <c r="F206" s="78" t="s">
        <v>567</v>
      </c>
      <c r="G206" s="78" t="s">
        <v>568</v>
      </c>
      <c r="H206" s="79">
        <v>1965.5123686697159</v>
      </c>
      <c r="I206" s="80">
        <v>1965.5123686697159</v>
      </c>
      <c r="J206" s="79">
        <v>8981.5754965617834</v>
      </c>
      <c r="K206" s="81">
        <v>9426.2786460116859</v>
      </c>
      <c r="L206" s="82">
        <v>2686.7645067537369</v>
      </c>
      <c r="M206" s="79">
        <v>0</v>
      </c>
      <c r="N206" s="79">
        <v>0</v>
      </c>
      <c r="O206" s="79">
        <v>321.20588892759866</v>
      </c>
      <c r="P206" s="83">
        <v>4008.0927322107323</v>
      </c>
      <c r="Q206" s="84">
        <v>2835.9803276577209</v>
      </c>
      <c r="R206" s="80">
        <v>0</v>
      </c>
      <c r="S206" s="80">
        <v>0</v>
      </c>
      <c r="T206" s="80">
        <v>393.47721393402935</v>
      </c>
      <c r="U206" s="85">
        <v>4231.30873575022</v>
      </c>
      <c r="V206" s="86">
        <v>0</v>
      </c>
      <c r="W206" s="87">
        <f t="shared" si="24"/>
        <v>0</v>
      </c>
      <c r="X206" s="88">
        <f t="shared" si="25"/>
        <v>0</v>
      </c>
      <c r="Y206" s="89">
        <v>0</v>
      </c>
      <c r="Z206" s="90">
        <v>0</v>
      </c>
      <c r="AA206" s="90">
        <v>0</v>
      </c>
      <c r="AB206" s="45">
        <v>0</v>
      </c>
      <c r="AC206" s="47">
        <v>0</v>
      </c>
      <c r="AD206" s="48">
        <v>0</v>
      </c>
      <c r="AE206" s="46">
        <v>0</v>
      </c>
      <c r="AF206" s="93">
        <v>9449.6200011535002</v>
      </c>
      <c r="AG206" s="94" t="s">
        <v>130</v>
      </c>
      <c r="AH206" s="95" t="s">
        <v>130</v>
      </c>
      <c r="AI206" s="96">
        <v>0</v>
      </c>
      <c r="AJ206" s="97"/>
      <c r="AK206" s="98"/>
      <c r="AL206" s="74"/>
    </row>
    <row r="207" spans="1:38" s="12" customFormat="1" ht="34.5" x14ac:dyDescent="0.35">
      <c r="A207" s="106" t="s">
        <v>203</v>
      </c>
      <c r="B207" s="107" t="s">
        <v>171</v>
      </c>
      <c r="C207" s="75" t="s">
        <v>52</v>
      </c>
      <c r="D207" s="78" t="s">
        <v>100</v>
      </c>
      <c r="E207" s="78"/>
      <c r="F207" s="78" t="s">
        <v>569</v>
      </c>
      <c r="G207" s="78" t="s">
        <v>570</v>
      </c>
      <c r="H207" s="79">
        <f>1237.98103025237+586</f>
        <v>1823.9810302523699</v>
      </c>
      <c r="I207" s="80">
        <f>1237.98103025237+586</f>
        <v>1823.9810302523699</v>
      </c>
      <c r="J207" s="79">
        <v>6901.8706555137505</v>
      </c>
      <c r="K207" s="81">
        <v>7244.7512072945601</v>
      </c>
      <c r="L207" s="82">
        <v>847.04669625747249</v>
      </c>
      <c r="M207" s="79">
        <v>0</v>
      </c>
      <c r="N207" s="79">
        <v>0</v>
      </c>
      <c r="O207" s="79">
        <f>1350.40309136611+515.267780155207</f>
        <v>1865.6708715213169</v>
      </c>
      <c r="P207" s="83">
        <f>1726.77535323835+539.358221824801+99.0384824194424</f>
        <v>2365.1720574825936</v>
      </c>
      <c r="Q207" s="84">
        <v>941.14669625747251</v>
      </c>
      <c r="R207" s="80">
        <v>0</v>
      </c>
      <c r="S207" s="80">
        <v>0</v>
      </c>
      <c r="T207" s="80">
        <f>1351.40309136611+515.267780155207</f>
        <v>1866.6708715213169</v>
      </c>
      <c r="U207" s="85">
        <f>1974.55590501915+539.358221824801+99.0384824194424</f>
        <v>2612.9526092633937</v>
      </c>
      <c r="V207" s="86">
        <v>0</v>
      </c>
      <c r="W207" s="87">
        <f t="shared" si="24"/>
        <v>0</v>
      </c>
      <c r="X207" s="88">
        <f t="shared" si="25"/>
        <v>0</v>
      </c>
      <c r="Y207" s="89">
        <v>0</v>
      </c>
      <c r="Z207" s="90">
        <v>0</v>
      </c>
      <c r="AA207" s="90">
        <v>0</v>
      </c>
      <c r="AB207" s="45">
        <v>0</v>
      </c>
      <c r="AC207" s="47">
        <v>0</v>
      </c>
      <c r="AD207" s="48">
        <v>0</v>
      </c>
      <c r="AE207" s="46">
        <v>0</v>
      </c>
      <c r="AF207" s="93">
        <v>5540.1188794236077</v>
      </c>
      <c r="AG207" s="94" t="s">
        <v>130</v>
      </c>
      <c r="AH207" s="95" t="s">
        <v>130</v>
      </c>
      <c r="AI207" s="96">
        <v>0</v>
      </c>
      <c r="AJ207" s="97"/>
      <c r="AK207" s="98"/>
      <c r="AL207" s="74"/>
    </row>
    <row r="208" spans="1:38" s="12" customFormat="1" ht="23" x14ac:dyDescent="0.35">
      <c r="A208" s="76" t="s">
        <v>124</v>
      </c>
      <c r="B208" s="107" t="s">
        <v>118</v>
      </c>
      <c r="C208" s="75" t="s">
        <v>39</v>
      </c>
      <c r="D208" s="78" t="s">
        <v>108</v>
      </c>
      <c r="E208" s="78"/>
      <c r="F208" s="78" t="s">
        <v>571</v>
      </c>
      <c r="G208" s="78" t="s">
        <v>572</v>
      </c>
      <c r="H208" s="79">
        <v>52.614383837804681</v>
      </c>
      <c r="I208" s="80">
        <v>73.55174183780467</v>
      </c>
      <c r="J208" s="79">
        <v>218.3708379235739</v>
      </c>
      <c r="K208" s="81">
        <v>296.2075743969051</v>
      </c>
      <c r="L208" s="82">
        <v>0</v>
      </c>
      <c r="M208" s="79">
        <v>0</v>
      </c>
      <c r="N208" s="79">
        <v>0</v>
      </c>
      <c r="O208" s="79">
        <v>0</v>
      </c>
      <c r="P208" s="83">
        <v>165.75645408576921</v>
      </c>
      <c r="Q208" s="84">
        <v>0</v>
      </c>
      <c r="R208" s="80">
        <v>0</v>
      </c>
      <c r="S208" s="80">
        <v>0</v>
      </c>
      <c r="T208" s="80">
        <v>0</v>
      </c>
      <c r="U208" s="85">
        <v>222.65583255910042</v>
      </c>
      <c r="V208" s="86">
        <v>0</v>
      </c>
      <c r="W208" s="87">
        <f t="shared" si="24"/>
        <v>0</v>
      </c>
      <c r="X208" s="88">
        <f t="shared" si="25"/>
        <v>0</v>
      </c>
      <c r="Y208" s="89">
        <v>0</v>
      </c>
      <c r="Z208" s="90">
        <v>0</v>
      </c>
      <c r="AA208" s="90">
        <v>0</v>
      </c>
      <c r="AB208" s="45">
        <v>0</v>
      </c>
      <c r="AC208" s="47">
        <v>0</v>
      </c>
      <c r="AD208" s="48">
        <v>0</v>
      </c>
      <c r="AE208" s="46">
        <v>0</v>
      </c>
      <c r="AF208" s="93">
        <v>299.6149540522274</v>
      </c>
      <c r="AG208" s="94" t="s">
        <v>130</v>
      </c>
      <c r="AH208" s="95" t="s">
        <v>130</v>
      </c>
      <c r="AI208" s="96">
        <v>0</v>
      </c>
      <c r="AJ208" s="97"/>
      <c r="AK208" s="152"/>
      <c r="AL208" s="74"/>
    </row>
    <row r="209" spans="1:38" s="12" customFormat="1" ht="23" x14ac:dyDescent="0.35">
      <c r="A209" s="76" t="s">
        <v>124</v>
      </c>
      <c r="B209" s="107" t="s">
        <v>118</v>
      </c>
      <c r="C209" s="75" t="s">
        <v>39</v>
      </c>
      <c r="D209" s="78" t="s">
        <v>108</v>
      </c>
      <c r="E209" s="78"/>
      <c r="F209" s="78" t="s">
        <v>573</v>
      </c>
      <c r="G209" s="78" t="s">
        <v>574</v>
      </c>
      <c r="H209" s="79">
        <v>110.8731206671834</v>
      </c>
      <c r="I209" s="80">
        <v>195.0304646671834</v>
      </c>
      <c r="J209" s="79">
        <v>226.50645472971166</v>
      </c>
      <c r="K209" s="81">
        <v>457.26438598522111</v>
      </c>
      <c r="L209" s="82">
        <v>0</v>
      </c>
      <c r="M209" s="79">
        <v>0</v>
      </c>
      <c r="N209" s="79">
        <v>0</v>
      </c>
      <c r="O209" s="79">
        <v>14.166000118939555</v>
      </c>
      <c r="P209" s="83">
        <v>101.4673339435887</v>
      </c>
      <c r="Q209" s="84">
        <v>0</v>
      </c>
      <c r="R209" s="80">
        <v>0</v>
      </c>
      <c r="S209" s="80">
        <v>0</v>
      </c>
      <c r="T209" s="80">
        <v>36.58138711893956</v>
      </c>
      <c r="U209" s="85">
        <v>225.65253419909811</v>
      </c>
      <c r="V209" s="86">
        <v>0</v>
      </c>
      <c r="W209" s="87">
        <f t="shared" si="24"/>
        <v>0</v>
      </c>
      <c r="X209" s="88">
        <f t="shared" si="25"/>
        <v>0</v>
      </c>
      <c r="Y209" s="89">
        <v>0</v>
      </c>
      <c r="Z209" s="90">
        <v>0</v>
      </c>
      <c r="AA209" s="90">
        <v>0</v>
      </c>
      <c r="AB209" s="45">
        <v>0</v>
      </c>
      <c r="AC209" s="47">
        <v>0</v>
      </c>
      <c r="AD209" s="48">
        <v>0</v>
      </c>
      <c r="AE209" s="46">
        <v>0</v>
      </c>
      <c r="AF209" s="93">
        <v>478.4426394781263</v>
      </c>
      <c r="AG209" s="94" t="s">
        <v>130</v>
      </c>
      <c r="AH209" s="95" t="s">
        <v>130</v>
      </c>
      <c r="AI209" s="96">
        <v>0</v>
      </c>
      <c r="AJ209" s="97"/>
      <c r="AK209" s="152"/>
      <c r="AL209" s="74"/>
    </row>
    <row r="210" spans="1:38" s="12" customFormat="1" ht="46" x14ac:dyDescent="0.35">
      <c r="A210" s="76" t="s">
        <v>124</v>
      </c>
      <c r="B210" s="107" t="s">
        <v>118</v>
      </c>
      <c r="C210" s="75" t="s">
        <v>52</v>
      </c>
      <c r="D210" s="78" t="s">
        <v>108</v>
      </c>
      <c r="E210" s="78"/>
      <c r="F210" s="78" t="s">
        <v>575</v>
      </c>
      <c r="G210" s="78" t="s">
        <v>576</v>
      </c>
      <c r="H210" s="79">
        <v>347.27162904449295</v>
      </c>
      <c r="I210" s="80">
        <v>379.79571704449296</v>
      </c>
      <c r="J210" s="79">
        <v>839.52209712125637</v>
      </c>
      <c r="K210" s="81">
        <v>912.24435952591944</v>
      </c>
      <c r="L210" s="82">
        <v>0</v>
      </c>
      <c r="M210" s="79">
        <v>0</v>
      </c>
      <c r="N210" s="79">
        <v>0</v>
      </c>
      <c r="O210" s="79">
        <v>66.156326407666313</v>
      </c>
      <c r="P210" s="83">
        <v>426.0941416690971</v>
      </c>
      <c r="Q210" s="84">
        <v>0</v>
      </c>
      <c r="R210" s="80">
        <v>0</v>
      </c>
      <c r="S210" s="80">
        <v>0</v>
      </c>
      <c r="T210" s="80">
        <v>74.725357407666323</v>
      </c>
      <c r="U210" s="85">
        <v>457.72328507376022</v>
      </c>
      <c r="V210" s="86">
        <v>0</v>
      </c>
      <c r="W210" s="87">
        <f t="shared" si="24"/>
        <v>0</v>
      </c>
      <c r="X210" s="88">
        <f t="shared" si="25"/>
        <v>0</v>
      </c>
      <c r="Y210" s="89">
        <v>0</v>
      </c>
      <c r="Z210" s="90">
        <v>0</v>
      </c>
      <c r="AA210" s="90">
        <v>0</v>
      </c>
      <c r="AB210" s="45">
        <v>0</v>
      </c>
      <c r="AC210" s="47">
        <v>0</v>
      </c>
      <c r="AD210" s="48">
        <v>0</v>
      </c>
      <c r="AE210" s="46">
        <v>0</v>
      </c>
      <c r="AF210" s="93">
        <v>918.72647884114667</v>
      </c>
      <c r="AG210" s="94" t="s">
        <v>130</v>
      </c>
      <c r="AH210" s="95" t="s">
        <v>130</v>
      </c>
      <c r="AI210" s="96" t="s">
        <v>577</v>
      </c>
      <c r="AJ210" s="97"/>
      <c r="AK210" s="152"/>
      <c r="AL210" s="74"/>
    </row>
    <row r="211" spans="1:38" s="12" customFormat="1" ht="34.5" x14ac:dyDescent="0.35">
      <c r="A211" s="76" t="s">
        <v>124</v>
      </c>
      <c r="B211" s="107" t="s">
        <v>118</v>
      </c>
      <c r="C211" s="75" t="s">
        <v>52</v>
      </c>
      <c r="D211" s="78" t="s">
        <v>108</v>
      </c>
      <c r="E211" s="78"/>
      <c r="F211" s="78" t="s">
        <v>578</v>
      </c>
      <c r="G211" s="78" t="s">
        <v>579</v>
      </c>
      <c r="H211" s="79">
        <v>1854.6863040219182</v>
      </c>
      <c r="I211" s="80">
        <v>2808.232088362392</v>
      </c>
      <c r="J211" s="79">
        <v>4438.4378107740886</v>
      </c>
      <c r="K211" s="81">
        <v>7233.4942249823071</v>
      </c>
      <c r="L211" s="82">
        <v>0</v>
      </c>
      <c r="M211" s="79">
        <v>0</v>
      </c>
      <c r="N211" s="79">
        <v>0</v>
      </c>
      <c r="O211" s="79">
        <v>307.83408999606746</v>
      </c>
      <c r="P211" s="83">
        <v>2275.9174167561023</v>
      </c>
      <c r="Q211" s="84">
        <v>0</v>
      </c>
      <c r="R211" s="80">
        <v>0</v>
      </c>
      <c r="S211" s="80">
        <v>0</v>
      </c>
      <c r="T211" s="80">
        <v>433.89683118836638</v>
      </c>
      <c r="U211" s="85">
        <v>3991.3653054315482</v>
      </c>
      <c r="V211" s="86">
        <v>0</v>
      </c>
      <c r="W211" s="87">
        <f t="shared" si="24"/>
        <v>0</v>
      </c>
      <c r="X211" s="88">
        <f t="shared" si="25"/>
        <v>0</v>
      </c>
      <c r="Y211" s="89">
        <v>0</v>
      </c>
      <c r="Z211" s="90">
        <v>0</v>
      </c>
      <c r="AA211" s="90">
        <v>0</v>
      </c>
      <c r="AB211" s="45">
        <v>0</v>
      </c>
      <c r="AC211" s="47">
        <v>0</v>
      </c>
      <c r="AD211" s="48">
        <v>0</v>
      </c>
      <c r="AE211" s="46">
        <v>0</v>
      </c>
      <c r="AF211" s="93">
        <v>7314.1762544966805</v>
      </c>
      <c r="AG211" s="94" t="s">
        <v>130</v>
      </c>
      <c r="AH211" s="95" t="s">
        <v>130</v>
      </c>
      <c r="AI211" s="96">
        <v>0</v>
      </c>
      <c r="AJ211" s="97"/>
      <c r="AK211" s="152"/>
      <c r="AL211" s="74"/>
    </row>
    <row r="212" spans="1:38" s="12" customFormat="1" ht="22.5" customHeight="1" x14ac:dyDescent="0.35">
      <c r="A212" s="55"/>
      <c r="B212" s="147"/>
      <c r="C212" s="146"/>
      <c r="D212" s="153" t="s">
        <v>580</v>
      </c>
      <c r="E212" s="146"/>
      <c r="F212" s="146"/>
      <c r="G212" s="100"/>
      <c r="H212" s="56">
        <f t="shared" ref="H212:U212" si="26">SUBTOTAL(9,H213:H255)</f>
        <v>24090.778109406259</v>
      </c>
      <c r="I212" s="56">
        <f t="shared" si="26"/>
        <v>0</v>
      </c>
      <c r="J212" s="56">
        <f t="shared" si="26"/>
        <v>24490.778109406259</v>
      </c>
      <c r="K212" s="57">
        <f t="shared" si="26"/>
        <v>24042.700402581933</v>
      </c>
      <c r="L212" s="58">
        <f t="shared" si="26"/>
        <v>0</v>
      </c>
      <c r="M212" s="59">
        <f t="shared" si="26"/>
        <v>0</v>
      </c>
      <c r="N212" s="59">
        <f t="shared" si="26"/>
        <v>400</v>
      </c>
      <c r="O212" s="59">
        <f t="shared" si="26"/>
        <v>0</v>
      </c>
      <c r="P212" s="60">
        <f t="shared" si="26"/>
        <v>0</v>
      </c>
      <c r="Q212" s="61">
        <f t="shared" si="26"/>
        <v>0</v>
      </c>
      <c r="R212" s="59">
        <f t="shared" si="26"/>
        <v>0</v>
      </c>
      <c r="S212" s="59">
        <f t="shared" si="26"/>
        <v>680.83233494623801</v>
      </c>
      <c r="T212" s="59">
        <f t="shared" si="26"/>
        <v>261.25639079673721</v>
      </c>
      <c r="U212" s="62">
        <f t="shared" si="26"/>
        <v>362.40170293858455</v>
      </c>
      <c r="V212" s="100"/>
      <c r="W212" s="100"/>
      <c r="X212" s="101"/>
      <c r="Y212" s="58"/>
      <c r="Z212" s="102"/>
      <c r="AA212" s="102"/>
      <c r="AB212" s="64"/>
      <c r="AC212" s="66"/>
      <c r="AD212" s="67"/>
      <c r="AE212" s="65"/>
      <c r="AF212" s="68">
        <f>SUBTOTAL(9,AF213:AF255)</f>
        <v>8077.4853066459491</v>
      </c>
      <c r="AG212" s="69"/>
      <c r="AH212" s="70"/>
      <c r="AI212" s="103">
        <f>SUBTOTAL(9,AI213:AI255)</f>
        <v>0</v>
      </c>
      <c r="AJ212" s="72"/>
      <c r="AK212" s="73"/>
      <c r="AL212" s="74"/>
    </row>
    <row r="213" spans="1:38" s="12" customFormat="1" ht="34.5" x14ac:dyDescent="0.35">
      <c r="A213" s="106" t="s">
        <v>581</v>
      </c>
      <c r="B213" s="107" t="s">
        <v>156</v>
      </c>
      <c r="C213" s="75" t="s">
        <v>52</v>
      </c>
      <c r="D213" s="78" t="s">
        <v>40</v>
      </c>
      <c r="E213" s="78" t="s">
        <v>41</v>
      </c>
      <c r="F213" s="78" t="s">
        <v>582</v>
      </c>
      <c r="G213" s="78" t="s">
        <v>583</v>
      </c>
      <c r="H213" s="79">
        <f>16128.77961105-(488)+(-200.326470065951-190-1304.6937274139-225-486.207740443887)-1126</f>
        <v>12108.551673126261</v>
      </c>
      <c r="I213" s="80">
        <v>0</v>
      </c>
      <c r="J213" s="79">
        <v>12208.551673126261</v>
      </c>
      <c r="K213" s="81">
        <v>0</v>
      </c>
      <c r="L213" s="82">
        <v>0</v>
      </c>
      <c r="M213" s="79">
        <v>0</v>
      </c>
      <c r="N213" s="79">
        <v>100</v>
      </c>
      <c r="O213" s="79">
        <v>0</v>
      </c>
      <c r="P213" s="83">
        <v>0</v>
      </c>
      <c r="Q213" s="84">
        <v>0</v>
      </c>
      <c r="R213" s="80">
        <v>0</v>
      </c>
      <c r="S213" s="80">
        <v>100</v>
      </c>
      <c r="T213" s="80">
        <v>0</v>
      </c>
      <c r="U213" s="85">
        <v>0</v>
      </c>
      <c r="V213" s="86"/>
      <c r="W213" s="87">
        <f t="shared" ref="W213:W257" si="27">IF(V213=0,0,IF(AE213="FKS",(K213*(1-V213)),(K213*0.9)))</f>
        <v>0</v>
      </c>
      <c r="X213" s="88">
        <f t="shared" ref="X213:X257" si="28">IF(V213=0,0,IF(AE213="FKS",(K213*(1+V213)),(K213*1.4)))</f>
        <v>0</v>
      </c>
      <c r="Y213" s="89"/>
      <c r="Z213" s="90"/>
      <c r="AA213" s="90"/>
      <c r="AB213" s="45"/>
      <c r="AC213" s="47"/>
      <c r="AD213" s="48"/>
      <c r="AE213" s="46"/>
      <c r="AF213" s="93"/>
      <c r="AG213" s="94"/>
      <c r="AH213" s="95"/>
      <c r="AI213" s="96"/>
      <c r="AJ213" s="97"/>
      <c r="AK213" s="145"/>
      <c r="AL213" s="74"/>
    </row>
    <row r="214" spans="1:38" s="12" customFormat="1" ht="34.5" x14ac:dyDescent="0.35">
      <c r="A214" s="106" t="s">
        <v>581</v>
      </c>
      <c r="B214" s="107" t="s">
        <v>156</v>
      </c>
      <c r="C214" s="75" t="s">
        <v>152</v>
      </c>
      <c r="D214" s="78" t="s">
        <v>40</v>
      </c>
      <c r="E214" s="78" t="s">
        <v>41</v>
      </c>
      <c r="F214" s="78" t="s">
        <v>584</v>
      </c>
      <c r="G214" s="78" t="s">
        <v>585</v>
      </c>
      <c r="H214" s="79">
        <v>1159.8489517200001</v>
      </c>
      <c r="I214" s="80">
        <v>0</v>
      </c>
      <c r="J214" s="79">
        <v>1159.8489517200001</v>
      </c>
      <c r="K214" s="81">
        <v>0</v>
      </c>
      <c r="L214" s="82">
        <v>0</v>
      </c>
      <c r="M214" s="79">
        <v>0</v>
      </c>
      <c r="N214" s="79">
        <v>0</v>
      </c>
      <c r="O214" s="79">
        <v>0</v>
      </c>
      <c r="P214" s="83">
        <v>0</v>
      </c>
      <c r="Q214" s="84">
        <v>0</v>
      </c>
      <c r="R214" s="80">
        <v>0</v>
      </c>
      <c r="S214" s="80">
        <v>0</v>
      </c>
      <c r="T214" s="80">
        <v>0</v>
      </c>
      <c r="U214" s="85">
        <v>0</v>
      </c>
      <c r="V214" s="86"/>
      <c r="W214" s="87">
        <f t="shared" si="27"/>
        <v>0</v>
      </c>
      <c r="X214" s="88">
        <f t="shared" si="28"/>
        <v>0</v>
      </c>
      <c r="Y214" s="89"/>
      <c r="Z214" s="90"/>
      <c r="AA214" s="90"/>
      <c r="AB214" s="45"/>
      <c r="AC214" s="47"/>
      <c r="AD214" s="48"/>
      <c r="AE214" s="46"/>
      <c r="AF214" s="93"/>
      <c r="AG214" s="94"/>
      <c r="AH214" s="95"/>
      <c r="AI214" s="96"/>
      <c r="AJ214" s="97"/>
      <c r="AK214" s="145"/>
      <c r="AL214" s="74"/>
    </row>
    <row r="215" spans="1:38" s="12" customFormat="1" ht="34.5" x14ac:dyDescent="0.35">
      <c r="A215" s="106" t="s">
        <v>581</v>
      </c>
      <c r="B215" s="107" t="s">
        <v>156</v>
      </c>
      <c r="C215" s="75" t="s">
        <v>39</v>
      </c>
      <c r="D215" s="78" t="s">
        <v>40</v>
      </c>
      <c r="E215" s="78" t="s">
        <v>41</v>
      </c>
      <c r="F215" s="78" t="s">
        <v>586</v>
      </c>
      <c r="G215" s="78" t="s">
        <v>587</v>
      </c>
      <c r="H215" s="79">
        <v>10822.37748456</v>
      </c>
      <c r="I215" s="80">
        <v>0</v>
      </c>
      <c r="J215" s="79">
        <v>11122.37748456</v>
      </c>
      <c r="K215" s="81">
        <v>0</v>
      </c>
      <c r="L215" s="82">
        <v>0</v>
      </c>
      <c r="M215" s="79">
        <v>0</v>
      </c>
      <c r="N215" s="79">
        <v>300</v>
      </c>
      <c r="O215" s="79">
        <v>0</v>
      </c>
      <c r="P215" s="83">
        <v>0</v>
      </c>
      <c r="Q215" s="84">
        <v>0</v>
      </c>
      <c r="R215" s="80">
        <v>0</v>
      </c>
      <c r="S215" s="80">
        <v>300</v>
      </c>
      <c r="T215" s="80">
        <v>0</v>
      </c>
      <c r="U215" s="85">
        <v>0</v>
      </c>
      <c r="V215" s="86"/>
      <c r="W215" s="87">
        <f t="shared" si="27"/>
        <v>0</v>
      </c>
      <c r="X215" s="88">
        <f t="shared" si="28"/>
        <v>0</v>
      </c>
      <c r="Y215" s="89"/>
      <c r="Z215" s="90"/>
      <c r="AA215" s="90"/>
      <c r="AB215" s="45"/>
      <c r="AC215" s="47"/>
      <c r="AD215" s="48"/>
      <c r="AE215" s="46"/>
      <c r="AF215" s="93"/>
      <c r="AG215" s="94"/>
      <c r="AH215" s="95"/>
      <c r="AI215" s="96"/>
      <c r="AJ215" s="97"/>
      <c r="AK215" s="145"/>
      <c r="AL215" s="74"/>
    </row>
    <row r="216" spans="1:38" s="12" customFormat="1" ht="23" x14ac:dyDescent="0.35">
      <c r="A216" s="106" t="s">
        <v>203</v>
      </c>
      <c r="B216" s="107" t="s">
        <v>156</v>
      </c>
      <c r="C216" s="75" t="s">
        <v>52</v>
      </c>
      <c r="D216" s="78" t="s">
        <v>40</v>
      </c>
      <c r="E216" s="78" t="s">
        <v>41</v>
      </c>
      <c r="F216" s="78" t="s">
        <v>588</v>
      </c>
      <c r="G216" s="78" t="s">
        <v>589</v>
      </c>
      <c r="H216" s="79">
        <v>0</v>
      </c>
      <c r="I216" s="80">
        <v>0</v>
      </c>
      <c r="J216" s="79">
        <v>0</v>
      </c>
      <c r="K216" s="81">
        <v>1094.0587345209185</v>
      </c>
      <c r="L216" s="82">
        <v>0</v>
      </c>
      <c r="M216" s="79">
        <v>0</v>
      </c>
      <c r="N216" s="79">
        <v>0</v>
      </c>
      <c r="O216" s="79">
        <v>0</v>
      </c>
      <c r="P216" s="83">
        <v>0</v>
      </c>
      <c r="Q216" s="84">
        <v>0</v>
      </c>
      <c r="R216" s="80">
        <v>0</v>
      </c>
      <c r="S216" s="80">
        <v>0</v>
      </c>
      <c r="T216" s="80">
        <v>0</v>
      </c>
      <c r="U216" s="85">
        <v>0</v>
      </c>
      <c r="V216" s="86">
        <v>0.3</v>
      </c>
      <c r="W216" s="87">
        <f t="shared" si="27"/>
        <v>984.65286106882672</v>
      </c>
      <c r="X216" s="88">
        <f t="shared" si="28"/>
        <v>1531.6822283292859</v>
      </c>
      <c r="Y216" s="89">
        <v>1230.3800000000001</v>
      </c>
      <c r="Z216" s="90">
        <v>0.97</v>
      </c>
      <c r="AA216" s="90">
        <v>0.46176398788557665</v>
      </c>
      <c r="AB216" s="91" t="s">
        <v>161</v>
      </c>
      <c r="AC216" s="92" t="s">
        <v>260</v>
      </c>
      <c r="AD216" s="48" t="s">
        <v>529</v>
      </c>
      <c r="AE216" s="46" t="s">
        <v>150</v>
      </c>
      <c r="AF216" s="108">
        <v>0</v>
      </c>
      <c r="AG216" s="121" t="s">
        <v>133</v>
      </c>
      <c r="AH216" s="122" t="s">
        <v>130</v>
      </c>
      <c r="AI216" s="123">
        <v>0</v>
      </c>
      <c r="AJ216" s="124" t="s">
        <v>151</v>
      </c>
      <c r="AK216" s="139"/>
      <c r="AL216" s="74"/>
    </row>
    <row r="217" spans="1:38" s="12" customFormat="1" ht="34.5" x14ac:dyDescent="0.35">
      <c r="A217" s="106" t="s">
        <v>203</v>
      </c>
      <c r="B217" s="107" t="s">
        <v>156</v>
      </c>
      <c r="C217" s="75" t="s">
        <v>52</v>
      </c>
      <c r="D217" s="78" t="s">
        <v>227</v>
      </c>
      <c r="E217" s="78" t="s">
        <v>228</v>
      </c>
      <c r="F217" s="78" t="s">
        <v>590</v>
      </c>
      <c r="G217" s="78" t="s">
        <v>591</v>
      </c>
      <c r="H217" s="79">
        <v>0</v>
      </c>
      <c r="I217" s="80">
        <v>0</v>
      </c>
      <c r="J217" s="79">
        <v>0</v>
      </c>
      <c r="K217" s="81">
        <v>246.88112530087778</v>
      </c>
      <c r="L217" s="82">
        <v>0</v>
      </c>
      <c r="M217" s="79">
        <v>0</v>
      </c>
      <c r="N217" s="79">
        <v>0</v>
      </c>
      <c r="O217" s="79">
        <v>0</v>
      </c>
      <c r="P217" s="83">
        <v>0</v>
      </c>
      <c r="Q217" s="84">
        <v>0</v>
      </c>
      <c r="R217" s="80">
        <v>0</v>
      </c>
      <c r="S217" s="80">
        <v>0</v>
      </c>
      <c r="T217" s="80">
        <v>58.584091215855651</v>
      </c>
      <c r="U217" s="85">
        <v>0</v>
      </c>
      <c r="V217" s="86">
        <v>0.3</v>
      </c>
      <c r="W217" s="87">
        <f t="shared" si="27"/>
        <v>222.19301277079001</v>
      </c>
      <c r="X217" s="88">
        <f t="shared" si="28"/>
        <v>345.6335754212289</v>
      </c>
      <c r="Y217" s="89">
        <v>626.37</v>
      </c>
      <c r="Z217" s="90">
        <v>2.54</v>
      </c>
      <c r="AA217" s="90">
        <v>1.5561409046617354</v>
      </c>
      <c r="AB217" s="91" t="s">
        <v>176</v>
      </c>
      <c r="AC217" s="92" t="s">
        <v>162</v>
      </c>
      <c r="AD217" s="48" t="s">
        <v>207</v>
      </c>
      <c r="AE217" s="46" t="s">
        <v>208</v>
      </c>
      <c r="AF217" s="108">
        <v>0</v>
      </c>
      <c r="AG217" s="121" t="s">
        <v>133</v>
      </c>
      <c r="AH217" s="122" t="s">
        <v>130</v>
      </c>
      <c r="AI217" s="123">
        <v>0</v>
      </c>
      <c r="AJ217" s="124" t="s">
        <v>151</v>
      </c>
      <c r="AK217" s="139"/>
      <c r="AL217" s="74"/>
    </row>
    <row r="218" spans="1:38" s="12" customFormat="1" ht="23" x14ac:dyDescent="0.35">
      <c r="A218" s="106" t="s">
        <v>203</v>
      </c>
      <c r="B218" s="107" t="s">
        <v>156</v>
      </c>
      <c r="C218" s="75" t="s">
        <v>52</v>
      </c>
      <c r="D218" s="78" t="s">
        <v>227</v>
      </c>
      <c r="E218" s="78" t="s">
        <v>228</v>
      </c>
      <c r="F218" s="78" t="s">
        <v>592</v>
      </c>
      <c r="G218" s="78" t="s">
        <v>593</v>
      </c>
      <c r="H218" s="79">
        <v>0</v>
      </c>
      <c r="I218" s="80">
        <v>0</v>
      </c>
      <c r="J218" s="79">
        <v>0</v>
      </c>
      <c r="K218" s="81">
        <v>145.85166054037094</v>
      </c>
      <c r="L218" s="82">
        <v>0</v>
      </c>
      <c r="M218" s="79">
        <v>0</v>
      </c>
      <c r="N218" s="79">
        <v>0</v>
      </c>
      <c r="O218" s="79">
        <v>0</v>
      </c>
      <c r="P218" s="83">
        <v>0</v>
      </c>
      <c r="Q218" s="84">
        <v>0</v>
      </c>
      <c r="R218" s="80">
        <v>0</v>
      </c>
      <c r="S218" s="80">
        <v>0</v>
      </c>
      <c r="T218" s="80">
        <v>0</v>
      </c>
      <c r="U218" s="85">
        <v>0</v>
      </c>
      <c r="V218" s="86">
        <v>0.3</v>
      </c>
      <c r="W218" s="87">
        <f t="shared" si="27"/>
        <v>131.26649448633384</v>
      </c>
      <c r="X218" s="88">
        <f t="shared" si="28"/>
        <v>204.1923247565193</v>
      </c>
      <c r="Y218" s="89">
        <v>269.82</v>
      </c>
      <c r="Z218" s="90">
        <v>1.7</v>
      </c>
      <c r="AA218" s="90">
        <v>0.97942498368130859</v>
      </c>
      <c r="AB218" s="91" t="s">
        <v>161</v>
      </c>
      <c r="AC218" s="92" t="s">
        <v>162</v>
      </c>
      <c r="AD218" s="48" t="s">
        <v>207</v>
      </c>
      <c r="AE218" s="46" t="s">
        <v>208</v>
      </c>
      <c r="AF218" s="108">
        <v>0</v>
      </c>
      <c r="AG218" s="154" t="s">
        <v>133</v>
      </c>
      <c r="AH218" s="155" t="s">
        <v>134</v>
      </c>
      <c r="AI218" s="156">
        <v>0</v>
      </c>
      <c r="AJ218" s="124" t="s">
        <v>151</v>
      </c>
      <c r="AK218" s="139"/>
      <c r="AL218" s="74"/>
    </row>
    <row r="219" spans="1:38" s="12" customFormat="1" ht="23" x14ac:dyDescent="0.35">
      <c r="A219" s="106" t="s">
        <v>203</v>
      </c>
      <c r="B219" s="107" t="s">
        <v>156</v>
      </c>
      <c r="C219" s="75" t="s">
        <v>52</v>
      </c>
      <c r="D219" s="78" t="s">
        <v>241</v>
      </c>
      <c r="E219" s="78" t="s">
        <v>438</v>
      </c>
      <c r="F219" s="78" t="s">
        <v>594</v>
      </c>
      <c r="G219" s="78" t="s">
        <v>595</v>
      </c>
      <c r="H219" s="79">
        <v>0</v>
      </c>
      <c r="I219" s="80">
        <v>0</v>
      </c>
      <c r="J219" s="79">
        <v>0</v>
      </c>
      <c r="K219" s="81">
        <v>224.78174617135599</v>
      </c>
      <c r="L219" s="82">
        <v>0</v>
      </c>
      <c r="M219" s="79">
        <v>0</v>
      </c>
      <c r="N219" s="79">
        <v>0</v>
      </c>
      <c r="O219" s="79">
        <v>0</v>
      </c>
      <c r="P219" s="83">
        <v>0</v>
      </c>
      <c r="Q219" s="84">
        <v>0</v>
      </c>
      <c r="R219" s="80">
        <v>0</v>
      </c>
      <c r="S219" s="80">
        <v>0</v>
      </c>
      <c r="T219" s="80">
        <v>0</v>
      </c>
      <c r="U219" s="85">
        <v>0</v>
      </c>
      <c r="V219" s="86">
        <v>0.3</v>
      </c>
      <c r="W219" s="87">
        <f t="shared" si="27"/>
        <v>202.30357155422038</v>
      </c>
      <c r="X219" s="88">
        <f t="shared" si="28"/>
        <v>314.69444463989839</v>
      </c>
      <c r="Y219" s="89">
        <v>239.56</v>
      </c>
      <c r="Z219" s="90">
        <v>0.94</v>
      </c>
      <c r="AA219" s="90">
        <v>0.43311536871259082</v>
      </c>
      <c r="AB219" s="91" t="s">
        <v>161</v>
      </c>
      <c r="AC219" s="92" t="s">
        <v>162</v>
      </c>
      <c r="AD219" s="48" t="s">
        <v>149</v>
      </c>
      <c r="AE219" s="46" t="s">
        <v>208</v>
      </c>
      <c r="AF219" s="108">
        <v>382.18714119202355</v>
      </c>
      <c r="AG219" s="121" t="s">
        <v>169</v>
      </c>
      <c r="AH219" s="122" t="s">
        <v>130</v>
      </c>
      <c r="AI219" s="123">
        <v>0</v>
      </c>
      <c r="AJ219" s="124" t="s">
        <v>151</v>
      </c>
      <c r="AK219" s="139"/>
      <c r="AL219" s="74"/>
    </row>
    <row r="220" spans="1:38" s="12" customFormat="1" ht="23" x14ac:dyDescent="0.35">
      <c r="A220" s="106" t="s">
        <v>203</v>
      </c>
      <c r="B220" s="107" t="s">
        <v>156</v>
      </c>
      <c r="C220" s="75" t="s">
        <v>39</v>
      </c>
      <c r="D220" s="78" t="s">
        <v>244</v>
      </c>
      <c r="E220" s="78" t="s">
        <v>212</v>
      </c>
      <c r="F220" s="78" t="s">
        <v>596</v>
      </c>
      <c r="G220" s="78" t="s">
        <v>597</v>
      </c>
      <c r="H220" s="79">
        <v>0</v>
      </c>
      <c r="I220" s="80">
        <v>0</v>
      </c>
      <c r="J220" s="79">
        <v>0</v>
      </c>
      <c r="K220" s="81">
        <v>688.86930467269826</v>
      </c>
      <c r="L220" s="82">
        <v>0</v>
      </c>
      <c r="M220" s="79">
        <v>0</v>
      </c>
      <c r="N220" s="79">
        <v>0</v>
      </c>
      <c r="O220" s="79">
        <v>0</v>
      </c>
      <c r="P220" s="83">
        <v>0</v>
      </c>
      <c r="Q220" s="84">
        <v>0</v>
      </c>
      <c r="R220" s="80">
        <v>0</v>
      </c>
      <c r="S220" s="80">
        <v>0</v>
      </c>
      <c r="T220" s="80">
        <v>0</v>
      </c>
      <c r="U220" s="85">
        <v>0</v>
      </c>
      <c r="V220" s="86">
        <v>0.3</v>
      </c>
      <c r="W220" s="87">
        <f t="shared" si="27"/>
        <v>619.98237420542841</v>
      </c>
      <c r="X220" s="88">
        <f t="shared" si="28"/>
        <v>964.41702654177755</v>
      </c>
      <c r="Y220" s="89">
        <v>1267.8399999999999</v>
      </c>
      <c r="Z220" s="90">
        <v>2.2200000000000002</v>
      </c>
      <c r="AA220" s="90">
        <v>1.2452944679577571</v>
      </c>
      <c r="AB220" s="91" t="s">
        <v>176</v>
      </c>
      <c r="AC220" s="92" t="s">
        <v>162</v>
      </c>
      <c r="AD220" s="48" t="s">
        <v>207</v>
      </c>
      <c r="AE220" s="46" t="s">
        <v>150</v>
      </c>
      <c r="AF220" s="108">
        <v>0</v>
      </c>
      <c r="AG220" s="121" t="s">
        <v>133</v>
      </c>
      <c r="AH220" s="122" t="s">
        <v>130</v>
      </c>
      <c r="AI220" s="123">
        <v>0</v>
      </c>
      <c r="AJ220" s="124" t="s">
        <v>151</v>
      </c>
      <c r="AK220" s="139"/>
      <c r="AL220" s="74"/>
    </row>
    <row r="221" spans="1:38" s="12" customFormat="1" ht="23" x14ac:dyDescent="0.35">
      <c r="A221" s="106" t="s">
        <v>203</v>
      </c>
      <c r="B221" s="107" t="s">
        <v>156</v>
      </c>
      <c r="C221" s="75" t="s">
        <v>39</v>
      </c>
      <c r="D221" s="78" t="s">
        <v>244</v>
      </c>
      <c r="E221" s="78" t="s">
        <v>598</v>
      </c>
      <c r="F221" s="78" t="s">
        <v>599</v>
      </c>
      <c r="G221" s="78" t="s">
        <v>600</v>
      </c>
      <c r="H221" s="79">
        <v>0</v>
      </c>
      <c r="I221" s="80">
        <v>0</v>
      </c>
      <c r="J221" s="79">
        <v>0</v>
      </c>
      <c r="K221" s="81">
        <v>427.8204044375683</v>
      </c>
      <c r="L221" s="82">
        <v>0</v>
      </c>
      <c r="M221" s="79">
        <v>0</v>
      </c>
      <c r="N221" s="79">
        <v>0</v>
      </c>
      <c r="O221" s="79">
        <v>0</v>
      </c>
      <c r="P221" s="83">
        <v>0</v>
      </c>
      <c r="Q221" s="84">
        <v>0</v>
      </c>
      <c r="R221" s="80">
        <v>0</v>
      </c>
      <c r="S221" s="80">
        <v>0</v>
      </c>
      <c r="T221" s="80">
        <v>0</v>
      </c>
      <c r="U221" s="85">
        <v>0</v>
      </c>
      <c r="V221" s="86">
        <v>0.3</v>
      </c>
      <c r="W221" s="87">
        <f t="shared" si="27"/>
        <v>385.03836399381146</v>
      </c>
      <c r="X221" s="88">
        <f t="shared" si="28"/>
        <v>598.94856621259555</v>
      </c>
      <c r="Y221" s="89">
        <v>605.59</v>
      </c>
      <c r="Z221" s="90">
        <v>1.71</v>
      </c>
      <c r="AA221" s="90">
        <v>0.87820105281258276</v>
      </c>
      <c r="AB221" s="91" t="s">
        <v>176</v>
      </c>
      <c r="AC221" s="92" t="s">
        <v>162</v>
      </c>
      <c r="AD221" s="48" t="s">
        <v>529</v>
      </c>
      <c r="AE221" s="46" t="s">
        <v>150</v>
      </c>
      <c r="AF221" s="131">
        <v>0</v>
      </c>
      <c r="AG221" s="157" t="s">
        <v>130</v>
      </c>
      <c r="AH221" s="158" t="s">
        <v>130</v>
      </c>
      <c r="AI221" s="159">
        <v>0</v>
      </c>
      <c r="AJ221" s="124" t="s">
        <v>151</v>
      </c>
      <c r="AK221" s="139"/>
      <c r="AL221" s="113"/>
    </row>
    <row r="222" spans="1:38" s="12" customFormat="1" ht="34.5" x14ac:dyDescent="0.35">
      <c r="A222" s="106" t="s">
        <v>203</v>
      </c>
      <c r="B222" s="107" t="s">
        <v>156</v>
      </c>
      <c r="C222" s="75" t="s">
        <v>52</v>
      </c>
      <c r="D222" s="78" t="s">
        <v>601</v>
      </c>
      <c r="E222" s="78" t="s">
        <v>469</v>
      </c>
      <c r="F222" s="78" t="s">
        <v>602</v>
      </c>
      <c r="G222" s="78" t="s">
        <v>603</v>
      </c>
      <c r="H222" s="79">
        <v>0</v>
      </c>
      <c r="I222" s="80">
        <v>0</v>
      </c>
      <c r="J222" s="79">
        <v>0</v>
      </c>
      <c r="K222" s="81">
        <v>263.29387510909709</v>
      </c>
      <c r="L222" s="82">
        <v>0</v>
      </c>
      <c r="M222" s="79">
        <v>0</v>
      </c>
      <c r="N222" s="79">
        <v>0</v>
      </c>
      <c r="O222" s="79">
        <v>0</v>
      </c>
      <c r="P222" s="83">
        <v>0</v>
      </c>
      <c r="Q222" s="84">
        <v>0</v>
      </c>
      <c r="R222" s="80">
        <v>0</v>
      </c>
      <c r="S222" s="80">
        <v>0</v>
      </c>
      <c r="T222" s="80">
        <v>0</v>
      </c>
      <c r="U222" s="85">
        <v>0</v>
      </c>
      <c r="V222" s="86">
        <v>0.3</v>
      </c>
      <c r="W222" s="87">
        <f t="shared" si="27"/>
        <v>236.96448759818739</v>
      </c>
      <c r="X222" s="88">
        <f t="shared" si="28"/>
        <v>368.61142515273588</v>
      </c>
      <c r="Y222" s="89" t="s">
        <v>130</v>
      </c>
      <c r="Z222" s="90" t="s">
        <v>130</v>
      </c>
      <c r="AA222" s="90" t="s">
        <v>130</v>
      </c>
      <c r="AB222" s="91" t="s">
        <v>176</v>
      </c>
      <c r="AC222" s="92" t="s">
        <v>314</v>
      </c>
      <c r="AD222" s="48" t="s">
        <v>207</v>
      </c>
      <c r="AE222" s="46" t="s">
        <v>208</v>
      </c>
      <c r="AF222" s="108">
        <v>0</v>
      </c>
      <c r="AG222" s="116" t="s">
        <v>130</v>
      </c>
      <c r="AH222" s="117" t="s">
        <v>130</v>
      </c>
      <c r="AI222" s="118">
        <v>0</v>
      </c>
      <c r="AJ222" s="124" t="s">
        <v>151</v>
      </c>
      <c r="AK222" s="139"/>
      <c r="AL222" s="74"/>
    </row>
    <row r="223" spans="1:38" s="12" customFormat="1" ht="23" x14ac:dyDescent="0.35">
      <c r="A223" s="106" t="s">
        <v>203</v>
      </c>
      <c r="B223" s="107" t="s">
        <v>156</v>
      </c>
      <c r="C223" s="75" t="s">
        <v>39</v>
      </c>
      <c r="D223" s="78" t="s">
        <v>601</v>
      </c>
      <c r="E223" s="78" t="s">
        <v>165</v>
      </c>
      <c r="F223" s="78" t="s">
        <v>604</v>
      </c>
      <c r="G223" s="78" t="s">
        <v>605</v>
      </c>
      <c r="H223" s="79">
        <v>0</v>
      </c>
      <c r="I223" s="80">
        <v>0</v>
      </c>
      <c r="J223" s="79">
        <v>0</v>
      </c>
      <c r="K223" s="81">
        <v>674.39236626049342</v>
      </c>
      <c r="L223" s="82">
        <v>0</v>
      </c>
      <c r="M223" s="79">
        <v>0</v>
      </c>
      <c r="N223" s="79">
        <v>0</v>
      </c>
      <c r="O223" s="79">
        <v>0</v>
      </c>
      <c r="P223" s="83">
        <v>0</v>
      </c>
      <c r="Q223" s="84">
        <v>0</v>
      </c>
      <c r="R223" s="80">
        <v>0</v>
      </c>
      <c r="S223" s="80">
        <v>0</v>
      </c>
      <c r="T223" s="80">
        <v>0</v>
      </c>
      <c r="U223" s="85">
        <v>0</v>
      </c>
      <c r="V223" s="86">
        <v>0.19</v>
      </c>
      <c r="W223" s="87">
        <f t="shared" si="27"/>
        <v>546.25781667099966</v>
      </c>
      <c r="X223" s="88">
        <f t="shared" si="28"/>
        <v>802.52691584998718</v>
      </c>
      <c r="Y223" s="89">
        <v>33.49</v>
      </c>
      <c r="Z223" s="90">
        <v>0.06</v>
      </c>
      <c r="AA223" s="90">
        <v>-0.13274778965989198</v>
      </c>
      <c r="AB223" s="91" t="s">
        <v>161</v>
      </c>
      <c r="AC223" s="92" t="s">
        <v>215</v>
      </c>
      <c r="AD223" s="48" t="s">
        <v>178</v>
      </c>
      <c r="AE223" s="46" t="s">
        <v>164</v>
      </c>
      <c r="AF223" s="160">
        <v>573.81135464726026</v>
      </c>
      <c r="AG223" s="154" t="s">
        <v>169</v>
      </c>
      <c r="AH223" s="155" t="s">
        <v>130</v>
      </c>
      <c r="AI223" s="156">
        <v>0</v>
      </c>
      <c r="AJ223" s="124" t="s">
        <v>151</v>
      </c>
      <c r="AK223" s="139"/>
      <c r="AL223" s="74"/>
    </row>
    <row r="224" spans="1:38" s="12" customFormat="1" ht="23" x14ac:dyDescent="0.35">
      <c r="A224" s="106" t="s">
        <v>203</v>
      </c>
      <c r="B224" s="107" t="s">
        <v>156</v>
      </c>
      <c r="C224" s="75" t="s">
        <v>39</v>
      </c>
      <c r="D224" s="78" t="s">
        <v>601</v>
      </c>
      <c r="E224" s="78" t="s">
        <v>262</v>
      </c>
      <c r="F224" s="78" t="s">
        <v>606</v>
      </c>
      <c r="G224" s="78" t="s">
        <v>607</v>
      </c>
      <c r="H224" s="79">
        <v>0</v>
      </c>
      <c r="I224" s="80">
        <v>0</v>
      </c>
      <c r="J224" s="79">
        <v>0</v>
      </c>
      <c r="K224" s="81">
        <v>157.99337581277155</v>
      </c>
      <c r="L224" s="82">
        <v>0</v>
      </c>
      <c r="M224" s="79">
        <v>0</v>
      </c>
      <c r="N224" s="79">
        <v>0</v>
      </c>
      <c r="O224" s="79">
        <v>0</v>
      </c>
      <c r="P224" s="83">
        <v>0</v>
      </c>
      <c r="Q224" s="84">
        <v>0</v>
      </c>
      <c r="R224" s="80">
        <v>0</v>
      </c>
      <c r="S224" s="80">
        <v>52.765850404476105</v>
      </c>
      <c r="T224" s="80">
        <v>0</v>
      </c>
      <c r="U224" s="85">
        <v>0</v>
      </c>
      <c r="V224" s="86">
        <v>0.3</v>
      </c>
      <c r="W224" s="87">
        <f t="shared" si="27"/>
        <v>142.1940382314944</v>
      </c>
      <c r="X224" s="88">
        <f t="shared" si="28"/>
        <v>221.19072613788015</v>
      </c>
      <c r="Y224" s="89">
        <v>360.03</v>
      </c>
      <c r="Z224" s="90">
        <v>2.62</v>
      </c>
      <c r="AA224" s="90">
        <v>1.5553221756589264</v>
      </c>
      <c r="AB224" s="91" t="s">
        <v>161</v>
      </c>
      <c r="AC224" s="92" t="s">
        <v>162</v>
      </c>
      <c r="AD224" s="48" t="s">
        <v>207</v>
      </c>
      <c r="AE224" s="46" t="s">
        <v>208</v>
      </c>
      <c r="AF224" s="108">
        <v>154.70704100966822</v>
      </c>
      <c r="AG224" s="121" t="s">
        <v>130</v>
      </c>
      <c r="AH224" s="122" t="s">
        <v>130</v>
      </c>
      <c r="AI224" s="123">
        <v>0</v>
      </c>
      <c r="AJ224" s="124" t="s">
        <v>151</v>
      </c>
      <c r="AK224" s="139"/>
      <c r="AL224" s="74"/>
    </row>
    <row r="225" spans="1:38" s="12" customFormat="1" ht="23" x14ac:dyDescent="0.35">
      <c r="A225" s="106" t="s">
        <v>203</v>
      </c>
      <c r="B225" s="107" t="s">
        <v>156</v>
      </c>
      <c r="C225" s="75" t="s">
        <v>52</v>
      </c>
      <c r="D225" s="78" t="s">
        <v>261</v>
      </c>
      <c r="E225" s="78" t="s">
        <v>309</v>
      </c>
      <c r="F225" s="78" t="s">
        <v>608</v>
      </c>
      <c r="G225" s="78" t="s">
        <v>609</v>
      </c>
      <c r="H225" s="79">
        <v>0</v>
      </c>
      <c r="I225" s="80">
        <v>0</v>
      </c>
      <c r="J225" s="79">
        <v>0</v>
      </c>
      <c r="K225" s="81">
        <v>360.30111453431698</v>
      </c>
      <c r="L225" s="82">
        <v>0</v>
      </c>
      <c r="M225" s="79">
        <v>0</v>
      </c>
      <c r="N225" s="79">
        <v>0</v>
      </c>
      <c r="O225" s="79">
        <v>0</v>
      </c>
      <c r="P225" s="83">
        <v>0</v>
      </c>
      <c r="Q225" s="84">
        <v>0</v>
      </c>
      <c r="R225" s="80">
        <v>0</v>
      </c>
      <c r="S225" s="80">
        <v>0</v>
      </c>
      <c r="T225" s="80">
        <v>0</v>
      </c>
      <c r="U225" s="85">
        <v>0</v>
      </c>
      <c r="V225" s="86">
        <v>0.3</v>
      </c>
      <c r="W225" s="87">
        <f t="shared" si="27"/>
        <v>324.27100308088529</v>
      </c>
      <c r="X225" s="88">
        <f t="shared" si="28"/>
        <v>504.42156034804373</v>
      </c>
      <c r="Y225" s="89">
        <v>401.18</v>
      </c>
      <c r="Z225" s="90">
        <v>0.9</v>
      </c>
      <c r="AA225" s="90">
        <v>0.42567395309741801</v>
      </c>
      <c r="AB225" s="91" t="s">
        <v>176</v>
      </c>
      <c r="AC225" s="92" t="s">
        <v>162</v>
      </c>
      <c r="AD225" s="48" t="s">
        <v>207</v>
      </c>
      <c r="AE225" s="46" t="s">
        <v>150</v>
      </c>
      <c r="AF225" s="108">
        <v>357.43775683022699</v>
      </c>
      <c r="AG225" s="121" t="s">
        <v>133</v>
      </c>
      <c r="AH225" s="122" t="s">
        <v>134</v>
      </c>
      <c r="AI225" s="123">
        <v>0</v>
      </c>
      <c r="AJ225" s="124" t="s">
        <v>151</v>
      </c>
      <c r="AK225" s="139"/>
      <c r="AL225" s="74"/>
    </row>
    <row r="226" spans="1:38" s="12" customFormat="1" ht="34.5" x14ac:dyDescent="0.35">
      <c r="A226" s="106" t="s">
        <v>203</v>
      </c>
      <c r="B226" s="107" t="s">
        <v>156</v>
      </c>
      <c r="C226" s="75" t="s">
        <v>52</v>
      </c>
      <c r="D226" s="78" t="s">
        <v>265</v>
      </c>
      <c r="E226" s="78" t="s">
        <v>273</v>
      </c>
      <c r="F226" s="78" t="s">
        <v>610</v>
      </c>
      <c r="G226" s="78" t="s">
        <v>611</v>
      </c>
      <c r="H226" s="79">
        <v>0</v>
      </c>
      <c r="I226" s="80">
        <v>0</v>
      </c>
      <c r="J226" s="79">
        <v>0</v>
      </c>
      <c r="K226" s="81">
        <v>392.33861559214102</v>
      </c>
      <c r="L226" s="82">
        <v>0</v>
      </c>
      <c r="M226" s="79">
        <v>0</v>
      </c>
      <c r="N226" s="79">
        <v>0</v>
      </c>
      <c r="O226" s="79">
        <v>0</v>
      </c>
      <c r="P226" s="83">
        <v>0</v>
      </c>
      <c r="Q226" s="84">
        <v>0</v>
      </c>
      <c r="R226" s="80">
        <v>0</v>
      </c>
      <c r="S226" s="80">
        <v>0</v>
      </c>
      <c r="T226" s="80">
        <v>0</v>
      </c>
      <c r="U226" s="85">
        <v>0</v>
      </c>
      <c r="V226" s="86">
        <v>0.3</v>
      </c>
      <c r="W226" s="87">
        <f t="shared" si="27"/>
        <v>353.10475403292691</v>
      </c>
      <c r="X226" s="88">
        <f t="shared" si="28"/>
        <v>549.27406182899745</v>
      </c>
      <c r="Y226" s="89">
        <v>-21.35</v>
      </c>
      <c r="Z226" s="90">
        <v>-0.08</v>
      </c>
      <c r="AA226" s="90">
        <v>-0.4551919562589391</v>
      </c>
      <c r="AB226" s="91" t="s">
        <v>176</v>
      </c>
      <c r="AC226" s="92" t="s">
        <v>215</v>
      </c>
      <c r="AD226" s="48" t="s">
        <v>207</v>
      </c>
      <c r="AE226" s="46" t="s">
        <v>208</v>
      </c>
      <c r="AF226" s="108">
        <v>415.0767444403823</v>
      </c>
      <c r="AG226" s="121" t="s">
        <v>133</v>
      </c>
      <c r="AH226" s="122" t="s">
        <v>130</v>
      </c>
      <c r="AI226" s="123">
        <v>0</v>
      </c>
      <c r="AJ226" s="124" t="s">
        <v>151</v>
      </c>
      <c r="AK226" s="139"/>
      <c r="AL226" s="74"/>
    </row>
    <row r="227" spans="1:38" s="12" customFormat="1" ht="23" x14ac:dyDescent="0.35">
      <c r="A227" s="106" t="s">
        <v>203</v>
      </c>
      <c r="B227" s="107" t="s">
        <v>156</v>
      </c>
      <c r="C227" s="75" t="s">
        <v>52</v>
      </c>
      <c r="D227" s="78" t="s">
        <v>265</v>
      </c>
      <c r="E227" s="78" t="s">
        <v>266</v>
      </c>
      <c r="F227" s="78" t="s">
        <v>612</v>
      </c>
      <c r="G227" s="78" t="s">
        <v>613</v>
      </c>
      <c r="H227" s="79">
        <v>0</v>
      </c>
      <c r="I227" s="80">
        <v>0</v>
      </c>
      <c r="J227" s="79">
        <v>0</v>
      </c>
      <c r="K227" s="81">
        <v>288.55241522943402</v>
      </c>
      <c r="L227" s="82">
        <v>0</v>
      </c>
      <c r="M227" s="79">
        <v>0</v>
      </c>
      <c r="N227" s="79">
        <v>0</v>
      </c>
      <c r="O227" s="79">
        <v>0</v>
      </c>
      <c r="P227" s="83">
        <v>0</v>
      </c>
      <c r="Q227" s="84">
        <v>0</v>
      </c>
      <c r="R227" s="80">
        <v>0</v>
      </c>
      <c r="S227" s="80">
        <v>0</v>
      </c>
      <c r="T227" s="80">
        <v>0</v>
      </c>
      <c r="U227" s="85">
        <v>0</v>
      </c>
      <c r="V227" s="86">
        <v>0.3</v>
      </c>
      <c r="W227" s="87">
        <f t="shared" si="27"/>
        <v>259.69717370649062</v>
      </c>
      <c r="X227" s="88">
        <f t="shared" si="28"/>
        <v>403.97338132120763</v>
      </c>
      <c r="Y227" s="89">
        <v>408.13</v>
      </c>
      <c r="Z227" s="90">
        <v>1.85</v>
      </c>
      <c r="AA227" s="90">
        <v>0.88691588536304722</v>
      </c>
      <c r="AB227" s="91" t="s">
        <v>161</v>
      </c>
      <c r="AC227" s="92" t="s">
        <v>162</v>
      </c>
      <c r="AD227" s="48" t="s">
        <v>149</v>
      </c>
      <c r="AE227" s="46" t="s">
        <v>150</v>
      </c>
      <c r="AF227" s="108">
        <v>500.57664155928791</v>
      </c>
      <c r="AG227" s="121" t="s">
        <v>133</v>
      </c>
      <c r="AH227" s="122" t="s">
        <v>130</v>
      </c>
      <c r="AI227" s="123">
        <v>0</v>
      </c>
      <c r="AJ227" s="124" t="s">
        <v>151</v>
      </c>
      <c r="AK227" s="139"/>
      <c r="AL227" s="74"/>
    </row>
    <row r="228" spans="1:38" s="12" customFormat="1" ht="23" x14ac:dyDescent="0.35">
      <c r="A228" s="106" t="s">
        <v>203</v>
      </c>
      <c r="B228" s="107" t="s">
        <v>156</v>
      </c>
      <c r="C228" s="75" t="s">
        <v>52</v>
      </c>
      <c r="D228" s="78" t="s">
        <v>265</v>
      </c>
      <c r="E228" s="78" t="s">
        <v>266</v>
      </c>
      <c r="F228" s="78" t="s">
        <v>614</v>
      </c>
      <c r="G228" s="78" t="s">
        <v>615</v>
      </c>
      <c r="H228" s="79">
        <v>0</v>
      </c>
      <c r="I228" s="80">
        <v>0</v>
      </c>
      <c r="J228" s="79">
        <v>0</v>
      </c>
      <c r="K228" s="81">
        <v>298.48234098091899</v>
      </c>
      <c r="L228" s="82">
        <v>0</v>
      </c>
      <c r="M228" s="79">
        <v>0</v>
      </c>
      <c r="N228" s="79">
        <v>0</v>
      </c>
      <c r="O228" s="79">
        <v>0</v>
      </c>
      <c r="P228" s="83">
        <v>0</v>
      </c>
      <c r="Q228" s="84">
        <v>0</v>
      </c>
      <c r="R228" s="80">
        <v>0</v>
      </c>
      <c r="S228" s="80">
        <v>0</v>
      </c>
      <c r="T228" s="80">
        <v>0</v>
      </c>
      <c r="U228" s="85">
        <v>0</v>
      </c>
      <c r="V228" s="86">
        <v>0.3</v>
      </c>
      <c r="W228" s="87">
        <f t="shared" si="27"/>
        <v>268.6341068828271</v>
      </c>
      <c r="X228" s="88">
        <f t="shared" si="28"/>
        <v>417.87527737328656</v>
      </c>
      <c r="Y228" s="89">
        <v>18.29</v>
      </c>
      <c r="Z228" s="90">
        <v>7.0000000000000007E-2</v>
      </c>
      <c r="AA228" s="90">
        <v>-0.30776091229621</v>
      </c>
      <c r="AB228" s="91" t="s">
        <v>161</v>
      </c>
      <c r="AC228" s="92" t="s">
        <v>215</v>
      </c>
      <c r="AD228" s="48" t="s">
        <v>207</v>
      </c>
      <c r="AE228" s="46" t="s">
        <v>150</v>
      </c>
      <c r="AF228" s="108">
        <v>309.08414906477685</v>
      </c>
      <c r="AG228" s="121" t="s">
        <v>133</v>
      </c>
      <c r="AH228" s="122" t="s">
        <v>130</v>
      </c>
      <c r="AI228" s="123">
        <v>0</v>
      </c>
      <c r="AJ228" s="124" t="s">
        <v>151</v>
      </c>
      <c r="AK228" s="139"/>
      <c r="AL228" s="74"/>
    </row>
    <row r="229" spans="1:38" s="12" customFormat="1" ht="23" x14ac:dyDescent="0.35">
      <c r="A229" s="106" t="s">
        <v>203</v>
      </c>
      <c r="B229" s="107" t="s">
        <v>156</v>
      </c>
      <c r="C229" s="75" t="s">
        <v>52</v>
      </c>
      <c r="D229" s="78" t="s">
        <v>94</v>
      </c>
      <c r="E229" s="78" t="s">
        <v>318</v>
      </c>
      <c r="F229" s="78" t="s">
        <v>616</v>
      </c>
      <c r="G229" s="78" t="s">
        <v>617</v>
      </c>
      <c r="H229" s="79">
        <v>0</v>
      </c>
      <c r="I229" s="80">
        <v>0</v>
      </c>
      <c r="J229" s="79">
        <v>0</v>
      </c>
      <c r="K229" s="81">
        <v>84.982828810045007</v>
      </c>
      <c r="L229" s="82">
        <v>0</v>
      </c>
      <c r="M229" s="79">
        <v>0</v>
      </c>
      <c r="N229" s="79">
        <v>0</v>
      </c>
      <c r="O229" s="79">
        <v>0</v>
      </c>
      <c r="P229" s="83">
        <v>0</v>
      </c>
      <c r="Q229" s="84">
        <v>0</v>
      </c>
      <c r="R229" s="80">
        <v>0</v>
      </c>
      <c r="S229" s="80">
        <v>0</v>
      </c>
      <c r="T229" s="80">
        <v>0</v>
      </c>
      <c r="U229" s="85">
        <v>0</v>
      </c>
      <c r="V229" s="86">
        <v>0.3</v>
      </c>
      <c r="W229" s="87">
        <f t="shared" si="27"/>
        <v>76.484545929040507</v>
      </c>
      <c r="X229" s="88">
        <f t="shared" si="28"/>
        <v>118.975960334063</v>
      </c>
      <c r="Y229" s="89">
        <v>-16.399999999999999</v>
      </c>
      <c r="Z229" s="90">
        <v>-0.15</v>
      </c>
      <c r="AA229" s="90">
        <v>-0.36885918137375839</v>
      </c>
      <c r="AB229" s="91" t="s">
        <v>176</v>
      </c>
      <c r="AC229" s="92" t="s">
        <v>215</v>
      </c>
      <c r="AD229" s="48" t="s">
        <v>207</v>
      </c>
      <c r="AE229" s="46" t="s">
        <v>208</v>
      </c>
      <c r="AF229" s="108">
        <v>0</v>
      </c>
      <c r="AG229" s="121" t="s">
        <v>133</v>
      </c>
      <c r="AH229" s="122" t="s">
        <v>134</v>
      </c>
      <c r="AI229" s="123">
        <v>0</v>
      </c>
      <c r="AJ229" s="124" t="s">
        <v>151</v>
      </c>
      <c r="AK229" s="139"/>
      <c r="AL229" s="74"/>
    </row>
    <row r="230" spans="1:38" s="12" customFormat="1" ht="34.5" x14ac:dyDescent="0.35">
      <c r="A230" s="106" t="s">
        <v>203</v>
      </c>
      <c r="B230" s="107" t="s">
        <v>156</v>
      </c>
      <c r="C230" s="75" t="s">
        <v>52</v>
      </c>
      <c r="D230" s="78" t="s">
        <v>94</v>
      </c>
      <c r="E230" s="78" t="s">
        <v>97</v>
      </c>
      <c r="F230" s="78" t="s">
        <v>618</v>
      </c>
      <c r="G230" s="78" t="s">
        <v>619</v>
      </c>
      <c r="H230" s="79">
        <v>0</v>
      </c>
      <c r="I230" s="80">
        <v>0</v>
      </c>
      <c r="J230" s="79">
        <v>0</v>
      </c>
      <c r="K230" s="81">
        <v>221.60365741390095</v>
      </c>
      <c r="L230" s="82">
        <v>0</v>
      </c>
      <c r="M230" s="79">
        <v>0</v>
      </c>
      <c r="N230" s="79">
        <v>0</v>
      </c>
      <c r="O230" s="79">
        <v>0</v>
      </c>
      <c r="P230" s="83">
        <v>0</v>
      </c>
      <c r="Q230" s="84">
        <v>0</v>
      </c>
      <c r="R230" s="80">
        <v>0</v>
      </c>
      <c r="S230" s="80">
        <v>0</v>
      </c>
      <c r="T230" s="80">
        <v>0</v>
      </c>
      <c r="U230" s="85">
        <v>0</v>
      </c>
      <c r="V230" s="86">
        <v>0.3</v>
      </c>
      <c r="W230" s="87">
        <f t="shared" si="27"/>
        <v>199.44329167251087</v>
      </c>
      <c r="X230" s="88">
        <f t="shared" si="28"/>
        <v>310.2451203794613</v>
      </c>
      <c r="Y230" s="89" t="s">
        <v>130</v>
      </c>
      <c r="Z230" s="90" t="s">
        <v>130</v>
      </c>
      <c r="AA230" s="90" t="s">
        <v>130</v>
      </c>
      <c r="AB230" s="91" t="s">
        <v>176</v>
      </c>
      <c r="AC230" s="92" t="s">
        <v>314</v>
      </c>
      <c r="AD230" s="48" t="s">
        <v>207</v>
      </c>
      <c r="AE230" s="46" t="s">
        <v>208</v>
      </c>
      <c r="AF230" s="108">
        <v>0</v>
      </c>
      <c r="AG230" s="121" t="s">
        <v>133</v>
      </c>
      <c r="AH230" s="122" t="s">
        <v>130</v>
      </c>
      <c r="AI230" s="123">
        <v>0</v>
      </c>
      <c r="AJ230" s="124" t="s">
        <v>151</v>
      </c>
      <c r="AK230" s="139"/>
      <c r="AL230" s="74"/>
    </row>
    <row r="231" spans="1:38" s="12" customFormat="1" ht="34.5" x14ac:dyDescent="0.35">
      <c r="A231" s="106" t="s">
        <v>203</v>
      </c>
      <c r="B231" s="107" t="s">
        <v>156</v>
      </c>
      <c r="C231" s="75" t="s">
        <v>52</v>
      </c>
      <c r="D231" s="78" t="s">
        <v>94</v>
      </c>
      <c r="E231" s="78" t="s">
        <v>97</v>
      </c>
      <c r="F231" s="78" t="s">
        <v>620</v>
      </c>
      <c r="G231" s="78" t="s">
        <v>621</v>
      </c>
      <c r="H231" s="79">
        <v>0</v>
      </c>
      <c r="I231" s="80">
        <v>0</v>
      </c>
      <c r="J231" s="79">
        <v>0</v>
      </c>
      <c r="K231" s="81">
        <v>958.58101165237508</v>
      </c>
      <c r="L231" s="82">
        <v>0</v>
      </c>
      <c r="M231" s="79">
        <v>0</v>
      </c>
      <c r="N231" s="79">
        <v>0</v>
      </c>
      <c r="O231" s="79">
        <v>0</v>
      </c>
      <c r="P231" s="83">
        <v>0</v>
      </c>
      <c r="Q231" s="84">
        <v>0</v>
      </c>
      <c r="R231" s="80">
        <v>0</v>
      </c>
      <c r="S231" s="80">
        <v>0</v>
      </c>
      <c r="T231" s="80">
        <v>0</v>
      </c>
      <c r="U231" s="85">
        <v>0</v>
      </c>
      <c r="V231" s="86">
        <v>0.3</v>
      </c>
      <c r="W231" s="87">
        <f t="shared" si="27"/>
        <v>862.7229104871376</v>
      </c>
      <c r="X231" s="88">
        <f t="shared" si="28"/>
        <v>1342.013416313325</v>
      </c>
      <c r="Y231" s="89" t="s">
        <v>130</v>
      </c>
      <c r="Z231" s="90" t="s">
        <v>130</v>
      </c>
      <c r="AA231" s="90" t="s">
        <v>130</v>
      </c>
      <c r="AB231" s="91" t="s">
        <v>176</v>
      </c>
      <c r="AC231" s="92" t="s">
        <v>314</v>
      </c>
      <c r="AD231" s="48" t="s">
        <v>207</v>
      </c>
      <c r="AE231" s="46" t="s">
        <v>208</v>
      </c>
      <c r="AF231" s="108">
        <v>0</v>
      </c>
      <c r="AG231" s="121" t="s">
        <v>133</v>
      </c>
      <c r="AH231" s="122" t="s">
        <v>130</v>
      </c>
      <c r="AI231" s="123">
        <v>0</v>
      </c>
      <c r="AJ231" s="124" t="s">
        <v>151</v>
      </c>
      <c r="AK231" s="139"/>
      <c r="AL231" s="74"/>
    </row>
    <row r="232" spans="1:38" s="12" customFormat="1" ht="34.5" x14ac:dyDescent="0.35">
      <c r="A232" s="106" t="s">
        <v>203</v>
      </c>
      <c r="B232" s="107" t="s">
        <v>156</v>
      </c>
      <c r="C232" s="75" t="s">
        <v>52</v>
      </c>
      <c r="D232" s="78" t="s">
        <v>94</v>
      </c>
      <c r="E232" s="78" t="s">
        <v>622</v>
      </c>
      <c r="F232" s="78" t="s">
        <v>623</v>
      </c>
      <c r="G232" s="78" t="s">
        <v>624</v>
      </c>
      <c r="H232" s="79">
        <v>0</v>
      </c>
      <c r="I232" s="80">
        <v>0</v>
      </c>
      <c r="J232" s="79">
        <v>0</v>
      </c>
      <c r="K232" s="81">
        <v>263.83960687745167</v>
      </c>
      <c r="L232" s="82">
        <v>0</v>
      </c>
      <c r="M232" s="79">
        <v>0</v>
      </c>
      <c r="N232" s="79">
        <v>0</v>
      </c>
      <c r="O232" s="79">
        <v>0</v>
      </c>
      <c r="P232" s="83">
        <v>0</v>
      </c>
      <c r="Q232" s="84">
        <v>0</v>
      </c>
      <c r="R232" s="80">
        <v>0</v>
      </c>
      <c r="S232" s="80">
        <v>0</v>
      </c>
      <c r="T232" s="80">
        <v>0</v>
      </c>
      <c r="U232" s="85">
        <v>0</v>
      </c>
      <c r="V232" s="86">
        <v>0.3</v>
      </c>
      <c r="W232" s="87">
        <f t="shared" si="27"/>
        <v>237.4556461897065</v>
      </c>
      <c r="X232" s="88">
        <f t="shared" si="28"/>
        <v>369.37544962843231</v>
      </c>
      <c r="Y232" s="89">
        <v>117</v>
      </c>
      <c r="Z232" s="90">
        <v>0.4</v>
      </c>
      <c r="AA232" s="90">
        <v>1.1011057210871096E-2</v>
      </c>
      <c r="AB232" s="91" t="s">
        <v>176</v>
      </c>
      <c r="AC232" s="92" t="s">
        <v>189</v>
      </c>
      <c r="AD232" s="48" t="s">
        <v>207</v>
      </c>
      <c r="AE232" s="46" t="s">
        <v>208</v>
      </c>
      <c r="AF232" s="108">
        <v>0</v>
      </c>
      <c r="AG232" s="121" t="s">
        <v>133</v>
      </c>
      <c r="AH232" s="122" t="s">
        <v>134</v>
      </c>
      <c r="AI232" s="123">
        <v>0</v>
      </c>
      <c r="AJ232" s="141" t="s">
        <v>151</v>
      </c>
      <c r="AK232" s="139"/>
      <c r="AL232" s="74"/>
    </row>
    <row r="233" spans="1:38" s="12" customFormat="1" ht="34.5" x14ac:dyDescent="0.35">
      <c r="A233" s="106" t="s">
        <v>203</v>
      </c>
      <c r="B233" s="107" t="s">
        <v>156</v>
      </c>
      <c r="C233" s="75" t="s">
        <v>52</v>
      </c>
      <c r="D233" s="78" t="s">
        <v>94</v>
      </c>
      <c r="E233" s="78" t="s">
        <v>625</v>
      </c>
      <c r="F233" s="78" t="s">
        <v>626</v>
      </c>
      <c r="G233" s="78" t="s">
        <v>627</v>
      </c>
      <c r="H233" s="79">
        <v>0</v>
      </c>
      <c r="I233" s="80">
        <v>0</v>
      </c>
      <c r="J233" s="79">
        <v>0</v>
      </c>
      <c r="K233" s="81">
        <v>797.04165174722868</v>
      </c>
      <c r="L233" s="82">
        <v>0</v>
      </c>
      <c r="M233" s="79">
        <v>0</v>
      </c>
      <c r="N233" s="79">
        <v>0</v>
      </c>
      <c r="O233" s="79">
        <v>0</v>
      </c>
      <c r="P233" s="83">
        <v>0</v>
      </c>
      <c r="Q233" s="84">
        <v>0</v>
      </c>
      <c r="R233" s="80">
        <v>0</v>
      </c>
      <c r="S233" s="80">
        <v>0</v>
      </c>
      <c r="T233" s="80">
        <v>0</v>
      </c>
      <c r="U233" s="85">
        <v>0</v>
      </c>
      <c r="V233" s="86">
        <v>0.3</v>
      </c>
      <c r="W233" s="87">
        <f t="shared" si="27"/>
        <v>717.33748657250578</v>
      </c>
      <c r="X233" s="88">
        <f t="shared" si="28"/>
        <v>1115.8583124461202</v>
      </c>
      <c r="Y233" s="89" t="s">
        <v>130</v>
      </c>
      <c r="Z233" s="90" t="s">
        <v>130</v>
      </c>
      <c r="AA233" s="90" t="s">
        <v>130</v>
      </c>
      <c r="AB233" s="91" t="s">
        <v>176</v>
      </c>
      <c r="AC233" s="92" t="s">
        <v>314</v>
      </c>
      <c r="AD233" s="48" t="s">
        <v>207</v>
      </c>
      <c r="AE233" s="46" t="s">
        <v>208</v>
      </c>
      <c r="AF233" s="108">
        <v>0</v>
      </c>
      <c r="AG233" s="121" t="s">
        <v>209</v>
      </c>
      <c r="AH233" s="122" t="s">
        <v>628</v>
      </c>
      <c r="AI233" s="123">
        <v>0</v>
      </c>
      <c r="AJ233" s="124" t="s">
        <v>151</v>
      </c>
      <c r="AK233" s="139"/>
      <c r="AL233" s="74"/>
    </row>
    <row r="234" spans="1:38" s="12" customFormat="1" ht="23" x14ac:dyDescent="0.35">
      <c r="A234" s="106" t="s">
        <v>203</v>
      </c>
      <c r="B234" s="107" t="s">
        <v>156</v>
      </c>
      <c r="C234" s="75" t="s">
        <v>52</v>
      </c>
      <c r="D234" s="78" t="s">
        <v>94</v>
      </c>
      <c r="E234" s="78" t="s">
        <v>629</v>
      </c>
      <c r="F234" s="78" t="s">
        <v>630</v>
      </c>
      <c r="G234" s="78" t="s">
        <v>631</v>
      </c>
      <c r="H234" s="79">
        <v>0</v>
      </c>
      <c r="I234" s="80">
        <v>0</v>
      </c>
      <c r="J234" s="79">
        <v>0</v>
      </c>
      <c r="K234" s="81">
        <v>670.9787477532675</v>
      </c>
      <c r="L234" s="82">
        <v>0</v>
      </c>
      <c r="M234" s="79">
        <v>0</v>
      </c>
      <c r="N234" s="79">
        <v>0</v>
      </c>
      <c r="O234" s="79">
        <v>0</v>
      </c>
      <c r="P234" s="83">
        <v>0</v>
      </c>
      <c r="Q234" s="84">
        <v>0</v>
      </c>
      <c r="R234" s="80">
        <v>0</v>
      </c>
      <c r="S234" s="80">
        <v>0</v>
      </c>
      <c r="T234" s="80">
        <v>202.01410764088155</v>
      </c>
      <c r="U234" s="85">
        <v>0</v>
      </c>
      <c r="V234" s="86">
        <v>0.3</v>
      </c>
      <c r="W234" s="87">
        <f t="shared" si="27"/>
        <v>603.88087297794073</v>
      </c>
      <c r="X234" s="88">
        <f t="shared" si="28"/>
        <v>939.37024685457448</v>
      </c>
      <c r="Y234" s="89">
        <v>911.74</v>
      </c>
      <c r="Z234" s="90">
        <v>1.32</v>
      </c>
      <c r="AA234" s="90">
        <v>0.67547829465376197</v>
      </c>
      <c r="AB234" s="91" t="s">
        <v>176</v>
      </c>
      <c r="AC234" s="92" t="s">
        <v>162</v>
      </c>
      <c r="AD234" s="48" t="s">
        <v>207</v>
      </c>
      <c r="AE234" s="46" t="s">
        <v>208</v>
      </c>
      <c r="AF234" s="108">
        <v>0</v>
      </c>
      <c r="AG234" s="121" t="s">
        <v>169</v>
      </c>
      <c r="AH234" s="122" t="s">
        <v>130</v>
      </c>
      <c r="AI234" s="123">
        <v>0</v>
      </c>
      <c r="AJ234" s="124" t="s">
        <v>151</v>
      </c>
      <c r="AK234" s="139"/>
      <c r="AL234" s="74"/>
    </row>
    <row r="235" spans="1:38" s="12" customFormat="1" ht="23" x14ac:dyDescent="0.35">
      <c r="A235" s="106" t="s">
        <v>203</v>
      </c>
      <c r="B235" s="107" t="s">
        <v>156</v>
      </c>
      <c r="C235" s="75" t="s">
        <v>39</v>
      </c>
      <c r="D235" s="78" t="s">
        <v>94</v>
      </c>
      <c r="E235" s="78" t="s">
        <v>212</v>
      </c>
      <c r="F235" s="78" t="s">
        <v>632</v>
      </c>
      <c r="G235" s="78" t="s">
        <v>633</v>
      </c>
      <c r="H235" s="79">
        <v>0</v>
      </c>
      <c r="I235" s="80">
        <v>0</v>
      </c>
      <c r="J235" s="79">
        <v>0</v>
      </c>
      <c r="K235" s="81">
        <v>219.23221337361167</v>
      </c>
      <c r="L235" s="82">
        <v>0</v>
      </c>
      <c r="M235" s="79">
        <v>0</v>
      </c>
      <c r="N235" s="79">
        <v>0</v>
      </c>
      <c r="O235" s="79">
        <v>0</v>
      </c>
      <c r="P235" s="83">
        <v>0</v>
      </c>
      <c r="Q235" s="84">
        <v>0</v>
      </c>
      <c r="R235" s="80">
        <v>0</v>
      </c>
      <c r="S235" s="80">
        <v>146.87006461387008</v>
      </c>
      <c r="T235" s="80">
        <v>0</v>
      </c>
      <c r="U235" s="85">
        <v>0</v>
      </c>
      <c r="V235" s="86">
        <v>0.3</v>
      </c>
      <c r="W235" s="87">
        <f t="shared" si="27"/>
        <v>197.30899203625052</v>
      </c>
      <c r="X235" s="88">
        <f t="shared" si="28"/>
        <v>306.92509872305629</v>
      </c>
      <c r="Y235" s="89">
        <v>380.99</v>
      </c>
      <c r="Z235" s="90">
        <v>2.1</v>
      </c>
      <c r="AA235" s="90">
        <v>1.156401355035342</v>
      </c>
      <c r="AB235" s="91" t="s">
        <v>176</v>
      </c>
      <c r="AC235" s="92" t="s">
        <v>189</v>
      </c>
      <c r="AD235" s="48" t="s">
        <v>207</v>
      </c>
      <c r="AE235" s="46" t="s">
        <v>208</v>
      </c>
      <c r="AF235" s="108">
        <v>0</v>
      </c>
      <c r="AG235" s="121" t="s">
        <v>169</v>
      </c>
      <c r="AH235" s="122" t="s">
        <v>130</v>
      </c>
      <c r="AI235" s="123">
        <v>0</v>
      </c>
      <c r="AJ235" s="124" t="s">
        <v>151</v>
      </c>
      <c r="AK235" s="139"/>
      <c r="AL235" s="74"/>
    </row>
    <row r="236" spans="1:38" s="12" customFormat="1" ht="34.5" x14ac:dyDescent="0.35">
      <c r="A236" s="106" t="s">
        <v>203</v>
      </c>
      <c r="B236" s="107" t="s">
        <v>156</v>
      </c>
      <c r="C236" s="75" t="s">
        <v>39</v>
      </c>
      <c r="D236" s="78" t="s">
        <v>94</v>
      </c>
      <c r="E236" s="78" t="s">
        <v>482</v>
      </c>
      <c r="F236" s="78" t="s">
        <v>634</v>
      </c>
      <c r="G236" s="78" t="s">
        <v>635</v>
      </c>
      <c r="H236" s="79">
        <v>0</v>
      </c>
      <c r="I236" s="80">
        <v>0</v>
      </c>
      <c r="J236" s="79">
        <v>0</v>
      </c>
      <c r="K236" s="81">
        <v>482.08082399829544</v>
      </c>
      <c r="L236" s="82">
        <v>0</v>
      </c>
      <c r="M236" s="79">
        <v>0</v>
      </c>
      <c r="N236" s="79">
        <v>0</v>
      </c>
      <c r="O236" s="79">
        <v>0</v>
      </c>
      <c r="P236" s="83">
        <v>0</v>
      </c>
      <c r="Q236" s="84">
        <v>0</v>
      </c>
      <c r="R236" s="80">
        <v>0</v>
      </c>
      <c r="S236" s="80">
        <v>0</v>
      </c>
      <c r="T236" s="80">
        <v>0</v>
      </c>
      <c r="U236" s="85">
        <v>0</v>
      </c>
      <c r="V236" s="86">
        <v>0.3</v>
      </c>
      <c r="W236" s="87">
        <f t="shared" si="27"/>
        <v>433.87274159846589</v>
      </c>
      <c r="X236" s="88">
        <f t="shared" si="28"/>
        <v>674.91315359761359</v>
      </c>
      <c r="Y236" s="89">
        <v>782.49</v>
      </c>
      <c r="Z236" s="90">
        <v>1.96</v>
      </c>
      <c r="AA236" s="90">
        <v>1.0573201964485479</v>
      </c>
      <c r="AB236" s="91" t="s">
        <v>176</v>
      </c>
      <c r="AC236" s="92" t="s">
        <v>189</v>
      </c>
      <c r="AD236" s="48" t="s">
        <v>207</v>
      </c>
      <c r="AE236" s="46" t="s">
        <v>208</v>
      </c>
      <c r="AF236" s="131">
        <v>0</v>
      </c>
      <c r="AG236" s="157" t="s">
        <v>133</v>
      </c>
      <c r="AH236" s="158" t="s">
        <v>130</v>
      </c>
      <c r="AI236" s="159">
        <v>0</v>
      </c>
      <c r="AJ236" s="124" t="s">
        <v>151</v>
      </c>
      <c r="AK236" s="139"/>
      <c r="AL236" s="113"/>
    </row>
    <row r="237" spans="1:38" s="12" customFormat="1" ht="34.5" x14ac:dyDescent="0.35">
      <c r="A237" s="106" t="s">
        <v>203</v>
      </c>
      <c r="B237" s="107" t="s">
        <v>156</v>
      </c>
      <c r="C237" s="75" t="s">
        <v>52</v>
      </c>
      <c r="D237" s="78" t="s">
        <v>636</v>
      </c>
      <c r="E237" s="78" t="s">
        <v>309</v>
      </c>
      <c r="F237" s="78" t="s">
        <v>637</v>
      </c>
      <c r="G237" s="78" t="s">
        <v>638</v>
      </c>
      <c r="H237" s="79">
        <v>0</v>
      </c>
      <c r="I237" s="80">
        <v>0</v>
      </c>
      <c r="J237" s="79">
        <v>0</v>
      </c>
      <c r="K237" s="81">
        <v>175.6608672934515</v>
      </c>
      <c r="L237" s="82">
        <v>0</v>
      </c>
      <c r="M237" s="79">
        <v>0</v>
      </c>
      <c r="N237" s="79">
        <v>0</v>
      </c>
      <c r="O237" s="79">
        <v>0</v>
      </c>
      <c r="P237" s="83">
        <v>0</v>
      </c>
      <c r="Q237" s="84">
        <v>0</v>
      </c>
      <c r="R237" s="80">
        <v>0</v>
      </c>
      <c r="S237" s="80">
        <v>0</v>
      </c>
      <c r="T237" s="80">
        <v>0</v>
      </c>
      <c r="U237" s="85">
        <v>0</v>
      </c>
      <c r="V237" s="86">
        <v>0.3</v>
      </c>
      <c r="W237" s="87">
        <f t="shared" si="27"/>
        <v>158.09478056410634</v>
      </c>
      <c r="X237" s="88">
        <f t="shared" si="28"/>
        <v>245.92521421083208</v>
      </c>
      <c r="Y237" s="89">
        <v>160.75</v>
      </c>
      <c r="Z237" s="90">
        <v>0.65</v>
      </c>
      <c r="AA237" s="90">
        <v>0.2751923099764616</v>
      </c>
      <c r="AB237" s="91" t="s">
        <v>176</v>
      </c>
      <c r="AC237" s="92" t="s">
        <v>162</v>
      </c>
      <c r="AD237" s="48" t="s">
        <v>207</v>
      </c>
      <c r="AE237" s="46" t="s">
        <v>208</v>
      </c>
      <c r="AF237" s="108">
        <v>0</v>
      </c>
      <c r="AG237" s="121" t="s">
        <v>133</v>
      </c>
      <c r="AH237" s="122" t="s">
        <v>134</v>
      </c>
      <c r="AI237" s="123">
        <v>0</v>
      </c>
      <c r="AJ237" s="124" t="s">
        <v>151</v>
      </c>
      <c r="AK237" s="139"/>
      <c r="AL237" s="74"/>
    </row>
    <row r="238" spans="1:38" s="12" customFormat="1" ht="23" x14ac:dyDescent="0.35">
      <c r="A238" s="106" t="s">
        <v>203</v>
      </c>
      <c r="B238" s="107" t="s">
        <v>156</v>
      </c>
      <c r="C238" s="75" t="s">
        <v>52</v>
      </c>
      <c r="D238" s="78" t="s">
        <v>100</v>
      </c>
      <c r="E238" s="78" t="s">
        <v>101</v>
      </c>
      <c r="F238" s="78" t="s">
        <v>639</v>
      </c>
      <c r="G238" s="78" t="s">
        <v>640</v>
      </c>
      <c r="H238" s="79">
        <v>0</v>
      </c>
      <c r="I238" s="80">
        <v>0</v>
      </c>
      <c r="J238" s="79">
        <v>0</v>
      </c>
      <c r="K238" s="81">
        <v>1420.6424244112316</v>
      </c>
      <c r="L238" s="82">
        <v>0</v>
      </c>
      <c r="M238" s="79">
        <v>0</v>
      </c>
      <c r="N238" s="79">
        <v>0</v>
      </c>
      <c r="O238" s="79">
        <v>0</v>
      </c>
      <c r="P238" s="83">
        <v>0</v>
      </c>
      <c r="Q238" s="84">
        <v>0</v>
      </c>
      <c r="R238" s="80">
        <v>0</v>
      </c>
      <c r="S238" s="80">
        <v>0</v>
      </c>
      <c r="T238" s="80">
        <v>0</v>
      </c>
      <c r="U238" s="85">
        <v>286.86003285005182</v>
      </c>
      <c r="V238" s="86">
        <v>0.3</v>
      </c>
      <c r="W238" s="87">
        <f t="shared" si="27"/>
        <v>1278.5781819701085</v>
      </c>
      <c r="X238" s="88">
        <f t="shared" si="28"/>
        <v>1988.899394175724</v>
      </c>
      <c r="Y238" s="89">
        <v>853.32</v>
      </c>
      <c r="Z238" s="90">
        <v>0.73</v>
      </c>
      <c r="AA238" s="90">
        <v>0.15356899883013375</v>
      </c>
      <c r="AB238" s="91" t="s">
        <v>176</v>
      </c>
      <c r="AC238" s="92" t="s">
        <v>162</v>
      </c>
      <c r="AD238" s="48" t="s">
        <v>207</v>
      </c>
      <c r="AE238" s="46" t="s">
        <v>208</v>
      </c>
      <c r="AF238" s="108">
        <v>0</v>
      </c>
      <c r="AG238" s="121" t="s">
        <v>133</v>
      </c>
      <c r="AH238" s="122" t="s">
        <v>130</v>
      </c>
      <c r="AI238" s="123">
        <v>0</v>
      </c>
      <c r="AJ238" s="124" t="s">
        <v>151</v>
      </c>
      <c r="AK238" s="139"/>
      <c r="AL238" s="74"/>
    </row>
    <row r="239" spans="1:38" s="12" customFormat="1" ht="23" x14ac:dyDescent="0.35">
      <c r="A239" s="106" t="s">
        <v>203</v>
      </c>
      <c r="B239" s="107" t="s">
        <v>156</v>
      </c>
      <c r="C239" s="75" t="s">
        <v>52</v>
      </c>
      <c r="D239" s="78" t="s">
        <v>100</v>
      </c>
      <c r="E239" s="78" t="s">
        <v>198</v>
      </c>
      <c r="F239" s="78" t="s">
        <v>641</v>
      </c>
      <c r="G239" s="78" t="s">
        <v>642</v>
      </c>
      <c r="H239" s="79">
        <v>0</v>
      </c>
      <c r="I239" s="80">
        <v>0</v>
      </c>
      <c r="J239" s="79">
        <v>0</v>
      </c>
      <c r="K239" s="81">
        <v>608.40664553494673</v>
      </c>
      <c r="L239" s="82">
        <v>0</v>
      </c>
      <c r="M239" s="79">
        <v>0</v>
      </c>
      <c r="N239" s="79">
        <v>0</v>
      </c>
      <c r="O239" s="79">
        <v>0</v>
      </c>
      <c r="P239" s="83">
        <v>0</v>
      </c>
      <c r="Q239" s="84">
        <v>0</v>
      </c>
      <c r="R239" s="80">
        <v>0</v>
      </c>
      <c r="S239" s="80">
        <v>0</v>
      </c>
      <c r="T239" s="80">
        <v>0</v>
      </c>
      <c r="U239" s="85">
        <v>0</v>
      </c>
      <c r="V239" s="86">
        <v>0.3</v>
      </c>
      <c r="W239" s="87">
        <f t="shared" si="27"/>
        <v>547.56598098145207</v>
      </c>
      <c r="X239" s="88">
        <f t="shared" si="28"/>
        <v>851.76930374892538</v>
      </c>
      <c r="Y239" s="89">
        <v>6499.88</v>
      </c>
      <c r="Z239" s="90">
        <v>11.63</v>
      </c>
      <c r="AA239" s="90">
        <v>8.0662387866140399</v>
      </c>
      <c r="AB239" s="91" t="s">
        <v>176</v>
      </c>
      <c r="AC239" s="92" t="s">
        <v>162</v>
      </c>
      <c r="AD239" s="48" t="s">
        <v>149</v>
      </c>
      <c r="AE239" s="46" t="s">
        <v>208</v>
      </c>
      <c r="AF239" s="108">
        <v>0</v>
      </c>
      <c r="AG239" s="154" t="s">
        <v>133</v>
      </c>
      <c r="AH239" s="155" t="s">
        <v>130</v>
      </c>
      <c r="AI239" s="156">
        <v>0</v>
      </c>
      <c r="AJ239" s="124" t="s">
        <v>151</v>
      </c>
      <c r="AK239" s="139"/>
      <c r="AL239" s="74"/>
    </row>
    <row r="240" spans="1:38" s="12" customFormat="1" ht="34.5" x14ac:dyDescent="0.35">
      <c r="A240" s="106" t="s">
        <v>203</v>
      </c>
      <c r="B240" s="107" t="s">
        <v>156</v>
      </c>
      <c r="C240" s="75" t="s">
        <v>39</v>
      </c>
      <c r="D240" s="78" t="s">
        <v>100</v>
      </c>
      <c r="E240" s="78" t="s">
        <v>643</v>
      </c>
      <c r="F240" s="78" t="s">
        <v>644</v>
      </c>
      <c r="G240" s="78" t="s">
        <v>645</v>
      </c>
      <c r="H240" s="79">
        <v>0</v>
      </c>
      <c r="I240" s="80">
        <v>0</v>
      </c>
      <c r="J240" s="79">
        <v>0</v>
      </c>
      <c r="K240" s="81">
        <v>1281.1198868665851</v>
      </c>
      <c r="L240" s="82">
        <v>0</v>
      </c>
      <c r="M240" s="79">
        <v>0</v>
      </c>
      <c r="N240" s="79">
        <v>0</v>
      </c>
      <c r="O240" s="79">
        <v>0</v>
      </c>
      <c r="P240" s="83">
        <v>0</v>
      </c>
      <c r="Q240" s="84">
        <v>0</v>
      </c>
      <c r="R240" s="80">
        <v>0</v>
      </c>
      <c r="S240" s="80">
        <v>11.400497966991122</v>
      </c>
      <c r="T240" s="80">
        <v>0</v>
      </c>
      <c r="U240" s="85">
        <v>0</v>
      </c>
      <c r="V240" s="86">
        <v>0.17</v>
      </c>
      <c r="W240" s="87">
        <f t="shared" si="27"/>
        <v>1063.3295060992657</v>
      </c>
      <c r="X240" s="88">
        <f t="shared" si="28"/>
        <v>1498.9102676339046</v>
      </c>
      <c r="Y240" s="89">
        <v>2751.66</v>
      </c>
      <c r="Z240" s="90">
        <v>2.61</v>
      </c>
      <c r="AA240" s="90">
        <v>2.0522278397973066</v>
      </c>
      <c r="AB240" s="91" t="s">
        <v>176</v>
      </c>
      <c r="AC240" s="92" t="s">
        <v>162</v>
      </c>
      <c r="AD240" s="48" t="s">
        <v>233</v>
      </c>
      <c r="AE240" s="46" t="s">
        <v>164</v>
      </c>
      <c r="AF240" s="108">
        <v>919.16241828317754</v>
      </c>
      <c r="AG240" s="121" t="s">
        <v>169</v>
      </c>
      <c r="AH240" s="122" t="s">
        <v>130</v>
      </c>
      <c r="AI240" s="123">
        <v>0</v>
      </c>
      <c r="AJ240" s="124" t="s">
        <v>151</v>
      </c>
      <c r="AK240" s="139"/>
      <c r="AL240" s="74"/>
    </row>
    <row r="241" spans="1:38" s="12" customFormat="1" ht="23" x14ac:dyDescent="0.35">
      <c r="A241" s="106" t="s">
        <v>203</v>
      </c>
      <c r="B241" s="107" t="s">
        <v>156</v>
      </c>
      <c r="C241" s="75" t="s">
        <v>39</v>
      </c>
      <c r="D241" s="78" t="s">
        <v>100</v>
      </c>
      <c r="E241" s="78" t="s">
        <v>363</v>
      </c>
      <c r="F241" s="78" t="s">
        <v>646</v>
      </c>
      <c r="G241" s="78" t="s">
        <v>647</v>
      </c>
      <c r="H241" s="79">
        <v>0</v>
      </c>
      <c r="I241" s="80">
        <v>0</v>
      </c>
      <c r="J241" s="79">
        <v>0</v>
      </c>
      <c r="K241" s="81">
        <v>289.57194066173651</v>
      </c>
      <c r="L241" s="82">
        <v>0</v>
      </c>
      <c r="M241" s="79">
        <v>0</v>
      </c>
      <c r="N241" s="79">
        <v>0</v>
      </c>
      <c r="O241" s="79">
        <v>0</v>
      </c>
      <c r="P241" s="83">
        <v>0</v>
      </c>
      <c r="Q241" s="84">
        <v>0</v>
      </c>
      <c r="R241" s="80">
        <v>0</v>
      </c>
      <c r="S241" s="80">
        <v>69.795921960900742</v>
      </c>
      <c r="T241" s="80">
        <v>0</v>
      </c>
      <c r="U241" s="85">
        <v>75.54167008853274</v>
      </c>
      <c r="V241" s="86">
        <v>0.3</v>
      </c>
      <c r="W241" s="87">
        <f t="shared" si="27"/>
        <v>260.61474659556285</v>
      </c>
      <c r="X241" s="88">
        <f t="shared" si="28"/>
        <v>405.40071692643107</v>
      </c>
      <c r="Y241" s="89">
        <v>52.94</v>
      </c>
      <c r="Z241" s="90">
        <v>0.22</v>
      </c>
      <c r="AA241" s="90">
        <v>-0.18700948580004439</v>
      </c>
      <c r="AB241" s="91" t="s">
        <v>168</v>
      </c>
      <c r="AC241" s="92" t="s">
        <v>189</v>
      </c>
      <c r="AD241" s="48" t="s">
        <v>207</v>
      </c>
      <c r="AE241" s="46" t="s">
        <v>208</v>
      </c>
      <c r="AF241" s="108">
        <v>287.9149460255307</v>
      </c>
      <c r="AG241" s="121" t="s">
        <v>133</v>
      </c>
      <c r="AH241" s="122" t="s">
        <v>130</v>
      </c>
      <c r="AI241" s="123">
        <v>0</v>
      </c>
      <c r="AJ241" s="124" t="s">
        <v>151</v>
      </c>
      <c r="AK241" s="139"/>
      <c r="AL241" s="74"/>
    </row>
    <row r="242" spans="1:38" s="12" customFormat="1" ht="46" x14ac:dyDescent="0.35">
      <c r="A242" s="106" t="s">
        <v>203</v>
      </c>
      <c r="B242" s="107" t="s">
        <v>156</v>
      </c>
      <c r="C242" s="75" t="s">
        <v>39</v>
      </c>
      <c r="D242" s="78" t="s">
        <v>100</v>
      </c>
      <c r="E242" s="78" t="s">
        <v>212</v>
      </c>
      <c r="F242" s="78" t="s">
        <v>648</v>
      </c>
      <c r="G242" s="78" t="s">
        <v>649</v>
      </c>
      <c r="H242" s="79">
        <v>0</v>
      </c>
      <c r="I242" s="80">
        <v>0</v>
      </c>
      <c r="J242" s="79">
        <v>0</v>
      </c>
      <c r="K242" s="81">
        <v>1081.8969684355864</v>
      </c>
      <c r="L242" s="82">
        <v>0</v>
      </c>
      <c r="M242" s="79">
        <v>0</v>
      </c>
      <c r="N242" s="79">
        <v>0</v>
      </c>
      <c r="O242" s="79">
        <v>0</v>
      </c>
      <c r="P242" s="83">
        <v>0</v>
      </c>
      <c r="Q242" s="84">
        <v>0</v>
      </c>
      <c r="R242" s="80">
        <v>0</v>
      </c>
      <c r="S242" s="80">
        <v>0</v>
      </c>
      <c r="T242" s="80">
        <v>0</v>
      </c>
      <c r="U242" s="85">
        <v>0</v>
      </c>
      <c r="V242" s="86">
        <v>0.3</v>
      </c>
      <c r="W242" s="87">
        <f t="shared" si="27"/>
        <v>973.70727159202772</v>
      </c>
      <c r="X242" s="88">
        <f t="shared" si="28"/>
        <v>1514.6557558098209</v>
      </c>
      <c r="Y242" s="89">
        <v>1468.29</v>
      </c>
      <c r="Z242" s="90">
        <v>1.64</v>
      </c>
      <c r="AA242" s="90">
        <v>0.82785847789612244</v>
      </c>
      <c r="AB242" s="91" t="s">
        <v>168</v>
      </c>
      <c r="AC242" s="92" t="s">
        <v>162</v>
      </c>
      <c r="AD242" s="48" t="s">
        <v>207</v>
      </c>
      <c r="AE242" s="46" t="s">
        <v>208</v>
      </c>
      <c r="AF242" s="108">
        <v>0</v>
      </c>
      <c r="AG242" s="121" t="s">
        <v>133</v>
      </c>
      <c r="AH242" s="122" t="s">
        <v>130</v>
      </c>
      <c r="AI242" s="123">
        <v>0</v>
      </c>
      <c r="AJ242" s="124" t="s">
        <v>151</v>
      </c>
      <c r="AK242" s="139"/>
      <c r="AL242" s="74"/>
    </row>
    <row r="243" spans="1:38" s="12" customFormat="1" ht="46" x14ac:dyDescent="0.35">
      <c r="A243" s="106" t="s">
        <v>203</v>
      </c>
      <c r="B243" s="107" t="s">
        <v>156</v>
      </c>
      <c r="C243" s="75" t="s">
        <v>39</v>
      </c>
      <c r="D243" s="78" t="s">
        <v>100</v>
      </c>
      <c r="E243" s="78" t="s">
        <v>212</v>
      </c>
      <c r="F243" s="78" t="s">
        <v>650</v>
      </c>
      <c r="G243" s="78" t="s">
        <v>651</v>
      </c>
      <c r="H243" s="79">
        <v>0</v>
      </c>
      <c r="I243" s="80">
        <v>0</v>
      </c>
      <c r="J243" s="79">
        <v>0</v>
      </c>
      <c r="K243" s="81">
        <v>622.91715825635208</v>
      </c>
      <c r="L243" s="82">
        <v>0</v>
      </c>
      <c r="M243" s="79">
        <v>0</v>
      </c>
      <c r="N243" s="79">
        <v>0</v>
      </c>
      <c r="O243" s="79">
        <v>0</v>
      </c>
      <c r="P243" s="83">
        <v>0</v>
      </c>
      <c r="Q243" s="84">
        <v>0</v>
      </c>
      <c r="R243" s="80">
        <v>0</v>
      </c>
      <c r="S243" s="80">
        <v>0</v>
      </c>
      <c r="T243" s="80">
        <v>0</v>
      </c>
      <c r="U243" s="85">
        <v>0</v>
      </c>
      <c r="V243" s="86">
        <v>0.3</v>
      </c>
      <c r="W243" s="87">
        <f t="shared" si="27"/>
        <v>560.62544243071693</v>
      </c>
      <c r="X243" s="88">
        <f t="shared" si="28"/>
        <v>872.08402155889291</v>
      </c>
      <c r="Y243" s="89">
        <v>6009.85</v>
      </c>
      <c r="Z243" s="90">
        <v>11.64</v>
      </c>
      <c r="AA243" s="90">
        <v>7.9731200673559854</v>
      </c>
      <c r="AB243" s="91" t="s">
        <v>161</v>
      </c>
      <c r="AC243" s="92" t="s">
        <v>162</v>
      </c>
      <c r="AD243" s="48" t="s">
        <v>207</v>
      </c>
      <c r="AE243" s="46" t="s">
        <v>208</v>
      </c>
      <c r="AF243" s="108">
        <v>0</v>
      </c>
      <c r="AG243" s="154" t="s">
        <v>133</v>
      </c>
      <c r="AH243" s="155" t="s">
        <v>130</v>
      </c>
      <c r="AI243" s="156">
        <v>0</v>
      </c>
      <c r="AJ243" s="124" t="s">
        <v>151</v>
      </c>
      <c r="AK243" s="139"/>
      <c r="AL243" s="74"/>
    </row>
    <row r="244" spans="1:38" s="12" customFormat="1" ht="34.5" x14ac:dyDescent="0.35">
      <c r="A244" s="106" t="s">
        <v>203</v>
      </c>
      <c r="B244" s="107" t="s">
        <v>156</v>
      </c>
      <c r="C244" s="75" t="s">
        <v>39</v>
      </c>
      <c r="D244" s="78" t="s">
        <v>100</v>
      </c>
      <c r="E244" s="78" t="s">
        <v>372</v>
      </c>
      <c r="F244" s="78" t="s">
        <v>652</v>
      </c>
      <c r="G244" s="78" t="s">
        <v>653</v>
      </c>
      <c r="H244" s="79">
        <v>0</v>
      </c>
      <c r="I244" s="80">
        <v>0</v>
      </c>
      <c r="J244" s="79">
        <v>0</v>
      </c>
      <c r="K244" s="81">
        <v>1338.0237304046</v>
      </c>
      <c r="L244" s="82">
        <v>0</v>
      </c>
      <c r="M244" s="79">
        <v>0</v>
      </c>
      <c r="N244" s="79">
        <v>0</v>
      </c>
      <c r="O244" s="79">
        <v>0</v>
      </c>
      <c r="P244" s="83">
        <v>0</v>
      </c>
      <c r="Q244" s="84">
        <v>0</v>
      </c>
      <c r="R244" s="80">
        <v>0</v>
      </c>
      <c r="S244" s="80">
        <v>0</v>
      </c>
      <c r="T244" s="80">
        <v>0</v>
      </c>
      <c r="U244" s="85">
        <v>0</v>
      </c>
      <c r="V244" s="86">
        <v>0.19</v>
      </c>
      <c r="W244" s="87">
        <f t="shared" si="27"/>
        <v>1083.799221627726</v>
      </c>
      <c r="X244" s="88">
        <f t="shared" si="28"/>
        <v>1592.248239181474</v>
      </c>
      <c r="Y244" s="89">
        <v>1814.54</v>
      </c>
      <c r="Z244" s="90">
        <v>1.64</v>
      </c>
      <c r="AA244" s="90">
        <v>0.82764840328705225</v>
      </c>
      <c r="AB244" s="91" t="s">
        <v>176</v>
      </c>
      <c r="AC244" s="92" t="s">
        <v>189</v>
      </c>
      <c r="AD244" s="48" t="s">
        <v>163</v>
      </c>
      <c r="AE244" s="46" t="s">
        <v>164</v>
      </c>
      <c r="AF244" s="108">
        <v>0</v>
      </c>
      <c r="AG244" s="121" t="s">
        <v>133</v>
      </c>
      <c r="AH244" s="122" t="s">
        <v>130</v>
      </c>
      <c r="AI244" s="123">
        <v>0</v>
      </c>
      <c r="AJ244" s="124" t="s">
        <v>151</v>
      </c>
      <c r="AK244" s="139"/>
      <c r="AL244" s="74"/>
    </row>
    <row r="245" spans="1:38" s="12" customFormat="1" ht="34.5" x14ac:dyDescent="0.35">
      <c r="A245" s="106" t="s">
        <v>203</v>
      </c>
      <c r="B245" s="107" t="s">
        <v>156</v>
      </c>
      <c r="C245" s="75" t="s">
        <v>39</v>
      </c>
      <c r="D245" s="78" t="s">
        <v>100</v>
      </c>
      <c r="E245" s="78" t="s">
        <v>363</v>
      </c>
      <c r="F245" s="78" t="s">
        <v>654</v>
      </c>
      <c r="G245" s="78" t="s">
        <v>655</v>
      </c>
      <c r="H245" s="79">
        <v>0</v>
      </c>
      <c r="I245" s="80">
        <v>0</v>
      </c>
      <c r="J245" s="79">
        <v>0</v>
      </c>
      <c r="K245" s="81">
        <v>453.58079711685474</v>
      </c>
      <c r="L245" s="82">
        <v>0</v>
      </c>
      <c r="M245" s="79">
        <v>0</v>
      </c>
      <c r="N245" s="79">
        <v>0</v>
      </c>
      <c r="O245" s="79">
        <v>0</v>
      </c>
      <c r="P245" s="83">
        <v>0</v>
      </c>
      <c r="Q245" s="84">
        <v>0</v>
      </c>
      <c r="R245" s="80">
        <v>0</v>
      </c>
      <c r="S245" s="80">
        <v>0</v>
      </c>
      <c r="T245" s="80">
        <v>0</v>
      </c>
      <c r="U245" s="85">
        <v>0</v>
      </c>
      <c r="V245" s="86">
        <v>0.3</v>
      </c>
      <c r="W245" s="87">
        <f t="shared" si="27"/>
        <v>408.22271740516925</v>
      </c>
      <c r="X245" s="88">
        <f t="shared" si="28"/>
        <v>635.01311596359665</v>
      </c>
      <c r="Y245" s="89">
        <v>397.87</v>
      </c>
      <c r="Z245" s="90">
        <v>1.05</v>
      </c>
      <c r="AA245" s="90">
        <v>0.40540978266848077</v>
      </c>
      <c r="AB245" s="91" t="s">
        <v>176</v>
      </c>
      <c r="AC245" s="92" t="s">
        <v>162</v>
      </c>
      <c r="AD245" s="48" t="s">
        <v>149</v>
      </c>
      <c r="AE245" s="46" t="s">
        <v>208</v>
      </c>
      <c r="AF245" s="108">
        <v>0</v>
      </c>
      <c r="AG245" s="154" t="s">
        <v>130</v>
      </c>
      <c r="AH245" s="155" t="s">
        <v>130</v>
      </c>
      <c r="AI245" s="156">
        <v>0</v>
      </c>
      <c r="AJ245" s="124" t="s">
        <v>151</v>
      </c>
      <c r="AK245" s="139"/>
      <c r="AL245" s="74"/>
    </row>
    <row r="246" spans="1:38" s="12" customFormat="1" ht="23" x14ac:dyDescent="0.35">
      <c r="A246" s="106" t="s">
        <v>203</v>
      </c>
      <c r="B246" s="107" t="s">
        <v>156</v>
      </c>
      <c r="C246" s="75" t="s">
        <v>152</v>
      </c>
      <c r="D246" s="78" t="s">
        <v>394</v>
      </c>
      <c r="E246" s="78" t="s">
        <v>656</v>
      </c>
      <c r="F246" s="78" t="s">
        <v>657</v>
      </c>
      <c r="G246" s="78" t="s">
        <v>658</v>
      </c>
      <c r="H246" s="79">
        <v>0</v>
      </c>
      <c r="I246" s="80">
        <v>0</v>
      </c>
      <c r="J246" s="79">
        <v>0</v>
      </c>
      <c r="K246" s="81">
        <v>1178.8258113659599</v>
      </c>
      <c r="L246" s="82">
        <v>0</v>
      </c>
      <c r="M246" s="79">
        <v>0</v>
      </c>
      <c r="N246" s="79">
        <v>0</v>
      </c>
      <c r="O246" s="79">
        <v>0</v>
      </c>
      <c r="P246" s="83">
        <v>0</v>
      </c>
      <c r="Q246" s="84">
        <v>0</v>
      </c>
      <c r="R246" s="80">
        <v>0</v>
      </c>
      <c r="S246" s="80">
        <v>0</v>
      </c>
      <c r="T246" s="80">
        <v>0</v>
      </c>
      <c r="U246" s="85">
        <v>0</v>
      </c>
      <c r="V246" s="86">
        <v>0.3</v>
      </c>
      <c r="W246" s="87">
        <f t="shared" si="27"/>
        <v>1060.943230229364</v>
      </c>
      <c r="X246" s="88">
        <f t="shared" si="28"/>
        <v>1650.3561359123437</v>
      </c>
      <c r="Y246" s="89">
        <v>106.18</v>
      </c>
      <c r="Z246" s="90">
        <v>3.14</v>
      </c>
      <c r="AA246" s="90">
        <v>-0.8484317845438345</v>
      </c>
      <c r="AB246" s="91" t="s">
        <v>176</v>
      </c>
      <c r="AC246" s="92" t="s">
        <v>189</v>
      </c>
      <c r="AD246" s="48" t="s">
        <v>207</v>
      </c>
      <c r="AE246" s="46" t="s">
        <v>150</v>
      </c>
      <c r="AF246" s="108">
        <v>1103.7766683799102</v>
      </c>
      <c r="AG246" s="121" t="s">
        <v>209</v>
      </c>
      <c r="AH246" s="122" t="s">
        <v>130</v>
      </c>
      <c r="AI246" s="123">
        <v>0</v>
      </c>
      <c r="AJ246" s="124" t="s">
        <v>151</v>
      </c>
      <c r="AK246" s="139"/>
      <c r="AL246" s="74"/>
    </row>
    <row r="247" spans="1:38" s="12" customFormat="1" ht="23" x14ac:dyDescent="0.35">
      <c r="A247" s="106" t="s">
        <v>203</v>
      </c>
      <c r="B247" s="107" t="s">
        <v>156</v>
      </c>
      <c r="C247" s="75" t="s">
        <v>39</v>
      </c>
      <c r="D247" s="78" t="s">
        <v>394</v>
      </c>
      <c r="E247" s="78" t="s">
        <v>198</v>
      </c>
      <c r="F247" s="78" t="s">
        <v>659</v>
      </c>
      <c r="G247" s="78" t="s">
        <v>660</v>
      </c>
      <c r="H247" s="79">
        <v>0</v>
      </c>
      <c r="I247" s="80">
        <v>0</v>
      </c>
      <c r="J247" s="79">
        <v>0</v>
      </c>
      <c r="K247" s="81">
        <v>304.86688513225261</v>
      </c>
      <c r="L247" s="82">
        <v>0</v>
      </c>
      <c r="M247" s="79">
        <v>0</v>
      </c>
      <c r="N247" s="79">
        <v>0</v>
      </c>
      <c r="O247" s="79">
        <v>0</v>
      </c>
      <c r="P247" s="83">
        <v>0</v>
      </c>
      <c r="Q247" s="84">
        <v>0</v>
      </c>
      <c r="R247" s="80">
        <v>0</v>
      </c>
      <c r="S247" s="80">
        <v>0</v>
      </c>
      <c r="T247" s="80">
        <v>0</v>
      </c>
      <c r="U247" s="85">
        <v>0</v>
      </c>
      <c r="V247" s="86">
        <v>0.3</v>
      </c>
      <c r="W247" s="87">
        <f t="shared" si="27"/>
        <v>274.38019661902734</v>
      </c>
      <c r="X247" s="88">
        <f t="shared" si="28"/>
        <v>426.81363918515365</v>
      </c>
      <c r="Y247" s="89">
        <v>-205.36</v>
      </c>
      <c r="Z247" s="90">
        <v>-0.81</v>
      </c>
      <c r="AA247" s="90">
        <v>-0.9239344473720863</v>
      </c>
      <c r="AB247" s="91" t="s">
        <v>176</v>
      </c>
      <c r="AC247" s="92" t="s">
        <v>177</v>
      </c>
      <c r="AD247" s="48" t="s">
        <v>207</v>
      </c>
      <c r="AE247" s="46" t="s">
        <v>208</v>
      </c>
      <c r="AF247" s="108">
        <v>0</v>
      </c>
      <c r="AG247" s="121" t="s">
        <v>133</v>
      </c>
      <c r="AH247" s="122" t="s">
        <v>130</v>
      </c>
      <c r="AI247" s="123">
        <v>0</v>
      </c>
      <c r="AJ247" s="124" t="s">
        <v>151</v>
      </c>
      <c r="AK247" s="139"/>
      <c r="AL247" s="74"/>
    </row>
    <row r="248" spans="1:38" s="12" customFormat="1" ht="23" x14ac:dyDescent="0.35">
      <c r="A248" s="106" t="s">
        <v>203</v>
      </c>
      <c r="B248" s="107" t="s">
        <v>156</v>
      </c>
      <c r="C248" s="75" t="s">
        <v>52</v>
      </c>
      <c r="D248" s="78" t="s">
        <v>406</v>
      </c>
      <c r="E248" s="78" t="s">
        <v>407</v>
      </c>
      <c r="F248" s="78" t="s">
        <v>661</v>
      </c>
      <c r="G248" s="78" t="s">
        <v>662</v>
      </c>
      <c r="H248" s="79">
        <v>0</v>
      </c>
      <c r="I248" s="80">
        <v>0</v>
      </c>
      <c r="J248" s="79">
        <v>0</v>
      </c>
      <c r="K248" s="81">
        <v>826.70582754284169</v>
      </c>
      <c r="L248" s="82">
        <v>0</v>
      </c>
      <c r="M248" s="79">
        <v>0</v>
      </c>
      <c r="N248" s="79">
        <v>0</v>
      </c>
      <c r="O248" s="79">
        <v>0</v>
      </c>
      <c r="P248" s="83">
        <v>0</v>
      </c>
      <c r="Q248" s="84">
        <v>0</v>
      </c>
      <c r="R248" s="80">
        <v>0</v>
      </c>
      <c r="S248" s="80">
        <v>0</v>
      </c>
      <c r="T248" s="80">
        <v>0</v>
      </c>
      <c r="U248" s="85">
        <v>0</v>
      </c>
      <c r="V248" s="86">
        <v>0.3</v>
      </c>
      <c r="W248" s="87">
        <f t="shared" si="27"/>
        <v>744.03524478855752</v>
      </c>
      <c r="X248" s="88">
        <f t="shared" si="28"/>
        <v>1157.3881585599784</v>
      </c>
      <c r="Y248" s="89">
        <v>773.75</v>
      </c>
      <c r="Z248" s="90">
        <v>0.86</v>
      </c>
      <c r="AA248" s="90">
        <v>0.35528437618754855</v>
      </c>
      <c r="AB248" s="91" t="s">
        <v>161</v>
      </c>
      <c r="AC248" s="92" t="s">
        <v>162</v>
      </c>
      <c r="AD248" s="48" t="s">
        <v>207</v>
      </c>
      <c r="AE248" s="46" t="s">
        <v>208</v>
      </c>
      <c r="AF248" s="108">
        <v>0</v>
      </c>
      <c r="AG248" s="121" t="s">
        <v>133</v>
      </c>
      <c r="AH248" s="122" t="s">
        <v>134</v>
      </c>
      <c r="AI248" s="123">
        <v>0</v>
      </c>
      <c r="AJ248" s="124" t="s">
        <v>151</v>
      </c>
      <c r="AK248" s="139"/>
      <c r="AL248" s="74"/>
    </row>
    <row r="249" spans="1:38" s="12" customFormat="1" ht="23" x14ac:dyDescent="0.35">
      <c r="A249" s="106" t="s">
        <v>203</v>
      </c>
      <c r="B249" s="129" t="s">
        <v>156</v>
      </c>
      <c r="C249" s="75" t="s">
        <v>52</v>
      </c>
      <c r="D249" s="78" t="s">
        <v>663</v>
      </c>
      <c r="E249" s="78" t="s">
        <v>664</v>
      </c>
      <c r="F249" s="78" t="s">
        <v>665</v>
      </c>
      <c r="G249" s="78" t="s">
        <v>666</v>
      </c>
      <c r="H249" s="79">
        <v>0</v>
      </c>
      <c r="I249" s="80">
        <v>0</v>
      </c>
      <c r="J249" s="79">
        <v>0</v>
      </c>
      <c r="K249" s="81">
        <v>102.43125327930902</v>
      </c>
      <c r="L249" s="82">
        <v>0</v>
      </c>
      <c r="M249" s="79">
        <v>0</v>
      </c>
      <c r="N249" s="79">
        <v>0</v>
      </c>
      <c r="O249" s="79">
        <v>0</v>
      </c>
      <c r="P249" s="83">
        <v>0</v>
      </c>
      <c r="Q249" s="84">
        <v>0</v>
      </c>
      <c r="R249" s="80">
        <v>0</v>
      </c>
      <c r="S249" s="80">
        <v>0</v>
      </c>
      <c r="T249" s="80">
        <v>0</v>
      </c>
      <c r="U249" s="85">
        <v>0</v>
      </c>
      <c r="V249" s="86">
        <v>0.3</v>
      </c>
      <c r="W249" s="87">
        <f t="shared" si="27"/>
        <v>92.188127951378121</v>
      </c>
      <c r="X249" s="88">
        <f t="shared" si="28"/>
        <v>143.40375459103262</v>
      </c>
      <c r="Y249" s="89">
        <v>49.21</v>
      </c>
      <c r="Z249" s="90">
        <v>0.36</v>
      </c>
      <c r="AA249" s="90">
        <v>3.117923932003475E-2</v>
      </c>
      <c r="AB249" s="91" t="s">
        <v>161</v>
      </c>
      <c r="AC249" s="92" t="s">
        <v>189</v>
      </c>
      <c r="AD249" s="48" t="s">
        <v>207</v>
      </c>
      <c r="AE249" s="46" t="s">
        <v>208</v>
      </c>
      <c r="AF249" s="108">
        <v>0</v>
      </c>
      <c r="AG249" s="121" t="s">
        <v>130</v>
      </c>
      <c r="AH249" s="122" t="s">
        <v>130</v>
      </c>
      <c r="AI249" s="123">
        <v>0</v>
      </c>
      <c r="AJ249" s="124" t="s">
        <v>151</v>
      </c>
      <c r="AK249" s="139"/>
      <c r="AL249" s="74"/>
    </row>
    <row r="250" spans="1:38" s="12" customFormat="1" ht="34.5" x14ac:dyDescent="0.35">
      <c r="A250" s="106" t="s">
        <v>203</v>
      </c>
      <c r="B250" s="107" t="s">
        <v>156</v>
      </c>
      <c r="C250" s="75" t="s">
        <v>52</v>
      </c>
      <c r="D250" s="78" t="s">
        <v>417</v>
      </c>
      <c r="E250" s="78" t="s">
        <v>273</v>
      </c>
      <c r="F250" s="78" t="s">
        <v>667</v>
      </c>
      <c r="G250" s="78" t="s">
        <v>668</v>
      </c>
      <c r="H250" s="79">
        <v>0</v>
      </c>
      <c r="I250" s="80">
        <v>0</v>
      </c>
      <c r="J250" s="79">
        <v>0</v>
      </c>
      <c r="K250" s="81">
        <v>657.87845124699027</v>
      </c>
      <c r="L250" s="82">
        <v>0</v>
      </c>
      <c r="M250" s="79">
        <v>0</v>
      </c>
      <c r="N250" s="79">
        <v>0</v>
      </c>
      <c r="O250" s="79">
        <v>0</v>
      </c>
      <c r="P250" s="83">
        <v>0</v>
      </c>
      <c r="Q250" s="84">
        <v>0</v>
      </c>
      <c r="R250" s="80">
        <v>0</v>
      </c>
      <c r="S250" s="80">
        <v>0</v>
      </c>
      <c r="T250" s="80">
        <v>0</v>
      </c>
      <c r="U250" s="85">
        <v>0</v>
      </c>
      <c r="V250" s="86">
        <v>0.3</v>
      </c>
      <c r="W250" s="87">
        <f t="shared" si="27"/>
        <v>592.09060612229121</v>
      </c>
      <c r="X250" s="88">
        <f t="shared" si="28"/>
        <v>921.02983174578628</v>
      </c>
      <c r="Y250" s="89">
        <v>1095.5899999999999</v>
      </c>
      <c r="Z250" s="90">
        <v>1.68</v>
      </c>
      <c r="AA250" s="90">
        <v>0.91788037496698804</v>
      </c>
      <c r="AB250" s="91" t="s">
        <v>161</v>
      </c>
      <c r="AC250" s="92" t="s">
        <v>162</v>
      </c>
      <c r="AD250" s="48" t="s">
        <v>207</v>
      </c>
      <c r="AE250" s="46" t="s">
        <v>208</v>
      </c>
      <c r="AF250" s="108">
        <v>0</v>
      </c>
      <c r="AG250" s="121" t="s">
        <v>133</v>
      </c>
      <c r="AH250" s="122" t="s">
        <v>134</v>
      </c>
      <c r="AI250" s="123">
        <v>0</v>
      </c>
      <c r="AJ250" s="124" t="s">
        <v>151</v>
      </c>
      <c r="AK250" s="139"/>
      <c r="AL250" s="74"/>
    </row>
    <row r="251" spans="1:38" s="12" customFormat="1" ht="23" x14ac:dyDescent="0.35">
      <c r="A251" s="106" t="s">
        <v>203</v>
      </c>
      <c r="B251" s="107" t="s">
        <v>156</v>
      </c>
      <c r="C251" s="75" t="s">
        <v>39</v>
      </c>
      <c r="D251" s="78" t="s">
        <v>417</v>
      </c>
      <c r="E251" s="78" t="s">
        <v>212</v>
      </c>
      <c r="F251" s="78" t="s">
        <v>669</v>
      </c>
      <c r="G251" s="78" t="s">
        <v>670</v>
      </c>
      <c r="H251" s="79">
        <v>0</v>
      </c>
      <c r="I251" s="80">
        <v>0</v>
      </c>
      <c r="J251" s="79">
        <v>0</v>
      </c>
      <c r="K251" s="81">
        <v>2439.4660003661984</v>
      </c>
      <c r="L251" s="82">
        <v>0</v>
      </c>
      <c r="M251" s="79">
        <v>0</v>
      </c>
      <c r="N251" s="79">
        <v>0</v>
      </c>
      <c r="O251" s="79">
        <v>0</v>
      </c>
      <c r="P251" s="83">
        <v>0</v>
      </c>
      <c r="Q251" s="84">
        <v>0</v>
      </c>
      <c r="R251" s="80">
        <v>0</v>
      </c>
      <c r="S251" s="80">
        <v>0</v>
      </c>
      <c r="T251" s="80">
        <v>0.65819194000000003</v>
      </c>
      <c r="U251" s="85">
        <v>0</v>
      </c>
      <c r="V251" s="86">
        <v>0.18</v>
      </c>
      <c r="W251" s="87">
        <f t="shared" si="27"/>
        <v>2000.3621203002829</v>
      </c>
      <c r="X251" s="88">
        <f t="shared" si="28"/>
        <v>2878.5698804321141</v>
      </c>
      <c r="Y251" s="89">
        <v>1760.74</v>
      </c>
      <c r="Z251" s="90">
        <v>0.87</v>
      </c>
      <c r="AA251" s="90">
        <v>0.55957420904683841</v>
      </c>
      <c r="AB251" s="91" t="s">
        <v>168</v>
      </c>
      <c r="AC251" s="92" t="s">
        <v>162</v>
      </c>
      <c r="AD251" s="48" t="s">
        <v>178</v>
      </c>
      <c r="AE251" s="46" t="s">
        <v>164</v>
      </c>
      <c r="AF251" s="108">
        <v>1854.2797640047097</v>
      </c>
      <c r="AG251" s="121" t="s">
        <v>133</v>
      </c>
      <c r="AH251" s="122" t="s">
        <v>303</v>
      </c>
      <c r="AI251" s="123">
        <v>0</v>
      </c>
      <c r="AJ251" s="124" t="s">
        <v>151</v>
      </c>
      <c r="AK251" s="139"/>
      <c r="AL251" s="74"/>
    </row>
    <row r="252" spans="1:38" s="12" customFormat="1" ht="23" x14ac:dyDescent="0.35">
      <c r="A252" s="106" t="s">
        <v>203</v>
      </c>
      <c r="B252" s="107" t="s">
        <v>156</v>
      </c>
      <c r="C252" s="75" t="s">
        <v>52</v>
      </c>
      <c r="D252" s="78" t="s">
        <v>108</v>
      </c>
      <c r="E252" s="78" t="s">
        <v>664</v>
      </c>
      <c r="F252" s="78" t="s">
        <v>671</v>
      </c>
      <c r="G252" s="78" t="s">
        <v>672</v>
      </c>
      <c r="H252" s="79">
        <v>0</v>
      </c>
      <c r="I252" s="80">
        <v>0</v>
      </c>
      <c r="J252" s="79">
        <v>0</v>
      </c>
      <c r="K252" s="81">
        <v>192.54663874322392</v>
      </c>
      <c r="L252" s="82">
        <v>0</v>
      </c>
      <c r="M252" s="79">
        <v>0</v>
      </c>
      <c r="N252" s="79">
        <v>0</v>
      </c>
      <c r="O252" s="79">
        <v>0</v>
      </c>
      <c r="P252" s="83">
        <v>0</v>
      </c>
      <c r="Q252" s="84">
        <v>0</v>
      </c>
      <c r="R252" s="80">
        <v>0</v>
      </c>
      <c r="S252" s="80">
        <v>0</v>
      </c>
      <c r="T252" s="80">
        <v>0</v>
      </c>
      <c r="U252" s="85">
        <v>0</v>
      </c>
      <c r="V252" s="86">
        <v>0.3</v>
      </c>
      <c r="W252" s="87">
        <f t="shared" si="27"/>
        <v>173.29197486890155</v>
      </c>
      <c r="X252" s="88">
        <f t="shared" si="28"/>
        <v>269.56529424051348</v>
      </c>
      <c r="Y252" s="89">
        <v>1390.62</v>
      </c>
      <c r="Z252" s="90">
        <v>6.01</v>
      </c>
      <c r="AA252" s="90">
        <v>4.3536602657830921</v>
      </c>
      <c r="AB252" s="91" t="s">
        <v>176</v>
      </c>
      <c r="AC252" s="92" t="s">
        <v>162</v>
      </c>
      <c r="AD252" s="48" t="s">
        <v>207</v>
      </c>
      <c r="AE252" s="46" t="s">
        <v>208</v>
      </c>
      <c r="AF252" s="108">
        <v>243.29793133913634</v>
      </c>
      <c r="AG252" s="121" t="s">
        <v>133</v>
      </c>
      <c r="AH252" s="122" t="s">
        <v>134</v>
      </c>
      <c r="AI252" s="123">
        <v>0</v>
      </c>
      <c r="AJ252" s="124" t="s">
        <v>151</v>
      </c>
      <c r="AK252" s="139"/>
      <c r="AL252" s="74"/>
    </row>
    <row r="253" spans="1:38" s="12" customFormat="1" ht="23" x14ac:dyDescent="0.35">
      <c r="A253" s="106" t="s">
        <v>203</v>
      </c>
      <c r="B253" s="107" t="s">
        <v>156</v>
      </c>
      <c r="C253" s="75" t="s">
        <v>52</v>
      </c>
      <c r="D253" s="78" t="s">
        <v>108</v>
      </c>
      <c r="E253" s="78" t="s">
        <v>356</v>
      </c>
      <c r="F253" s="78" t="s">
        <v>673</v>
      </c>
      <c r="G253" s="78" t="s">
        <v>674</v>
      </c>
      <c r="H253" s="79">
        <v>0</v>
      </c>
      <c r="I253" s="80">
        <v>0</v>
      </c>
      <c r="J253" s="79">
        <v>0</v>
      </c>
      <c r="K253" s="81">
        <v>586.62712767047503</v>
      </c>
      <c r="L253" s="82">
        <v>0</v>
      </c>
      <c r="M253" s="79">
        <v>0</v>
      </c>
      <c r="N253" s="79">
        <v>0</v>
      </c>
      <c r="O253" s="79">
        <v>0</v>
      </c>
      <c r="P253" s="83">
        <v>0</v>
      </c>
      <c r="Q253" s="84">
        <v>0</v>
      </c>
      <c r="R253" s="80">
        <v>0</v>
      </c>
      <c r="S253" s="80">
        <v>0</v>
      </c>
      <c r="T253" s="80">
        <v>0</v>
      </c>
      <c r="U253" s="85">
        <v>0</v>
      </c>
      <c r="V253" s="86">
        <v>0.3</v>
      </c>
      <c r="W253" s="87">
        <f t="shared" si="27"/>
        <v>527.9644149034275</v>
      </c>
      <c r="X253" s="88">
        <f t="shared" si="28"/>
        <v>821.27797873866496</v>
      </c>
      <c r="Y253" s="89">
        <v>82.4</v>
      </c>
      <c r="Z253" s="90">
        <v>0.1</v>
      </c>
      <c r="AA253" s="90">
        <v>-0.15497647243956686</v>
      </c>
      <c r="AB253" s="91" t="s">
        <v>176</v>
      </c>
      <c r="AC253" s="92" t="s">
        <v>189</v>
      </c>
      <c r="AD253" s="48" t="s">
        <v>207</v>
      </c>
      <c r="AE253" s="46" t="s">
        <v>208</v>
      </c>
      <c r="AF253" s="115">
        <v>976.17274986985944</v>
      </c>
      <c r="AG253" s="116" t="s">
        <v>209</v>
      </c>
      <c r="AH253" s="117" t="s">
        <v>134</v>
      </c>
      <c r="AI253" s="118">
        <v>0</v>
      </c>
      <c r="AJ253" s="124" t="s">
        <v>151</v>
      </c>
      <c r="AK253" s="139"/>
      <c r="AL253" s="74"/>
    </row>
    <row r="254" spans="1:38" s="12" customFormat="1" ht="34.5" x14ac:dyDescent="0.35">
      <c r="A254" s="106" t="s">
        <v>203</v>
      </c>
      <c r="B254" s="107" t="s">
        <v>156</v>
      </c>
      <c r="C254" s="75" t="s">
        <v>39</v>
      </c>
      <c r="D254" s="78" t="s">
        <v>108</v>
      </c>
      <c r="E254" s="78" t="s">
        <v>194</v>
      </c>
      <c r="F254" s="78" t="s">
        <v>675</v>
      </c>
      <c r="G254" s="78" t="s">
        <v>676</v>
      </c>
      <c r="H254" s="79">
        <v>0</v>
      </c>
      <c r="I254" s="80">
        <v>0</v>
      </c>
      <c r="J254" s="79">
        <v>0</v>
      </c>
      <c r="K254" s="81">
        <v>1158.3770822773984</v>
      </c>
      <c r="L254" s="82">
        <v>0</v>
      </c>
      <c r="M254" s="79">
        <v>0</v>
      </c>
      <c r="N254" s="79">
        <v>0</v>
      </c>
      <c r="O254" s="79">
        <v>0</v>
      </c>
      <c r="P254" s="83">
        <v>0</v>
      </c>
      <c r="Q254" s="84">
        <v>0</v>
      </c>
      <c r="R254" s="80">
        <v>0</v>
      </c>
      <c r="S254" s="80">
        <v>0</v>
      </c>
      <c r="T254" s="80">
        <v>0</v>
      </c>
      <c r="U254" s="85">
        <v>0</v>
      </c>
      <c r="V254" s="86">
        <v>0.3</v>
      </c>
      <c r="W254" s="87">
        <f t="shared" si="27"/>
        <v>1042.5393740496586</v>
      </c>
      <c r="X254" s="88">
        <f t="shared" si="28"/>
        <v>1621.7279151883577</v>
      </c>
      <c r="Y254" s="89">
        <v>900.46</v>
      </c>
      <c r="Z254" s="90">
        <v>0.9</v>
      </c>
      <c r="AA254" s="90">
        <v>0.31706840499745431</v>
      </c>
      <c r="AB254" s="91" t="s">
        <v>168</v>
      </c>
      <c r="AC254" s="92" t="s">
        <v>162</v>
      </c>
      <c r="AD254" s="48" t="s">
        <v>207</v>
      </c>
      <c r="AE254" s="46" t="s">
        <v>208</v>
      </c>
      <c r="AF254" s="108">
        <v>0</v>
      </c>
      <c r="AG254" s="121" t="s">
        <v>169</v>
      </c>
      <c r="AH254" s="122" t="s">
        <v>130</v>
      </c>
      <c r="AI254" s="123">
        <v>0</v>
      </c>
      <c r="AJ254" s="124" t="s">
        <v>151</v>
      </c>
      <c r="AK254" s="139"/>
      <c r="AL254" s="74"/>
    </row>
    <row r="255" spans="1:38" s="12" customFormat="1" ht="23" x14ac:dyDescent="0.35">
      <c r="A255" s="106" t="s">
        <v>203</v>
      </c>
      <c r="B255" s="107" t="s">
        <v>156</v>
      </c>
      <c r="C255" s="75" t="s">
        <v>52</v>
      </c>
      <c r="D255" s="78" t="s">
        <v>514</v>
      </c>
      <c r="E255" s="78" t="s">
        <v>515</v>
      </c>
      <c r="F255" s="78" t="s">
        <v>677</v>
      </c>
      <c r="G255" s="78" t="s">
        <v>678</v>
      </c>
      <c r="H255" s="79">
        <v>0</v>
      </c>
      <c r="I255" s="80">
        <v>0</v>
      </c>
      <c r="J255" s="79">
        <v>0</v>
      </c>
      <c r="K255" s="81">
        <v>361.19728518679722</v>
      </c>
      <c r="L255" s="82">
        <v>0</v>
      </c>
      <c r="M255" s="79">
        <v>0</v>
      </c>
      <c r="N255" s="79">
        <v>0</v>
      </c>
      <c r="O255" s="79">
        <v>0</v>
      </c>
      <c r="P255" s="83">
        <v>0</v>
      </c>
      <c r="Q255" s="84">
        <v>0</v>
      </c>
      <c r="R255" s="80">
        <v>0</v>
      </c>
      <c r="S255" s="80">
        <v>0</v>
      </c>
      <c r="T255" s="80">
        <v>0</v>
      </c>
      <c r="U255" s="85">
        <v>0</v>
      </c>
      <c r="V255" s="86">
        <v>0.3</v>
      </c>
      <c r="W255" s="87">
        <f t="shared" si="27"/>
        <v>325.0775566681175</v>
      </c>
      <c r="X255" s="88">
        <f t="shared" si="28"/>
        <v>505.67619926151605</v>
      </c>
      <c r="Y255" s="89">
        <v>428.47</v>
      </c>
      <c r="Z255" s="90">
        <v>1.0900000000000001</v>
      </c>
      <c r="AA255" s="90">
        <v>0.5251265907250412</v>
      </c>
      <c r="AB255" s="91" t="s">
        <v>176</v>
      </c>
      <c r="AC255" s="92" t="s">
        <v>162</v>
      </c>
      <c r="AD255" s="48" t="s">
        <v>149</v>
      </c>
      <c r="AE255" s="46" t="s">
        <v>208</v>
      </c>
      <c r="AF255" s="108">
        <v>0</v>
      </c>
      <c r="AG255" s="121" t="s">
        <v>133</v>
      </c>
      <c r="AH255" s="122" t="s">
        <v>130</v>
      </c>
      <c r="AI255" s="123">
        <v>0</v>
      </c>
      <c r="AJ255" s="124" t="s">
        <v>151</v>
      </c>
      <c r="AK255" s="139"/>
      <c r="AL255" s="74"/>
    </row>
    <row r="256" spans="1:38" s="12" customFormat="1" ht="11.5" x14ac:dyDescent="0.35">
      <c r="A256" s="106"/>
      <c r="B256" s="107"/>
      <c r="C256" s="75"/>
      <c r="D256" s="78"/>
      <c r="E256" s="78"/>
      <c r="F256" s="78"/>
      <c r="G256" s="78"/>
      <c r="H256" s="79"/>
      <c r="I256" s="80"/>
      <c r="J256" s="79">
        <v>0</v>
      </c>
      <c r="K256" s="81">
        <v>0</v>
      </c>
      <c r="L256" s="82"/>
      <c r="M256" s="79"/>
      <c r="N256" s="79"/>
      <c r="O256" s="79"/>
      <c r="P256" s="83"/>
      <c r="Q256" s="84"/>
      <c r="R256" s="80"/>
      <c r="S256" s="80"/>
      <c r="T256" s="80"/>
      <c r="U256" s="85"/>
      <c r="V256" s="86"/>
      <c r="W256" s="87">
        <f t="shared" si="27"/>
        <v>0</v>
      </c>
      <c r="X256" s="88">
        <f t="shared" si="28"/>
        <v>0</v>
      </c>
      <c r="Y256" s="89"/>
      <c r="Z256" s="90"/>
      <c r="AA256" s="90"/>
      <c r="AB256" s="91"/>
      <c r="AC256" s="92"/>
      <c r="AD256" s="48"/>
      <c r="AE256" s="46"/>
      <c r="AF256" s="108">
        <v>0</v>
      </c>
      <c r="AG256" s="109"/>
      <c r="AH256" s="26"/>
      <c r="AI256" s="110"/>
      <c r="AJ256" s="111"/>
      <c r="AK256" s="112"/>
      <c r="AL256" s="113"/>
    </row>
    <row r="257" spans="1:38" s="12" customFormat="1" ht="13" thickBot="1" x14ac:dyDescent="0.4">
      <c r="A257" s="75"/>
      <c r="B257" s="77"/>
      <c r="C257" s="75"/>
      <c r="D257" s="75"/>
      <c r="E257" s="75"/>
      <c r="F257" s="75"/>
      <c r="G257" s="78"/>
      <c r="H257" s="161">
        <v>0</v>
      </c>
      <c r="I257" s="162"/>
      <c r="J257" s="161">
        <v>0</v>
      </c>
      <c r="K257" s="163">
        <v>0</v>
      </c>
      <c r="L257" s="82">
        <v>0</v>
      </c>
      <c r="M257" s="79">
        <v>0</v>
      </c>
      <c r="N257" s="79">
        <v>0</v>
      </c>
      <c r="O257" s="79">
        <v>0</v>
      </c>
      <c r="P257" s="83">
        <v>0</v>
      </c>
      <c r="Q257" s="84"/>
      <c r="R257" s="80"/>
      <c r="S257" s="80"/>
      <c r="T257" s="80"/>
      <c r="U257" s="85"/>
      <c r="V257" s="86">
        <v>0</v>
      </c>
      <c r="W257" s="87">
        <f t="shared" si="27"/>
        <v>0</v>
      </c>
      <c r="X257" s="88">
        <f t="shared" si="28"/>
        <v>0</v>
      </c>
      <c r="Y257" s="89"/>
      <c r="Z257" s="90"/>
      <c r="AA257" s="90"/>
      <c r="AB257" s="91"/>
      <c r="AC257" s="92"/>
      <c r="AD257" s="48"/>
      <c r="AE257" s="46"/>
      <c r="AF257" s="144">
        <v>0</v>
      </c>
      <c r="AG257" s="109"/>
      <c r="AH257" s="26"/>
      <c r="AI257" s="110"/>
      <c r="AJ257" s="111"/>
      <c r="AK257" s="112"/>
      <c r="AL257" s="113"/>
    </row>
    <row r="258" spans="1:38" s="12" customFormat="1" ht="34.4" customHeight="1" thickTop="1" x14ac:dyDescent="0.35">
      <c r="A258" s="256" t="s">
        <v>679</v>
      </c>
      <c r="B258" s="257"/>
      <c r="C258" s="257"/>
      <c r="D258" s="257"/>
      <c r="E258" s="257"/>
      <c r="F258" s="257"/>
      <c r="G258" s="258"/>
      <c r="H258" s="164">
        <f t="shared" ref="H258:U258" si="29">SUBTOTAL(9,H8:H257)</f>
        <v>1171000.0358248346</v>
      </c>
      <c r="I258" s="165">
        <f t="shared" si="29"/>
        <v>1416132.5961445898</v>
      </c>
      <c r="J258" s="164">
        <f t="shared" si="29"/>
        <v>1306007.6976218633</v>
      </c>
      <c r="K258" s="166">
        <f t="shared" si="29"/>
        <v>1679965.0754287937</v>
      </c>
      <c r="L258" s="167">
        <f t="shared" si="29"/>
        <v>17935.138240413307</v>
      </c>
      <c r="M258" s="168">
        <f t="shared" si="29"/>
        <v>47972.943977645322</v>
      </c>
      <c r="N258" s="168">
        <f t="shared" si="29"/>
        <v>33735.611066111036</v>
      </c>
      <c r="O258" s="168">
        <f t="shared" si="29"/>
        <v>8937.5700230710609</v>
      </c>
      <c r="P258" s="169">
        <f t="shared" si="29"/>
        <v>26426.39838978845</v>
      </c>
      <c r="Q258" s="170">
        <f t="shared" si="29"/>
        <v>43978.824056787329</v>
      </c>
      <c r="R258" s="171">
        <f t="shared" si="29"/>
        <v>87752.483782915224</v>
      </c>
      <c r="S258" s="171">
        <f t="shared" si="29"/>
        <v>40477.940962414104</v>
      </c>
      <c r="T258" s="171">
        <f t="shared" si="29"/>
        <v>8027.0288340565248</v>
      </c>
      <c r="U258" s="172">
        <f t="shared" si="29"/>
        <v>53986.62267240732</v>
      </c>
      <c r="V258" s="168"/>
      <c r="W258" s="171"/>
      <c r="X258" s="172"/>
      <c r="Y258" s="173"/>
      <c r="Z258" s="174"/>
      <c r="AA258" s="174"/>
      <c r="AB258" s="175"/>
      <c r="AC258" s="176"/>
      <c r="AD258" s="177"/>
      <c r="AE258" s="178"/>
      <c r="AF258" s="179"/>
      <c r="AG258" s="180"/>
      <c r="AH258" s="181"/>
      <c r="AI258" s="182">
        <f>SUBTOTAL(9,AI8:AI257)</f>
        <v>0</v>
      </c>
      <c r="AJ258" s="173"/>
      <c r="AK258" s="183"/>
      <c r="AL258" s="113"/>
    </row>
    <row r="259" spans="1:38" ht="14.5" thickBot="1" x14ac:dyDescent="0.4">
      <c r="A259" s="75"/>
      <c r="B259" s="77"/>
      <c r="C259" s="75"/>
      <c r="D259" s="75"/>
      <c r="E259" s="75"/>
      <c r="F259" s="75"/>
      <c r="G259" s="78"/>
      <c r="H259" s="79">
        <v>0</v>
      </c>
      <c r="I259" s="80"/>
      <c r="J259" s="79"/>
      <c r="K259" s="81"/>
      <c r="L259" s="82">
        <v>0</v>
      </c>
      <c r="M259" s="79">
        <v>0</v>
      </c>
      <c r="N259" s="79">
        <v>0</v>
      </c>
      <c r="O259" s="79">
        <v>0</v>
      </c>
      <c r="P259" s="83">
        <v>0</v>
      </c>
      <c r="Q259" s="84"/>
      <c r="R259" s="80"/>
      <c r="S259" s="80"/>
      <c r="T259" s="80"/>
      <c r="U259" s="85"/>
      <c r="V259" s="86">
        <v>0</v>
      </c>
      <c r="W259" s="87">
        <f t="shared" ref="W259" si="30">IF(V259=0,0,IF(AE259="FKS",(K259*(1-V259)),(K259*0.9)))</f>
        <v>0</v>
      </c>
      <c r="X259" s="88">
        <f t="shared" ref="X259" si="31">IF(V259=0,0,IF(AE259="FKS",(K259*(1+V259)),(K259*1.4)))</f>
        <v>0</v>
      </c>
      <c r="Y259" s="89"/>
      <c r="Z259" s="90"/>
      <c r="AA259" s="90"/>
      <c r="AB259" s="91"/>
      <c r="AC259" s="92"/>
      <c r="AD259" s="48"/>
      <c r="AE259" s="46"/>
      <c r="AF259" s="93">
        <v>0</v>
      </c>
      <c r="AG259" s="94"/>
      <c r="AH259" s="95"/>
      <c r="AI259" s="96"/>
      <c r="AJ259" s="97"/>
      <c r="AK259" s="98"/>
      <c r="AL259" s="74"/>
    </row>
    <row r="260" spans="1:38" ht="11.15" customHeight="1" thickTop="1" x14ac:dyDescent="0.35">
      <c r="A260" s="165"/>
      <c r="B260" s="184"/>
      <c r="C260" s="165"/>
      <c r="D260" s="165"/>
      <c r="E260" s="165"/>
      <c r="F260" s="165"/>
      <c r="G260" s="165"/>
      <c r="H260" s="164"/>
      <c r="I260" s="165"/>
      <c r="J260" s="164"/>
      <c r="K260" s="166"/>
      <c r="L260" s="167"/>
      <c r="M260" s="168"/>
      <c r="N260" s="168"/>
      <c r="O260" s="168"/>
      <c r="P260" s="169"/>
      <c r="Q260" s="170"/>
      <c r="R260" s="171"/>
      <c r="S260" s="171"/>
      <c r="T260" s="171"/>
      <c r="U260" s="172"/>
      <c r="V260" s="168"/>
      <c r="W260" s="171"/>
      <c r="X260" s="172"/>
      <c r="Y260" s="173"/>
      <c r="Z260" s="178"/>
      <c r="AA260" s="178"/>
      <c r="AB260" s="175"/>
      <c r="AC260" s="176"/>
      <c r="AD260" s="177"/>
      <c r="AE260" s="178"/>
      <c r="AF260" s="185"/>
      <c r="AG260" s="180"/>
      <c r="AH260" s="186"/>
      <c r="AI260" s="187"/>
      <c r="AJ260" s="173"/>
      <c r="AK260" s="178"/>
      <c r="AL260" s="188"/>
    </row>
    <row r="261" spans="1:38" x14ac:dyDescent="0.35">
      <c r="A261" s="14"/>
      <c r="B261" s="189"/>
      <c r="C261" s="14"/>
      <c r="D261" s="14"/>
      <c r="E261" s="14"/>
      <c r="F261" s="14"/>
      <c r="G261" s="14"/>
      <c r="H261" s="14"/>
      <c r="I261" s="14"/>
      <c r="J261" s="14"/>
      <c r="K261" s="14"/>
    </row>
    <row r="262" spans="1:38" s="190" customFormat="1" ht="11.5" x14ac:dyDescent="0.35">
      <c r="A262" s="190" t="s">
        <v>680</v>
      </c>
      <c r="B262" s="191"/>
      <c r="Y262" s="192"/>
      <c r="Z262" s="193"/>
      <c r="AA262" s="193"/>
      <c r="AB262" s="192"/>
      <c r="AC262" s="194"/>
      <c r="AD262" s="195"/>
      <c r="AE262" s="193"/>
      <c r="AF262" s="21"/>
      <c r="AG262" s="19"/>
      <c r="AH262" s="22"/>
      <c r="AI262" s="23"/>
      <c r="AJ262" s="24"/>
      <c r="AK262" s="18"/>
      <c r="AL262" s="196"/>
    </row>
    <row r="263" spans="1:38" s="190" customFormat="1" ht="11.5" x14ac:dyDescent="0.35">
      <c r="A263" s="190" t="s">
        <v>681</v>
      </c>
      <c r="B263" s="191"/>
      <c r="Y263" s="192"/>
      <c r="Z263" s="193"/>
      <c r="AA263" s="193"/>
      <c r="AB263" s="192"/>
      <c r="AC263" s="194"/>
      <c r="AD263" s="195"/>
      <c r="AE263" s="193"/>
      <c r="AF263" s="21"/>
      <c r="AG263" s="19"/>
      <c r="AH263" s="22"/>
      <c r="AI263" s="23"/>
      <c r="AJ263" s="24"/>
      <c r="AK263" s="18"/>
      <c r="AL263" s="196"/>
    </row>
    <row r="264" spans="1:38" s="190" customFormat="1" ht="11.5" x14ac:dyDescent="0.35">
      <c r="A264" s="190" t="s">
        <v>682</v>
      </c>
      <c r="B264" s="191"/>
      <c r="Y264" s="192"/>
      <c r="Z264" s="193"/>
      <c r="AA264" s="193"/>
      <c r="AB264" s="192"/>
      <c r="AC264" s="194"/>
      <c r="AD264" s="195"/>
      <c r="AE264" s="193"/>
      <c r="AF264" s="21"/>
      <c r="AG264" s="19"/>
      <c r="AH264" s="22"/>
      <c r="AI264" s="23"/>
      <c r="AJ264" s="24"/>
      <c r="AK264" s="18"/>
      <c r="AL264" s="196"/>
    </row>
    <row r="265" spans="1:38" s="190" customFormat="1" ht="11.5" x14ac:dyDescent="0.35">
      <c r="A265" s="190" t="s">
        <v>683</v>
      </c>
      <c r="B265" s="191"/>
      <c r="L265" s="197"/>
      <c r="Y265" s="192"/>
      <c r="Z265" s="193"/>
      <c r="AA265" s="193"/>
      <c r="AB265" s="192"/>
      <c r="AC265" s="194"/>
      <c r="AD265" s="195"/>
      <c r="AE265" s="193"/>
      <c r="AF265" s="21"/>
      <c r="AG265" s="19"/>
      <c r="AH265" s="22"/>
      <c r="AI265" s="23"/>
      <c r="AJ265" s="24"/>
      <c r="AK265" s="18"/>
      <c r="AL265" s="196"/>
    </row>
    <row r="266" spans="1:38" s="24" customFormat="1" x14ac:dyDescent="0.35">
      <c r="A266" s="190" t="s">
        <v>684</v>
      </c>
      <c r="B266" s="189"/>
      <c r="C266" s="14"/>
      <c r="D266" s="14"/>
      <c r="E266" s="14"/>
      <c r="F266" s="14"/>
      <c r="G266" s="14"/>
      <c r="H266" s="14"/>
      <c r="I266" s="14"/>
      <c r="J266" s="14"/>
      <c r="K266" s="14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7"/>
      <c r="Z266" s="18"/>
      <c r="AA266" s="18"/>
      <c r="AB266" s="17"/>
      <c r="AC266" s="19"/>
      <c r="AD266" s="20"/>
      <c r="AE266" s="18"/>
      <c r="AF266" s="21"/>
      <c r="AG266" s="19"/>
      <c r="AH266" s="22"/>
      <c r="AI266" s="23"/>
      <c r="AK266" s="18"/>
      <c r="AL266" s="12"/>
    </row>
    <row r="267" spans="1:38" s="24" customFormat="1" x14ac:dyDescent="0.35">
      <c r="A267" s="190" t="s">
        <v>685</v>
      </c>
      <c r="B267" s="189"/>
      <c r="C267" s="14"/>
      <c r="D267" s="14"/>
      <c r="E267" s="14"/>
      <c r="F267" s="14"/>
      <c r="G267" s="14"/>
      <c r="H267" s="14"/>
      <c r="I267" s="14"/>
      <c r="J267" s="14"/>
      <c r="K267" s="14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7"/>
      <c r="Z267" s="18"/>
      <c r="AA267" s="18"/>
      <c r="AB267" s="17"/>
      <c r="AC267" s="19"/>
      <c r="AD267" s="20"/>
      <c r="AE267" s="18"/>
      <c r="AF267" s="21"/>
      <c r="AG267" s="19"/>
      <c r="AH267" s="22"/>
      <c r="AI267" s="23"/>
      <c r="AK267" s="18"/>
      <c r="AL267" s="12"/>
    </row>
    <row r="268" spans="1:38" s="24" customFormat="1" x14ac:dyDescent="0.35">
      <c r="A268" s="190" t="s">
        <v>686</v>
      </c>
      <c r="B268" s="189"/>
      <c r="C268" s="14"/>
      <c r="D268" s="14"/>
      <c r="E268" s="14"/>
      <c r="F268" s="14"/>
      <c r="G268" s="14"/>
      <c r="H268" s="14"/>
      <c r="I268" s="14"/>
      <c r="J268" s="14"/>
      <c r="K268" s="14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7"/>
      <c r="Z268" s="18"/>
      <c r="AA268" s="18"/>
      <c r="AB268" s="17"/>
      <c r="AC268" s="19"/>
      <c r="AD268" s="20"/>
      <c r="AE268" s="18"/>
      <c r="AF268" s="21"/>
      <c r="AG268" s="19"/>
      <c r="AH268" s="22"/>
      <c r="AI268" s="23"/>
      <c r="AK268" s="18"/>
      <c r="AL268" s="12"/>
    </row>
    <row r="269" spans="1:38" s="24" customFormat="1" x14ac:dyDescent="0.35">
      <c r="A269" s="190" t="s">
        <v>687</v>
      </c>
      <c r="B269" s="189"/>
      <c r="C269" s="14"/>
      <c r="D269" s="14"/>
      <c r="E269" s="14"/>
      <c r="F269" s="14"/>
      <c r="G269" s="14"/>
      <c r="H269" s="14"/>
      <c r="I269" s="14"/>
      <c r="J269" s="14"/>
      <c r="K269" s="14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7"/>
      <c r="Z269" s="18"/>
      <c r="AA269" s="18"/>
      <c r="AB269" s="17"/>
      <c r="AC269" s="19"/>
      <c r="AD269" s="20"/>
      <c r="AE269" s="18"/>
      <c r="AF269" s="21"/>
      <c r="AG269" s="19"/>
      <c r="AH269" s="22"/>
      <c r="AI269" s="23"/>
      <c r="AK269" s="18"/>
      <c r="AL269" s="12"/>
    </row>
    <row r="270" spans="1:38" s="24" customFormat="1" x14ac:dyDescent="0.35">
      <c r="A270" s="14"/>
      <c r="B270" s="189"/>
      <c r="C270" s="14"/>
      <c r="D270" s="14"/>
      <c r="E270" s="14"/>
      <c r="F270" s="14"/>
      <c r="G270" s="14"/>
      <c r="H270" s="14"/>
      <c r="I270" s="14"/>
      <c r="J270" s="14"/>
      <c r="K270" s="14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7"/>
      <c r="Z270" s="18"/>
      <c r="AA270" s="18"/>
      <c r="AB270" s="17"/>
      <c r="AC270" s="19"/>
      <c r="AD270" s="20"/>
      <c r="AE270" s="18"/>
      <c r="AF270" s="21"/>
      <c r="AG270" s="19"/>
      <c r="AH270" s="22"/>
      <c r="AI270" s="23"/>
      <c r="AK270" s="18"/>
      <c r="AL270" s="12"/>
    </row>
    <row r="271" spans="1:38" s="24" customFormat="1" x14ac:dyDescent="0.35">
      <c r="A271" s="14"/>
      <c r="B271" s="189"/>
      <c r="C271" s="14"/>
      <c r="D271" s="14"/>
      <c r="E271" s="14"/>
      <c r="F271" s="14"/>
      <c r="G271" s="14"/>
      <c r="H271" s="14"/>
      <c r="I271" s="14"/>
      <c r="J271" s="14"/>
      <c r="K271" s="14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7"/>
      <c r="Z271" s="18"/>
      <c r="AA271" s="18"/>
      <c r="AB271" s="17"/>
      <c r="AC271" s="19"/>
      <c r="AD271" s="20"/>
      <c r="AE271" s="18"/>
      <c r="AF271" s="21"/>
      <c r="AG271" s="19"/>
      <c r="AH271" s="22"/>
      <c r="AI271" s="23"/>
      <c r="AK271" s="18"/>
      <c r="AL271" s="12"/>
    </row>
    <row r="272" spans="1:38" s="24" customFormat="1" x14ac:dyDescent="0.35">
      <c r="A272" s="14"/>
      <c r="B272" s="189"/>
      <c r="C272" s="14"/>
      <c r="D272" s="14"/>
      <c r="E272" s="14"/>
      <c r="F272" s="14"/>
      <c r="G272" s="14"/>
      <c r="H272" s="14"/>
      <c r="I272" s="14"/>
      <c r="J272" s="14"/>
      <c r="K272" s="14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7"/>
      <c r="Z272" s="18"/>
      <c r="AA272" s="18"/>
      <c r="AB272" s="17"/>
      <c r="AC272" s="19"/>
      <c r="AD272" s="20"/>
      <c r="AE272" s="18"/>
      <c r="AF272" s="21"/>
      <c r="AG272" s="19"/>
      <c r="AH272" s="22"/>
      <c r="AI272" s="23"/>
      <c r="AK272" s="18"/>
      <c r="AL272" s="12"/>
    </row>
    <row r="273" spans="1:38" s="24" customFormat="1" x14ac:dyDescent="0.35">
      <c r="A273" s="14"/>
      <c r="B273" s="189"/>
      <c r="C273" s="14"/>
      <c r="D273" s="14"/>
      <c r="E273" s="14"/>
      <c r="F273" s="14"/>
      <c r="G273" s="14"/>
      <c r="H273" s="14"/>
      <c r="I273" s="14"/>
      <c r="J273" s="14"/>
      <c r="K273" s="14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7"/>
      <c r="Z273" s="18"/>
      <c r="AA273" s="18"/>
      <c r="AB273" s="17"/>
      <c r="AC273" s="19"/>
      <c r="AD273" s="20"/>
      <c r="AE273" s="18"/>
      <c r="AF273" s="21"/>
      <c r="AG273" s="19"/>
      <c r="AH273" s="22"/>
      <c r="AI273" s="23"/>
      <c r="AK273" s="18"/>
      <c r="AL273" s="12"/>
    </row>
    <row r="274" spans="1:38" s="24" customFormat="1" x14ac:dyDescent="0.35">
      <c r="A274" s="14"/>
      <c r="B274" s="189"/>
      <c r="C274" s="14"/>
      <c r="D274" s="14"/>
      <c r="E274" s="14"/>
      <c r="F274" s="14"/>
      <c r="G274" s="14"/>
      <c r="H274" s="14"/>
      <c r="I274" s="14"/>
      <c r="J274" s="14"/>
      <c r="K274" s="14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7"/>
      <c r="Z274" s="18"/>
      <c r="AA274" s="18"/>
      <c r="AB274" s="17"/>
      <c r="AC274" s="19"/>
      <c r="AD274" s="20"/>
      <c r="AE274" s="18"/>
      <c r="AF274" s="21"/>
      <c r="AG274" s="19"/>
      <c r="AH274" s="22"/>
      <c r="AI274" s="23"/>
      <c r="AK274" s="18"/>
      <c r="AL274" s="12"/>
    </row>
    <row r="275" spans="1:38" s="24" customFormat="1" x14ac:dyDescent="0.35">
      <c r="A275" s="14"/>
      <c r="B275" s="189"/>
      <c r="C275" s="14"/>
      <c r="D275" s="14"/>
      <c r="E275" s="14"/>
      <c r="F275" s="14"/>
      <c r="G275" s="14"/>
      <c r="H275" s="14"/>
      <c r="I275" s="14"/>
      <c r="J275" s="14"/>
      <c r="K275" s="14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7"/>
      <c r="Z275" s="18"/>
      <c r="AA275" s="18"/>
      <c r="AB275" s="17"/>
      <c r="AC275" s="19"/>
      <c r="AD275" s="20"/>
      <c r="AE275" s="18"/>
      <c r="AF275" s="21"/>
      <c r="AG275" s="19"/>
      <c r="AH275" s="22"/>
      <c r="AI275" s="23"/>
      <c r="AK275" s="18"/>
      <c r="AL275" s="12"/>
    </row>
    <row r="276" spans="1:38" s="24" customFormat="1" x14ac:dyDescent="0.35">
      <c r="A276" s="14"/>
      <c r="B276" s="189"/>
      <c r="C276" s="14"/>
      <c r="D276" s="14"/>
      <c r="E276" s="14"/>
      <c r="F276" s="14"/>
      <c r="G276" s="14"/>
      <c r="H276" s="14"/>
      <c r="I276" s="14"/>
      <c r="J276" s="14"/>
      <c r="K276" s="14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7"/>
      <c r="Z276" s="18"/>
      <c r="AA276" s="18"/>
      <c r="AB276" s="17"/>
      <c r="AC276" s="19"/>
      <c r="AD276" s="20"/>
      <c r="AE276" s="18"/>
      <c r="AF276" s="21"/>
      <c r="AG276" s="19"/>
      <c r="AH276" s="22"/>
      <c r="AI276" s="23"/>
      <c r="AK276" s="18"/>
      <c r="AL276" s="12"/>
    </row>
    <row r="277" spans="1:38" s="24" customFormat="1" x14ac:dyDescent="0.35">
      <c r="A277" s="14"/>
      <c r="B277" s="189"/>
      <c r="C277" s="14"/>
      <c r="D277" s="14"/>
      <c r="E277" s="14"/>
      <c r="F277" s="14"/>
      <c r="G277" s="14"/>
      <c r="H277" s="14"/>
      <c r="I277" s="14"/>
      <c r="J277" s="14"/>
      <c r="K277" s="14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7"/>
      <c r="Z277" s="18"/>
      <c r="AA277" s="18"/>
      <c r="AB277" s="17"/>
      <c r="AC277" s="19"/>
      <c r="AD277" s="20"/>
      <c r="AE277" s="18"/>
      <c r="AF277" s="21"/>
      <c r="AG277" s="19"/>
      <c r="AH277" s="22"/>
      <c r="AI277" s="23"/>
      <c r="AK277" s="18"/>
      <c r="AL277" s="12"/>
    </row>
    <row r="278" spans="1:38" s="24" customFormat="1" x14ac:dyDescent="0.35">
      <c r="A278" s="14"/>
      <c r="B278" s="189"/>
      <c r="C278" s="14"/>
      <c r="D278" s="14"/>
      <c r="E278" s="14"/>
      <c r="F278" s="14"/>
      <c r="G278" s="14"/>
      <c r="H278" s="14"/>
      <c r="I278" s="14"/>
      <c r="J278" s="14"/>
      <c r="K278" s="14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7"/>
      <c r="Z278" s="18"/>
      <c r="AA278" s="18"/>
      <c r="AB278" s="17"/>
      <c r="AC278" s="19"/>
      <c r="AD278" s="20"/>
      <c r="AE278" s="18"/>
      <c r="AF278" s="21"/>
      <c r="AG278" s="19"/>
      <c r="AH278" s="22"/>
      <c r="AI278" s="23"/>
      <c r="AK278" s="18"/>
      <c r="AL278" s="12"/>
    </row>
    <row r="279" spans="1:38" s="24" customFormat="1" x14ac:dyDescent="0.35">
      <c r="A279" s="14"/>
      <c r="B279" s="189"/>
      <c r="C279" s="14"/>
      <c r="D279" s="14"/>
      <c r="E279" s="14"/>
      <c r="F279" s="14"/>
      <c r="G279" s="14"/>
      <c r="H279" s="14"/>
      <c r="I279" s="14"/>
      <c r="J279" s="14"/>
      <c r="K279" s="14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7"/>
      <c r="Z279" s="18"/>
      <c r="AA279" s="18"/>
      <c r="AB279" s="17"/>
      <c r="AC279" s="19"/>
      <c r="AD279" s="20"/>
      <c r="AE279" s="18"/>
      <c r="AF279" s="21"/>
      <c r="AG279" s="19"/>
      <c r="AH279" s="22"/>
      <c r="AI279" s="23"/>
      <c r="AK279" s="18"/>
      <c r="AL279" s="12"/>
    </row>
    <row r="280" spans="1:38" s="24" customFormat="1" x14ac:dyDescent="0.35">
      <c r="A280" s="14"/>
      <c r="B280" s="189"/>
      <c r="C280" s="14"/>
      <c r="D280" s="14"/>
      <c r="E280" s="14"/>
      <c r="F280" s="14"/>
      <c r="G280" s="14"/>
      <c r="H280" s="14"/>
      <c r="I280" s="14"/>
      <c r="J280" s="14"/>
      <c r="K280" s="14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7"/>
      <c r="Z280" s="18"/>
      <c r="AA280" s="18"/>
      <c r="AB280" s="17"/>
      <c r="AC280" s="19"/>
      <c r="AD280" s="20"/>
      <c r="AE280" s="18"/>
      <c r="AF280" s="21"/>
      <c r="AG280" s="19"/>
      <c r="AH280" s="22"/>
      <c r="AI280" s="23"/>
      <c r="AK280" s="18"/>
      <c r="AL280" s="12"/>
    </row>
    <row r="281" spans="1:38" s="24" customFormat="1" x14ac:dyDescent="0.35">
      <c r="A281" s="14"/>
      <c r="B281" s="189"/>
      <c r="C281" s="14"/>
      <c r="D281" s="14"/>
      <c r="E281" s="14"/>
      <c r="F281" s="14"/>
      <c r="G281" s="14"/>
      <c r="H281" s="14"/>
      <c r="I281" s="14"/>
      <c r="J281" s="14"/>
      <c r="K281" s="14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7"/>
      <c r="Z281" s="18"/>
      <c r="AA281" s="18"/>
      <c r="AB281" s="17"/>
      <c r="AC281" s="19"/>
      <c r="AD281" s="20"/>
      <c r="AE281" s="18"/>
      <c r="AF281" s="21"/>
      <c r="AG281" s="19"/>
      <c r="AH281" s="22"/>
      <c r="AI281" s="23"/>
      <c r="AK281" s="18"/>
      <c r="AL281" s="12"/>
    </row>
    <row r="282" spans="1:38" s="24" customFormat="1" x14ac:dyDescent="0.35">
      <c r="A282" s="14"/>
      <c r="B282" s="189"/>
      <c r="C282" s="14"/>
      <c r="D282" s="14"/>
      <c r="E282" s="14"/>
      <c r="F282" s="14"/>
      <c r="G282" s="14"/>
      <c r="H282" s="14"/>
      <c r="I282" s="14"/>
      <c r="J282" s="14"/>
      <c r="K282" s="14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7"/>
      <c r="Z282" s="18"/>
      <c r="AA282" s="18"/>
      <c r="AB282" s="17"/>
      <c r="AC282" s="19"/>
      <c r="AD282" s="20"/>
      <c r="AE282" s="18"/>
      <c r="AF282" s="21"/>
      <c r="AG282" s="19"/>
      <c r="AH282" s="22"/>
      <c r="AI282" s="23"/>
      <c r="AK282" s="18"/>
      <c r="AL282" s="12"/>
    </row>
    <row r="283" spans="1:38" s="24" customFormat="1" x14ac:dyDescent="0.35">
      <c r="A283" s="14"/>
      <c r="B283" s="189"/>
      <c r="C283" s="14"/>
      <c r="D283" s="14"/>
      <c r="E283" s="14"/>
      <c r="F283" s="14"/>
      <c r="G283" s="14"/>
      <c r="H283" s="14"/>
      <c r="I283" s="14"/>
      <c r="J283" s="14"/>
      <c r="K283" s="14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7"/>
      <c r="Z283" s="18"/>
      <c r="AA283" s="18"/>
      <c r="AB283" s="17"/>
      <c r="AC283" s="19"/>
      <c r="AD283" s="20"/>
      <c r="AE283" s="18"/>
      <c r="AF283" s="21"/>
      <c r="AG283" s="19"/>
      <c r="AH283" s="22"/>
      <c r="AI283" s="23"/>
      <c r="AK283" s="18"/>
      <c r="AL283" s="12"/>
    </row>
    <row r="284" spans="1:38" s="24" customFormat="1" x14ac:dyDescent="0.35">
      <c r="A284" s="14"/>
      <c r="B284" s="189"/>
      <c r="C284" s="14"/>
      <c r="D284" s="14"/>
      <c r="E284" s="14"/>
      <c r="F284" s="14"/>
      <c r="G284" s="14"/>
      <c r="H284" s="14"/>
      <c r="I284" s="14"/>
      <c r="J284" s="14"/>
      <c r="K284" s="14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7"/>
      <c r="Z284" s="18"/>
      <c r="AA284" s="18"/>
      <c r="AB284" s="17"/>
      <c r="AC284" s="19"/>
      <c r="AD284" s="20"/>
      <c r="AE284" s="18"/>
      <c r="AF284" s="21"/>
      <c r="AG284" s="19"/>
      <c r="AH284" s="22"/>
      <c r="AI284" s="23"/>
      <c r="AK284" s="18"/>
      <c r="AL284" s="12"/>
    </row>
    <row r="285" spans="1:38" s="24" customFormat="1" x14ac:dyDescent="0.35">
      <c r="A285" s="14"/>
      <c r="B285" s="189"/>
      <c r="C285" s="14"/>
      <c r="D285" s="14"/>
      <c r="E285" s="14"/>
      <c r="F285" s="14"/>
      <c r="G285" s="14"/>
      <c r="H285" s="14"/>
      <c r="I285" s="14"/>
      <c r="J285" s="14"/>
      <c r="K285" s="14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7"/>
      <c r="Z285" s="18"/>
      <c r="AA285" s="18"/>
      <c r="AB285" s="17"/>
      <c r="AC285" s="19"/>
      <c r="AD285" s="20"/>
      <c r="AE285" s="18"/>
      <c r="AF285" s="21"/>
      <c r="AG285" s="19"/>
      <c r="AH285" s="22"/>
      <c r="AI285" s="23"/>
      <c r="AK285" s="18"/>
      <c r="AL285" s="12"/>
    </row>
    <row r="286" spans="1:38" s="24" customFormat="1" x14ac:dyDescent="0.35">
      <c r="A286" s="14"/>
      <c r="B286" s="189"/>
      <c r="C286" s="14"/>
      <c r="D286" s="14"/>
      <c r="E286" s="14"/>
      <c r="F286" s="14"/>
      <c r="G286" s="14"/>
      <c r="H286" s="14"/>
      <c r="I286" s="14"/>
      <c r="J286" s="14"/>
      <c r="K286" s="14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7"/>
      <c r="Z286" s="18"/>
      <c r="AA286" s="18"/>
      <c r="AB286" s="17"/>
      <c r="AC286" s="19"/>
      <c r="AD286" s="20"/>
      <c r="AE286" s="18"/>
      <c r="AF286" s="21"/>
      <c r="AG286" s="19"/>
      <c r="AH286" s="22"/>
      <c r="AI286" s="23"/>
      <c r="AK286" s="18"/>
      <c r="AL286" s="12"/>
    </row>
    <row r="287" spans="1:38" s="24" customFormat="1" x14ac:dyDescent="0.35">
      <c r="A287" s="14"/>
      <c r="B287" s="189"/>
      <c r="C287" s="14"/>
      <c r="D287" s="14"/>
      <c r="E287" s="14"/>
      <c r="F287" s="14"/>
      <c r="G287" s="14"/>
      <c r="H287" s="14"/>
      <c r="I287" s="14"/>
      <c r="J287" s="14"/>
      <c r="K287" s="14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7"/>
      <c r="Z287" s="18"/>
      <c r="AA287" s="18"/>
      <c r="AB287" s="17"/>
      <c r="AC287" s="19"/>
      <c r="AD287" s="20"/>
      <c r="AE287" s="18"/>
      <c r="AF287" s="21"/>
      <c r="AG287" s="19"/>
      <c r="AH287" s="22"/>
      <c r="AI287" s="23"/>
      <c r="AK287" s="18"/>
      <c r="AL287" s="12"/>
    </row>
    <row r="288" spans="1:38" s="24" customFormat="1" x14ac:dyDescent="0.35">
      <c r="A288" s="14"/>
      <c r="B288" s="189"/>
      <c r="C288" s="14"/>
      <c r="D288" s="14"/>
      <c r="E288" s="14"/>
      <c r="F288" s="14"/>
      <c r="G288" s="14"/>
      <c r="H288" s="14"/>
      <c r="I288" s="14"/>
      <c r="J288" s="14"/>
      <c r="K288" s="14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7"/>
      <c r="Z288" s="18"/>
      <c r="AA288" s="18"/>
      <c r="AB288" s="17"/>
      <c r="AC288" s="19"/>
      <c r="AD288" s="20"/>
      <c r="AE288" s="18"/>
      <c r="AF288" s="21"/>
      <c r="AG288" s="19"/>
      <c r="AH288" s="22"/>
      <c r="AI288" s="23"/>
      <c r="AK288" s="18"/>
      <c r="AL288" s="12"/>
    </row>
    <row r="289" spans="1:38" s="24" customFormat="1" x14ac:dyDescent="0.35">
      <c r="A289" s="14"/>
      <c r="B289" s="189"/>
      <c r="C289" s="14"/>
      <c r="D289" s="14"/>
      <c r="E289" s="14"/>
      <c r="F289" s="14"/>
      <c r="G289" s="14"/>
      <c r="H289" s="14"/>
      <c r="I289" s="14"/>
      <c r="J289" s="14"/>
      <c r="K289" s="14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7"/>
      <c r="Z289" s="18"/>
      <c r="AA289" s="18"/>
      <c r="AB289" s="17"/>
      <c r="AC289" s="19"/>
      <c r="AD289" s="20"/>
      <c r="AE289" s="18"/>
      <c r="AF289" s="21"/>
      <c r="AG289" s="19"/>
      <c r="AH289" s="22"/>
      <c r="AI289" s="23"/>
      <c r="AK289" s="18"/>
      <c r="AL289" s="12"/>
    </row>
    <row r="290" spans="1:38" s="24" customFormat="1" x14ac:dyDescent="0.35">
      <c r="A290" s="14"/>
      <c r="B290" s="189"/>
      <c r="C290" s="14"/>
      <c r="D290" s="14"/>
      <c r="E290" s="14"/>
      <c r="F290" s="14"/>
      <c r="G290" s="14"/>
      <c r="H290" s="14"/>
      <c r="I290" s="14"/>
      <c r="J290" s="14"/>
      <c r="K290" s="14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7"/>
      <c r="Z290" s="18"/>
      <c r="AA290" s="18"/>
      <c r="AB290" s="17"/>
      <c r="AC290" s="19"/>
      <c r="AD290" s="20"/>
      <c r="AE290" s="18"/>
      <c r="AF290" s="21"/>
      <c r="AG290" s="19"/>
      <c r="AH290" s="22"/>
      <c r="AI290" s="23"/>
      <c r="AK290" s="18"/>
      <c r="AL290" s="12"/>
    </row>
    <row r="291" spans="1:38" s="24" customFormat="1" x14ac:dyDescent="0.35">
      <c r="A291" s="14"/>
      <c r="B291" s="189"/>
      <c r="C291" s="14"/>
      <c r="D291" s="14"/>
      <c r="E291" s="14"/>
      <c r="F291" s="14"/>
      <c r="G291" s="14"/>
      <c r="H291" s="14"/>
      <c r="I291" s="14"/>
      <c r="J291" s="14"/>
      <c r="K291" s="14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7"/>
      <c r="Z291" s="18"/>
      <c r="AA291" s="18"/>
      <c r="AB291" s="17"/>
      <c r="AC291" s="19"/>
      <c r="AD291" s="20"/>
      <c r="AE291" s="18"/>
      <c r="AF291" s="21"/>
      <c r="AG291" s="19"/>
      <c r="AH291" s="22"/>
      <c r="AI291" s="23"/>
      <c r="AK291" s="18"/>
      <c r="AL291" s="12"/>
    </row>
    <row r="292" spans="1:38" s="24" customFormat="1" x14ac:dyDescent="0.35">
      <c r="A292" s="14"/>
      <c r="B292" s="189"/>
      <c r="C292" s="14"/>
      <c r="D292" s="14"/>
      <c r="E292" s="14"/>
      <c r="F292" s="14"/>
      <c r="G292" s="14"/>
      <c r="H292" s="14"/>
      <c r="I292" s="14"/>
      <c r="J292" s="14"/>
      <c r="K292" s="14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7"/>
      <c r="Z292" s="18"/>
      <c r="AA292" s="18"/>
      <c r="AB292" s="17"/>
      <c r="AC292" s="19"/>
      <c r="AD292" s="20"/>
      <c r="AE292" s="18"/>
      <c r="AF292" s="21"/>
      <c r="AG292" s="19"/>
      <c r="AH292" s="22"/>
      <c r="AI292" s="23"/>
      <c r="AK292" s="18"/>
      <c r="AL292" s="12"/>
    </row>
    <row r="293" spans="1:38" s="24" customFormat="1" x14ac:dyDescent="0.35">
      <c r="A293" s="14"/>
      <c r="B293" s="189"/>
      <c r="C293" s="14"/>
      <c r="D293" s="14"/>
      <c r="E293" s="14"/>
      <c r="F293" s="14"/>
      <c r="G293" s="14"/>
      <c r="H293" s="14"/>
      <c r="I293" s="14"/>
      <c r="J293" s="14"/>
      <c r="K293" s="14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7"/>
      <c r="Z293" s="18"/>
      <c r="AA293" s="18"/>
      <c r="AB293" s="17"/>
      <c r="AC293" s="19"/>
      <c r="AD293" s="20"/>
      <c r="AE293" s="18"/>
      <c r="AF293" s="21"/>
      <c r="AG293" s="19"/>
      <c r="AH293" s="22"/>
      <c r="AI293" s="23"/>
      <c r="AK293" s="18"/>
      <c r="AL293" s="12"/>
    </row>
    <row r="294" spans="1:38" s="24" customFormat="1" x14ac:dyDescent="0.35">
      <c r="A294" s="14"/>
      <c r="B294" s="189"/>
      <c r="C294" s="14"/>
      <c r="D294" s="14"/>
      <c r="E294" s="14"/>
      <c r="F294" s="14"/>
      <c r="G294" s="14"/>
      <c r="H294" s="14"/>
      <c r="I294" s="14"/>
      <c r="J294" s="14"/>
      <c r="K294" s="14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7"/>
      <c r="Z294" s="18"/>
      <c r="AA294" s="18"/>
      <c r="AB294" s="17"/>
      <c r="AC294" s="19"/>
      <c r="AD294" s="20"/>
      <c r="AE294" s="18"/>
      <c r="AF294" s="21"/>
      <c r="AG294" s="19"/>
      <c r="AH294" s="22"/>
      <c r="AI294" s="23"/>
      <c r="AK294" s="18"/>
      <c r="AL294" s="12"/>
    </row>
    <row r="295" spans="1:38" s="24" customFormat="1" x14ac:dyDescent="0.35">
      <c r="A295" s="14"/>
      <c r="B295" s="189"/>
      <c r="C295" s="14"/>
      <c r="D295" s="14"/>
      <c r="E295" s="14"/>
      <c r="F295" s="14"/>
      <c r="G295" s="14"/>
      <c r="H295" s="14"/>
      <c r="I295" s="14"/>
      <c r="J295" s="14"/>
      <c r="K295" s="14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7"/>
      <c r="Z295" s="18"/>
      <c r="AA295" s="18"/>
      <c r="AB295" s="17"/>
      <c r="AC295" s="19"/>
      <c r="AD295" s="20"/>
      <c r="AE295" s="18"/>
      <c r="AF295" s="21"/>
      <c r="AG295" s="19"/>
      <c r="AH295" s="22"/>
      <c r="AI295" s="23"/>
      <c r="AK295" s="18"/>
      <c r="AL295" s="12"/>
    </row>
    <row r="296" spans="1:38" s="24" customFormat="1" x14ac:dyDescent="0.35">
      <c r="A296" s="14"/>
      <c r="B296" s="189"/>
      <c r="C296" s="14"/>
      <c r="D296" s="14"/>
      <c r="E296" s="14"/>
      <c r="F296" s="14"/>
      <c r="G296" s="14"/>
      <c r="H296" s="14"/>
      <c r="I296" s="14"/>
      <c r="J296" s="14"/>
      <c r="K296" s="14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7"/>
      <c r="Z296" s="18"/>
      <c r="AA296" s="18"/>
      <c r="AB296" s="17"/>
      <c r="AC296" s="19"/>
      <c r="AD296" s="20"/>
      <c r="AE296" s="18"/>
      <c r="AF296" s="21"/>
      <c r="AG296" s="19"/>
      <c r="AH296" s="22"/>
      <c r="AI296" s="23"/>
      <c r="AK296" s="18"/>
      <c r="AL296" s="12"/>
    </row>
    <row r="297" spans="1:38" s="24" customFormat="1" x14ac:dyDescent="0.35">
      <c r="A297" s="14"/>
      <c r="B297" s="189"/>
      <c r="C297" s="14"/>
      <c r="D297" s="14"/>
      <c r="E297" s="14"/>
      <c r="F297" s="14"/>
      <c r="G297" s="14"/>
      <c r="H297" s="14"/>
      <c r="I297" s="14"/>
      <c r="J297" s="14"/>
      <c r="K297" s="14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7"/>
      <c r="Z297" s="18"/>
      <c r="AA297" s="18"/>
      <c r="AB297" s="17"/>
      <c r="AC297" s="19"/>
      <c r="AD297" s="20"/>
      <c r="AE297" s="18"/>
      <c r="AF297" s="21"/>
      <c r="AG297" s="19"/>
      <c r="AH297" s="22"/>
      <c r="AI297" s="23"/>
      <c r="AK297" s="18"/>
      <c r="AL297" s="12"/>
    </row>
    <row r="298" spans="1:38" s="24" customFormat="1" x14ac:dyDescent="0.35">
      <c r="A298" s="14"/>
      <c r="B298" s="189"/>
      <c r="C298" s="14"/>
      <c r="D298" s="14"/>
      <c r="E298" s="14"/>
      <c r="F298" s="14"/>
      <c r="G298" s="14"/>
      <c r="H298" s="14"/>
      <c r="I298" s="14"/>
      <c r="J298" s="14"/>
      <c r="K298" s="14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7"/>
      <c r="Z298" s="18"/>
      <c r="AA298" s="18"/>
      <c r="AB298" s="17"/>
      <c r="AC298" s="19"/>
      <c r="AD298" s="20"/>
      <c r="AE298" s="18"/>
      <c r="AF298" s="21"/>
      <c r="AG298" s="19"/>
      <c r="AH298" s="22"/>
      <c r="AI298" s="23"/>
      <c r="AK298" s="18"/>
      <c r="AL298" s="12"/>
    </row>
    <row r="299" spans="1:38" s="24" customFormat="1" x14ac:dyDescent="0.35">
      <c r="A299" s="14"/>
      <c r="B299" s="189"/>
      <c r="C299" s="14"/>
      <c r="D299" s="14"/>
      <c r="E299" s="14"/>
      <c r="F299" s="14"/>
      <c r="G299" s="14"/>
      <c r="H299" s="14"/>
      <c r="I299" s="14"/>
      <c r="J299" s="14"/>
      <c r="K299" s="14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7"/>
      <c r="Z299" s="18"/>
      <c r="AA299" s="18"/>
      <c r="AB299" s="17"/>
      <c r="AC299" s="19"/>
      <c r="AD299" s="20"/>
      <c r="AE299" s="18"/>
      <c r="AF299" s="21"/>
      <c r="AG299" s="19"/>
      <c r="AH299" s="22"/>
      <c r="AI299" s="23"/>
      <c r="AK299" s="18"/>
      <c r="AL299" s="12"/>
    </row>
    <row r="300" spans="1:38" s="24" customFormat="1" x14ac:dyDescent="0.35">
      <c r="A300" s="14"/>
      <c r="B300" s="189"/>
      <c r="C300" s="14"/>
      <c r="D300" s="14"/>
      <c r="E300" s="14"/>
      <c r="F300" s="14"/>
      <c r="G300" s="14"/>
      <c r="H300" s="14"/>
      <c r="I300" s="14"/>
      <c r="J300" s="14"/>
      <c r="K300" s="14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7"/>
      <c r="Z300" s="18"/>
      <c r="AA300" s="18"/>
      <c r="AB300" s="17"/>
      <c r="AC300" s="19"/>
      <c r="AD300" s="20"/>
      <c r="AE300" s="18"/>
      <c r="AF300" s="21"/>
      <c r="AG300" s="19"/>
      <c r="AH300" s="22"/>
      <c r="AI300" s="23"/>
      <c r="AK300" s="18"/>
      <c r="AL300" s="12"/>
    </row>
    <row r="301" spans="1:38" s="24" customFormat="1" x14ac:dyDescent="0.35">
      <c r="A301" s="14"/>
      <c r="B301" s="189"/>
      <c r="C301" s="14"/>
      <c r="D301" s="14"/>
      <c r="E301" s="14"/>
      <c r="F301" s="14"/>
      <c r="G301" s="14"/>
      <c r="H301" s="14"/>
      <c r="I301" s="14"/>
      <c r="J301" s="14"/>
      <c r="K301" s="14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7"/>
      <c r="Z301" s="18"/>
      <c r="AA301" s="18"/>
      <c r="AB301" s="17"/>
      <c r="AC301" s="19"/>
      <c r="AD301" s="20"/>
      <c r="AE301" s="18"/>
      <c r="AF301" s="21"/>
      <c r="AG301" s="19"/>
      <c r="AH301" s="22"/>
      <c r="AI301" s="23"/>
      <c r="AK301" s="18"/>
      <c r="AL301" s="12"/>
    </row>
    <row r="302" spans="1:38" s="24" customFormat="1" x14ac:dyDescent="0.35">
      <c r="A302" s="14"/>
      <c r="B302" s="189"/>
      <c r="C302" s="14"/>
      <c r="D302" s="14"/>
      <c r="E302" s="14"/>
      <c r="F302" s="14"/>
      <c r="G302" s="14"/>
      <c r="H302" s="14"/>
      <c r="I302" s="14"/>
      <c r="J302" s="14"/>
      <c r="K302" s="14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7"/>
      <c r="Z302" s="18"/>
      <c r="AA302" s="18"/>
      <c r="AB302" s="17"/>
      <c r="AC302" s="19"/>
      <c r="AD302" s="20"/>
      <c r="AE302" s="18"/>
      <c r="AF302" s="21"/>
      <c r="AG302" s="19"/>
      <c r="AH302" s="22"/>
      <c r="AI302" s="23"/>
      <c r="AK302" s="18"/>
      <c r="AL302" s="12"/>
    </row>
    <row r="303" spans="1:38" s="24" customFormat="1" x14ac:dyDescent="0.35">
      <c r="A303" s="14"/>
      <c r="B303" s="189"/>
      <c r="C303" s="14"/>
      <c r="D303" s="14"/>
      <c r="E303" s="14"/>
      <c r="F303" s="14"/>
      <c r="G303" s="14"/>
      <c r="H303" s="14"/>
      <c r="I303" s="14"/>
      <c r="J303" s="14"/>
      <c r="K303" s="14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7"/>
      <c r="Z303" s="18"/>
      <c r="AA303" s="18"/>
      <c r="AB303" s="17"/>
      <c r="AC303" s="19"/>
      <c r="AD303" s="20"/>
      <c r="AE303" s="18"/>
      <c r="AF303" s="21"/>
      <c r="AG303" s="19"/>
      <c r="AH303" s="22"/>
      <c r="AI303" s="23"/>
      <c r="AK303" s="18"/>
      <c r="AL303" s="12"/>
    </row>
    <row r="304" spans="1:38" s="24" customFormat="1" x14ac:dyDescent="0.35">
      <c r="A304" s="14"/>
      <c r="B304" s="189"/>
      <c r="C304" s="14"/>
      <c r="D304" s="14"/>
      <c r="E304" s="14"/>
      <c r="F304" s="14"/>
      <c r="G304" s="14"/>
      <c r="H304" s="14"/>
      <c r="I304" s="14"/>
      <c r="J304" s="14"/>
      <c r="K304" s="14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7"/>
      <c r="Z304" s="18"/>
      <c r="AA304" s="18"/>
      <c r="AB304" s="17"/>
      <c r="AC304" s="19"/>
      <c r="AD304" s="20"/>
      <c r="AE304" s="18"/>
      <c r="AF304" s="21"/>
      <c r="AG304" s="19"/>
      <c r="AH304" s="22"/>
      <c r="AI304" s="23"/>
      <c r="AK304" s="18"/>
      <c r="AL304" s="12"/>
    </row>
    <row r="305" spans="1:38" s="24" customFormat="1" x14ac:dyDescent="0.35">
      <c r="A305" s="14"/>
      <c r="B305" s="189"/>
      <c r="C305" s="14"/>
      <c r="D305" s="14"/>
      <c r="E305" s="14"/>
      <c r="F305" s="14"/>
      <c r="G305" s="14"/>
      <c r="H305" s="14"/>
      <c r="I305" s="14"/>
      <c r="J305" s="14"/>
      <c r="K305" s="14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7"/>
      <c r="Z305" s="18"/>
      <c r="AA305" s="18"/>
      <c r="AB305" s="17"/>
      <c r="AC305" s="19"/>
      <c r="AD305" s="20"/>
      <c r="AE305" s="18"/>
      <c r="AF305" s="21"/>
      <c r="AG305" s="19"/>
      <c r="AH305" s="22"/>
      <c r="AI305" s="23"/>
      <c r="AK305" s="18"/>
      <c r="AL305" s="12"/>
    </row>
    <row r="306" spans="1:38" s="24" customFormat="1" x14ac:dyDescent="0.35">
      <c r="A306" s="14"/>
      <c r="B306" s="189"/>
      <c r="C306" s="14"/>
      <c r="D306" s="14"/>
      <c r="E306" s="14"/>
      <c r="F306" s="14"/>
      <c r="G306" s="14"/>
      <c r="H306" s="14"/>
      <c r="I306" s="14"/>
      <c r="J306" s="14"/>
      <c r="K306" s="14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7"/>
      <c r="Z306" s="18"/>
      <c r="AA306" s="18"/>
      <c r="AB306" s="17"/>
      <c r="AC306" s="19"/>
      <c r="AD306" s="20"/>
      <c r="AE306" s="18"/>
      <c r="AF306" s="21"/>
      <c r="AG306" s="19"/>
      <c r="AH306" s="22"/>
      <c r="AI306" s="23"/>
      <c r="AK306" s="18"/>
      <c r="AL306" s="12"/>
    </row>
    <row r="307" spans="1:38" s="24" customFormat="1" x14ac:dyDescent="0.35">
      <c r="A307" s="14"/>
      <c r="B307" s="189"/>
      <c r="C307" s="14"/>
      <c r="D307" s="14"/>
      <c r="E307" s="14"/>
      <c r="F307" s="14"/>
      <c r="G307" s="14"/>
      <c r="H307" s="14"/>
      <c r="I307" s="14"/>
      <c r="J307" s="14"/>
      <c r="K307" s="14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7"/>
      <c r="Z307" s="18"/>
      <c r="AA307" s="18"/>
      <c r="AB307" s="17"/>
      <c r="AC307" s="19"/>
      <c r="AD307" s="20"/>
      <c r="AE307" s="18"/>
      <c r="AF307" s="21"/>
      <c r="AG307" s="19"/>
      <c r="AH307" s="22"/>
      <c r="AI307" s="23"/>
      <c r="AK307" s="18"/>
      <c r="AL307" s="12"/>
    </row>
    <row r="308" spans="1:38" s="24" customFormat="1" x14ac:dyDescent="0.35">
      <c r="A308" s="14"/>
      <c r="B308" s="189"/>
      <c r="C308" s="14"/>
      <c r="D308" s="14"/>
      <c r="E308" s="14"/>
      <c r="F308" s="14"/>
      <c r="G308" s="14"/>
      <c r="H308" s="14"/>
      <c r="I308" s="14"/>
      <c r="J308" s="14"/>
      <c r="K308" s="14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7"/>
      <c r="Z308" s="18"/>
      <c r="AA308" s="18"/>
      <c r="AB308" s="17"/>
      <c r="AC308" s="19"/>
      <c r="AD308" s="20"/>
      <c r="AE308" s="18"/>
      <c r="AF308" s="21"/>
      <c r="AG308" s="19"/>
      <c r="AH308" s="22"/>
      <c r="AI308" s="23"/>
      <c r="AK308" s="18"/>
      <c r="AL308" s="12"/>
    </row>
    <row r="309" spans="1:38" s="24" customFormat="1" x14ac:dyDescent="0.35">
      <c r="A309" s="14"/>
      <c r="B309" s="189"/>
      <c r="C309" s="14"/>
      <c r="D309" s="14"/>
      <c r="E309" s="14"/>
      <c r="F309" s="14"/>
      <c r="G309" s="14"/>
      <c r="H309" s="14"/>
      <c r="I309" s="14"/>
      <c r="J309" s="14"/>
      <c r="K309" s="14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7"/>
      <c r="Z309" s="18"/>
      <c r="AA309" s="18"/>
      <c r="AB309" s="17"/>
      <c r="AC309" s="19"/>
      <c r="AD309" s="20"/>
      <c r="AE309" s="18"/>
      <c r="AF309" s="21"/>
      <c r="AG309" s="19"/>
      <c r="AH309" s="22"/>
      <c r="AI309" s="23"/>
      <c r="AK309" s="18"/>
      <c r="AL309" s="12"/>
    </row>
    <row r="310" spans="1:38" s="24" customFormat="1" x14ac:dyDescent="0.35">
      <c r="A310" s="14"/>
      <c r="B310" s="189"/>
      <c r="C310" s="14"/>
      <c r="D310" s="14"/>
      <c r="E310" s="14"/>
      <c r="F310" s="14"/>
      <c r="G310" s="14"/>
      <c r="H310" s="14"/>
      <c r="I310" s="14"/>
      <c r="J310" s="14"/>
      <c r="K310" s="14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7"/>
      <c r="Z310" s="18"/>
      <c r="AA310" s="18"/>
      <c r="AB310" s="17"/>
      <c r="AC310" s="19"/>
      <c r="AD310" s="20"/>
      <c r="AE310" s="18"/>
      <c r="AF310" s="21"/>
      <c r="AG310" s="19"/>
      <c r="AH310" s="22"/>
      <c r="AI310" s="23"/>
      <c r="AK310" s="18"/>
      <c r="AL310" s="12"/>
    </row>
    <row r="311" spans="1:38" s="24" customFormat="1" x14ac:dyDescent="0.35">
      <c r="A311" s="14"/>
      <c r="B311" s="189"/>
      <c r="C311" s="14"/>
      <c r="D311" s="14"/>
      <c r="E311" s="14"/>
      <c r="F311" s="14"/>
      <c r="G311" s="14"/>
      <c r="H311" s="14"/>
      <c r="I311" s="14"/>
      <c r="J311" s="14"/>
      <c r="K311" s="14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7"/>
      <c r="Z311" s="18"/>
      <c r="AA311" s="18"/>
      <c r="AB311" s="17"/>
      <c r="AC311" s="19"/>
      <c r="AD311" s="20"/>
      <c r="AE311" s="18"/>
      <c r="AF311" s="21"/>
      <c r="AG311" s="19"/>
      <c r="AH311" s="22"/>
      <c r="AI311" s="23"/>
      <c r="AK311" s="18"/>
      <c r="AL311" s="12"/>
    </row>
    <row r="312" spans="1:38" s="24" customFormat="1" x14ac:dyDescent="0.35">
      <c r="A312" s="14"/>
      <c r="B312" s="189"/>
      <c r="C312" s="14"/>
      <c r="D312" s="14"/>
      <c r="E312" s="14"/>
      <c r="F312" s="14"/>
      <c r="G312" s="14"/>
      <c r="H312" s="14"/>
      <c r="I312" s="14"/>
      <c r="J312" s="14"/>
      <c r="K312" s="14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7"/>
      <c r="Z312" s="18"/>
      <c r="AA312" s="18"/>
      <c r="AB312" s="17"/>
      <c r="AC312" s="19"/>
      <c r="AD312" s="20"/>
      <c r="AE312" s="18"/>
      <c r="AF312" s="21"/>
      <c r="AG312" s="19"/>
      <c r="AH312" s="22"/>
      <c r="AI312" s="23"/>
      <c r="AK312" s="18"/>
      <c r="AL312" s="12"/>
    </row>
    <row r="313" spans="1:38" s="24" customFormat="1" x14ac:dyDescent="0.35">
      <c r="A313" s="14"/>
      <c r="B313" s="189"/>
      <c r="C313" s="14"/>
      <c r="D313" s="14"/>
      <c r="E313" s="14"/>
      <c r="F313" s="14"/>
      <c r="G313" s="14"/>
      <c r="H313" s="14"/>
      <c r="I313" s="14"/>
      <c r="J313" s="14"/>
      <c r="K313" s="14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7"/>
      <c r="Z313" s="18"/>
      <c r="AA313" s="18"/>
      <c r="AB313" s="17"/>
      <c r="AC313" s="19"/>
      <c r="AD313" s="20"/>
      <c r="AE313" s="18"/>
      <c r="AF313" s="21"/>
      <c r="AG313" s="19"/>
      <c r="AH313" s="22"/>
      <c r="AI313" s="23"/>
      <c r="AK313" s="18"/>
      <c r="AL313" s="12"/>
    </row>
    <row r="314" spans="1:38" s="24" customFormat="1" x14ac:dyDescent="0.35">
      <c r="A314" s="14"/>
      <c r="B314" s="189"/>
      <c r="C314" s="14"/>
      <c r="D314" s="14"/>
      <c r="E314" s="14"/>
      <c r="F314" s="14"/>
      <c r="G314" s="14"/>
      <c r="H314" s="14"/>
      <c r="I314" s="14"/>
      <c r="J314" s="14"/>
      <c r="K314" s="14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7"/>
      <c r="Z314" s="18"/>
      <c r="AA314" s="18"/>
      <c r="AB314" s="17"/>
      <c r="AC314" s="19"/>
      <c r="AD314" s="20"/>
      <c r="AE314" s="18"/>
      <c r="AF314" s="21"/>
      <c r="AG314" s="19"/>
      <c r="AH314" s="22"/>
      <c r="AI314" s="23"/>
      <c r="AK314" s="18"/>
      <c r="AL314" s="12"/>
    </row>
    <row r="315" spans="1:38" s="24" customFormat="1" x14ac:dyDescent="0.35">
      <c r="A315" s="14"/>
      <c r="B315" s="189"/>
      <c r="C315" s="14"/>
      <c r="D315" s="14"/>
      <c r="E315" s="14"/>
      <c r="F315" s="14"/>
      <c r="G315" s="14"/>
      <c r="H315" s="14"/>
      <c r="I315" s="14"/>
      <c r="J315" s="14"/>
      <c r="K315" s="14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7"/>
      <c r="Z315" s="18"/>
      <c r="AA315" s="18"/>
      <c r="AB315" s="17"/>
      <c r="AC315" s="19"/>
      <c r="AD315" s="20"/>
      <c r="AE315" s="18"/>
      <c r="AF315" s="21"/>
      <c r="AG315" s="19"/>
      <c r="AH315" s="22"/>
      <c r="AI315" s="23"/>
      <c r="AK315" s="18"/>
      <c r="AL315" s="12"/>
    </row>
    <row r="316" spans="1:38" s="24" customFormat="1" x14ac:dyDescent="0.35">
      <c r="A316" s="14"/>
      <c r="B316" s="189"/>
      <c r="C316" s="14"/>
      <c r="D316" s="14"/>
      <c r="E316" s="14"/>
      <c r="F316" s="14"/>
      <c r="G316" s="14"/>
      <c r="H316" s="14"/>
      <c r="I316" s="14"/>
      <c r="J316" s="14"/>
      <c r="K316" s="14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7"/>
      <c r="Z316" s="18"/>
      <c r="AA316" s="18"/>
      <c r="AB316" s="17"/>
      <c r="AC316" s="19"/>
      <c r="AD316" s="20"/>
      <c r="AE316" s="18"/>
      <c r="AF316" s="21"/>
      <c r="AG316" s="19"/>
      <c r="AH316" s="22"/>
      <c r="AI316" s="23"/>
      <c r="AK316" s="18"/>
      <c r="AL316" s="12"/>
    </row>
    <row r="317" spans="1:38" s="24" customFormat="1" x14ac:dyDescent="0.35">
      <c r="A317" s="14"/>
      <c r="B317" s="189"/>
      <c r="C317" s="14"/>
      <c r="D317" s="14"/>
      <c r="E317" s="14"/>
      <c r="F317" s="14"/>
      <c r="G317" s="14"/>
      <c r="H317" s="14"/>
      <c r="I317" s="14"/>
      <c r="J317" s="14"/>
      <c r="K317" s="14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7"/>
      <c r="Z317" s="18"/>
      <c r="AA317" s="18"/>
      <c r="AB317" s="17"/>
      <c r="AC317" s="19"/>
      <c r="AD317" s="20"/>
      <c r="AE317" s="18"/>
      <c r="AF317" s="21"/>
      <c r="AG317" s="19"/>
      <c r="AH317" s="22"/>
      <c r="AI317" s="23"/>
      <c r="AK317" s="18"/>
      <c r="AL317" s="12"/>
    </row>
    <row r="318" spans="1:38" s="24" customFormat="1" x14ac:dyDescent="0.35">
      <c r="A318" s="14"/>
      <c r="B318" s="189"/>
      <c r="C318" s="14"/>
      <c r="D318" s="14"/>
      <c r="E318" s="14"/>
      <c r="F318" s="14"/>
      <c r="G318" s="14"/>
      <c r="H318" s="14"/>
      <c r="I318" s="14"/>
      <c r="J318" s="14"/>
      <c r="K318" s="14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7"/>
      <c r="Z318" s="18"/>
      <c r="AA318" s="18"/>
      <c r="AB318" s="17"/>
      <c r="AC318" s="19"/>
      <c r="AD318" s="20"/>
      <c r="AE318" s="18"/>
      <c r="AF318" s="21"/>
      <c r="AG318" s="19"/>
      <c r="AH318" s="22"/>
      <c r="AI318" s="23"/>
      <c r="AK318" s="18"/>
      <c r="AL318" s="12"/>
    </row>
    <row r="319" spans="1:38" s="24" customFormat="1" x14ac:dyDescent="0.35">
      <c r="A319" s="14"/>
      <c r="B319" s="189"/>
      <c r="C319" s="14"/>
      <c r="D319" s="14"/>
      <c r="E319" s="14"/>
      <c r="F319" s="14"/>
      <c r="G319" s="14"/>
      <c r="H319" s="14"/>
      <c r="I319" s="14"/>
      <c r="J319" s="14"/>
      <c r="K319" s="14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7"/>
      <c r="Z319" s="18"/>
      <c r="AA319" s="18"/>
      <c r="AB319" s="17"/>
      <c r="AC319" s="19"/>
      <c r="AD319" s="20"/>
      <c r="AE319" s="18"/>
      <c r="AF319" s="21"/>
      <c r="AG319" s="19"/>
      <c r="AH319" s="22"/>
      <c r="AI319" s="23"/>
      <c r="AK319" s="18"/>
      <c r="AL319" s="12"/>
    </row>
    <row r="320" spans="1:38" s="24" customFormat="1" x14ac:dyDescent="0.35">
      <c r="A320" s="14"/>
      <c r="B320" s="189"/>
      <c r="C320" s="14"/>
      <c r="D320" s="14"/>
      <c r="E320" s="14"/>
      <c r="F320" s="14"/>
      <c r="G320" s="14"/>
      <c r="H320" s="14"/>
      <c r="I320" s="14"/>
      <c r="J320" s="14"/>
      <c r="K320" s="14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7"/>
      <c r="Z320" s="18"/>
      <c r="AA320" s="18"/>
      <c r="AB320" s="17"/>
      <c r="AC320" s="19"/>
      <c r="AD320" s="20"/>
      <c r="AE320" s="18"/>
      <c r="AF320" s="21"/>
      <c r="AG320" s="19"/>
      <c r="AH320" s="22"/>
      <c r="AI320" s="23"/>
      <c r="AK320" s="18"/>
      <c r="AL320" s="12"/>
    </row>
    <row r="321" spans="1:38" s="24" customFormat="1" x14ac:dyDescent="0.35">
      <c r="A321" s="14"/>
      <c r="B321" s="189"/>
      <c r="C321" s="14"/>
      <c r="D321" s="14"/>
      <c r="E321" s="14"/>
      <c r="F321" s="14"/>
      <c r="G321" s="14"/>
      <c r="H321" s="14"/>
      <c r="I321" s="14"/>
      <c r="J321" s="14"/>
      <c r="K321" s="14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7"/>
      <c r="Z321" s="18"/>
      <c r="AA321" s="18"/>
      <c r="AB321" s="17"/>
      <c r="AC321" s="19"/>
      <c r="AD321" s="20"/>
      <c r="AE321" s="18"/>
      <c r="AF321" s="21"/>
      <c r="AG321" s="19"/>
      <c r="AH321" s="22"/>
      <c r="AI321" s="23"/>
      <c r="AK321" s="18"/>
      <c r="AL321" s="12"/>
    </row>
    <row r="322" spans="1:38" s="24" customFormat="1" x14ac:dyDescent="0.35">
      <c r="A322" s="14"/>
      <c r="B322" s="189"/>
      <c r="C322" s="14"/>
      <c r="D322" s="14"/>
      <c r="E322" s="14"/>
      <c r="F322" s="14"/>
      <c r="G322" s="14"/>
      <c r="H322" s="14"/>
      <c r="I322" s="14"/>
      <c r="J322" s="14"/>
      <c r="K322" s="14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7"/>
      <c r="Z322" s="18"/>
      <c r="AA322" s="18"/>
      <c r="AB322" s="17"/>
      <c r="AC322" s="19"/>
      <c r="AD322" s="20"/>
      <c r="AE322" s="18"/>
      <c r="AF322" s="21"/>
      <c r="AG322" s="19"/>
      <c r="AH322" s="22"/>
      <c r="AI322" s="23"/>
      <c r="AK322" s="18"/>
      <c r="AL322" s="12"/>
    </row>
    <row r="323" spans="1:38" s="24" customFormat="1" x14ac:dyDescent="0.35">
      <c r="A323" s="14"/>
      <c r="B323" s="189"/>
      <c r="C323" s="14"/>
      <c r="D323" s="14"/>
      <c r="E323" s="14"/>
      <c r="F323" s="14"/>
      <c r="G323" s="14"/>
      <c r="H323" s="14"/>
      <c r="I323" s="14"/>
      <c r="J323" s="14"/>
      <c r="K323" s="14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7"/>
      <c r="Z323" s="18"/>
      <c r="AA323" s="18"/>
      <c r="AB323" s="17"/>
      <c r="AC323" s="19"/>
      <c r="AD323" s="20"/>
      <c r="AE323" s="18"/>
      <c r="AF323" s="21"/>
      <c r="AG323" s="19"/>
      <c r="AH323" s="22"/>
      <c r="AI323" s="23"/>
      <c r="AK323" s="18"/>
      <c r="AL323" s="12"/>
    </row>
    <row r="324" spans="1:38" s="24" customFormat="1" x14ac:dyDescent="0.35">
      <c r="A324" s="14"/>
      <c r="B324" s="189"/>
      <c r="C324" s="14"/>
      <c r="D324" s="14"/>
      <c r="E324" s="14"/>
      <c r="F324" s="14"/>
      <c r="G324" s="14"/>
      <c r="H324" s="14"/>
      <c r="I324" s="14"/>
      <c r="J324" s="14"/>
      <c r="K324" s="14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7"/>
      <c r="Z324" s="18"/>
      <c r="AA324" s="18"/>
      <c r="AB324" s="17"/>
      <c r="AC324" s="19"/>
      <c r="AD324" s="20"/>
      <c r="AE324" s="18"/>
      <c r="AF324" s="21"/>
      <c r="AG324" s="19"/>
      <c r="AH324" s="22"/>
      <c r="AI324" s="23"/>
      <c r="AK324" s="18"/>
      <c r="AL324" s="12"/>
    </row>
    <row r="325" spans="1:38" s="24" customFormat="1" x14ac:dyDescent="0.35">
      <c r="A325" s="14"/>
      <c r="B325" s="189"/>
      <c r="C325" s="14"/>
      <c r="D325" s="14"/>
      <c r="E325" s="14"/>
      <c r="F325" s="14"/>
      <c r="G325" s="14"/>
      <c r="H325" s="14"/>
      <c r="I325" s="14"/>
      <c r="J325" s="14"/>
      <c r="K325" s="14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7"/>
      <c r="Z325" s="18"/>
      <c r="AA325" s="18"/>
      <c r="AB325" s="17"/>
      <c r="AC325" s="19"/>
      <c r="AD325" s="20"/>
      <c r="AE325" s="18"/>
      <c r="AF325" s="21"/>
      <c r="AG325" s="19"/>
      <c r="AH325" s="22"/>
      <c r="AI325" s="23"/>
      <c r="AK325" s="18"/>
      <c r="AL325" s="12"/>
    </row>
  </sheetData>
  <autoFilter ref="A7:AL259" xr:uid="{2F4B6B6C-D528-4216-AC9A-4916B0587312}"/>
  <mergeCells count="44">
    <mergeCell ref="AH5:AH6"/>
    <mergeCell ref="D5:D6"/>
    <mergeCell ref="AC5:AC6"/>
    <mergeCell ref="A258:G258"/>
    <mergeCell ref="AD5:AD6"/>
    <mergeCell ref="AE5:AE6"/>
    <mergeCell ref="AG5:AG6"/>
    <mergeCell ref="A5:A6"/>
    <mergeCell ref="B5:B6"/>
    <mergeCell ref="C5:C6"/>
    <mergeCell ref="AJ5:AJ6"/>
    <mergeCell ref="AK5:AK6"/>
    <mergeCell ref="E5:E6"/>
    <mergeCell ref="G5:G6"/>
    <mergeCell ref="V5:V6"/>
    <mergeCell ref="W5:W6"/>
    <mergeCell ref="X5:X6"/>
    <mergeCell ref="Y5:Y6"/>
    <mergeCell ref="L6:P6"/>
    <mergeCell ref="Q6:U6"/>
    <mergeCell ref="Z5:Z6"/>
    <mergeCell ref="AA5:AA6"/>
    <mergeCell ref="AB5:AB6"/>
    <mergeCell ref="A3:G4"/>
    <mergeCell ref="H3:I5"/>
    <mergeCell ref="J3:K5"/>
    <mergeCell ref="AL3:AL6"/>
    <mergeCell ref="L4:L5"/>
    <mergeCell ref="M4:M5"/>
    <mergeCell ref="N4:N5"/>
    <mergeCell ref="O4:O5"/>
    <mergeCell ref="P4:P5"/>
    <mergeCell ref="Q4:Q5"/>
    <mergeCell ref="V3:X4"/>
    <mergeCell ref="Y3:AA4"/>
    <mergeCell ref="AB3:AC4"/>
    <mergeCell ref="AD3:AE4"/>
    <mergeCell ref="AF3:AF6"/>
    <mergeCell ref="AI3:AI6"/>
    <mergeCell ref="L3:U3"/>
    <mergeCell ref="R4:R5"/>
    <mergeCell ref="S4:S5"/>
    <mergeCell ref="T4:T5"/>
    <mergeCell ref="U4:U5"/>
  </mergeCells>
  <hyperlinks>
    <hyperlink ref="G23" location="'Bilaga 1'!C262" display="Driftbidrag Icke statlig flygplatser (1)" xr:uid="{1AED8366-4DD0-4A13-90A7-E7C81607DC56}"/>
    <hyperlink ref="D183" location="'Bilaga 1'!C265" display="- ERTMS införande och utveckling inklusive signal (4)" xr:uid="{2088242E-B98A-4000-91A9-58319CFF83C5}"/>
    <hyperlink ref="G25" location="'Bilaga 1'!C263" display="Kollektivtrafiksatsning (Stadsmiljöavtal) (2)" xr:uid="{BCAA31AE-20AB-4FF8-B48D-D5C54EE67261}"/>
    <hyperlink ref="AJ185" r:id="rId1" xr:uid="{231F97CB-6449-4F1E-BC7E-A5C7F5FEF6D6}"/>
    <hyperlink ref="AJ188" r:id="rId2" xr:uid="{444B7778-2478-4752-9DE6-B2BA1C14FA32}"/>
    <hyperlink ref="AJ189" r:id="rId3" xr:uid="{5215BD26-B99C-4C06-8AD9-DA855E0901D5}"/>
    <hyperlink ref="AJ191" r:id="rId4" xr:uid="{6BA02161-DF49-4B91-8EBB-3B06E7E497E8}"/>
    <hyperlink ref="AJ223" r:id="rId5" xr:uid="{205C3AC8-256F-4143-8095-88EBB6164038}"/>
    <hyperlink ref="AJ224" r:id="rId6" xr:uid="{637FD1A8-D7E1-40EC-971D-C01A612AED72}"/>
    <hyperlink ref="AJ225" r:id="rId7" xr:uid="{1BF20967-BA20-46F5-BF88-0CAF21C742DF}"/>
    <hyperlink ref="AJ240" r:id="rId8" xr:uid="{B6B4F119-61A6-415A-8D2B-D595B83F39D6}"/>
    <hyperlink ref="AJ241" r:id="rId9" xr:uid="{D257A502-F42B-4872-9F23-A2C627F241C8}"/>
    <hyperlink ref="AJ246" r:id="rId10" xr:uid="{024C168E-262B-4799-B9D1-958E9834EA0D}"/>
    <hyperlink ref="AJ251" r:id="rId11" xr:uid="{B9A3697D-7296-4F1F-B784-0D4E46FFFA7A}"/>
    <hyperlink ref="AJ253" r:id="rId12" xr:uid="{FAF729F1-0E47-4761-BA3F-66801CB98A13}"/>
    <hyperlink ref="AJ99" r:id="rId13" xr:uid="{B1E1E47A-A4CC-4C86-AB9F-5204F5148D8D}"/>
    <hyperlink ref="AJ231" r:id="rId14" xr:uid="{7706A3FD-172A-4791-9D61-14D68520639E}"/>
    <hyperlink ref="AJ230" r:id="rId15" xr:uid="{0CC16879-D8A8-4926-B5E5-06DAB59E22AE}"/>
    <hyperlink ref="AJ229" r:id="rId16" xr:uid="{8E2AD8EF-BE87-441A-BB3A-4EED5CD3CB84}"/>
    <hyperlink ref="AJ247" r:id="rId17" xr:uid="{79E992CD-C75E-4DA9-981E-67790A006240}"/>
    <hyperlink ref="AJ248" r:id="rId18" xr:uid="{C97A5870-C415-4FE2-A6B0-3A4B339FF003}"/>
    <hyperlink ref="AJ216" r:id="rId19" xr:uid="{D55712A0-5D07-48E0-B7E4-1FE063CD87EB}"/>
    <hyperlink ref="AJ222" r:id="rId20" xr:uid="{E2D82CD7-096D-4D25-B11D-8383186C1814}"/>
    <hyperlink ref="AJ233" r:id="rId21" xr:uid="{43E0FF5B-7EB2-4311-9E9D-0291B4231F5E}"/>
    <hyperlink ref="AJ217" r:id="rId22" xr:uid="{085DA1C6-4F12-47C7-9EB8-FDC8BE088FC5}"/>
    <hyperlink ref="AJ238" r:id="rId23" xr:uid="{AD1CCC25-E792-48C6-A851-5D251AC68F8E}"/>
    <hyperlink ref="AJ220" r:id="rId24" xr:uid="{FD968C1E-634D-40E2-814A-19830D797F8D}"/>
    <hyperlink ref="AJ236" r:id="rId25" xr:uid="{3B5A5DD8-EB4C-4095-B0A0-4594EE1490A6}"/>
    <hyperlink ref="AJ221" r:id="rId26" xr:uid="{13AF6193-6060-44D7-9B56-53A53AD9143D}"/>
    <hyperlink ref="AJ235" r:id="rId27" xr:uid="{27111DE3-609E-4D36-BC17-C6DD52C98472}"/>
    <hyperlink ref="AJ254" r:id="rId28" xr:uid="{CE95E2D6-68B1-4AED-902B-6BA1F1A1F2DE}"/>
    <hyperlink ref="AJ244" r:id="rId29" xr:uid="{CD7C353E-6042-4611-968E-8ED0D2FD329B}"/>
    <hyperlink ref="AJ242" r:id="rId30" xr:uid="{DF40D17F-5401-4222-AF42-99DBB6460D24}"/>
    <hyperlink ref="AJ243" r:id="rId31" xr:uid="{F00719D4-A903-4168-BC88-BD89184EB9B2}"/>
    <hyperlink ref="AJ245" r:id="rId32" xr:uid="{065C709B-F090-4A51-BB9F-C8FACA9E748F}"/>
    <hyperlink ref="AJ54" r:id="rId33" xr:uid="{251EE5AA-7238-404B-99D2-A3368630224D}"/>
    <hyperlink ref="AJ56" r:id="rId34" xr:uid="{32C8CC88-07F7-4BD8-81B7-24BCF3F2002A}"/>
    <hyperlink ref="AJ58" r:id="rId35" xr:uid="{12492ABC-EECC-470D-9EC3-2CF396EE97EA}"/>
    <hyperlink ref="AJ63" r:id="rId36" xr:uid="{7DBE0AF6-DBE9-4F53-88F5-D6AC8691A0E2}"/>
    <hyperlink ref="AJ61" r:id="rId37" xr:uid="{4C8B31BC-303F-4AAC-B56F-BD9C5354295A}"/>
    <hyperlink ref="AK61" r:id="rId38" display="PM-SEB" xr:uid="{704C4496-9E60-4272-A757-4D62C00D78F8}"/>
    <hyperlink ref="AJ66" r:id="rId39" xr:uid="{6BC1D166-838E-4B1F-853E-42F548CE5EEF}"/>
    <hyperlink ref="AJ70" r:id="rId40" xr:uid="{2DDF8356-358F-4C37-A158-11FFC4F6C0F5}"/>
    <hyperlink ref="AJ67" r:id="rId41" xr:uid="{1D3439E1-15CC-49B3-8AC8-19B9EE6CE087}"/>
    <hyperlink ref="AJ64" r:id="rId42" xr:uid="{B0179A43-A600-4BE4-81E1-E02972C49F67}"/>
    <hyperlink ref="AJ72" r:id="rId43" xr:uid="{17F6B391-6319-4C2E-BA40-BBFEA8EACC7C}"/>
    <hyperlink ref="AJ152" r:id="rId44" xr:uid="{BA8CEA3E-3082-4343-9C21-0027CD2F10A8}"/>
    <hyperlink ref="AJ78" r:id="rId45" xr:uid="{9FE8EA41-FA37-4D9D-89D8-95FEDAE14365}"/>
    <hyperlink ref="AJ76" r:id="rId46" xr:uid="{A288C105-7BDB-47E6-95BD-A65E1F4C5CC3}"/>
    <hyperlink ref="AJ79" r:id="rId47" xr:uid="{CD40BCE5-A162-41A1-BE2F-4DC5D751F452}"/>
    <hyperlink ref="AJ75" r:id="rId48" xr:uid="{0478ECC0-5AFE-4776-AC78-76F7BB31D302}"/>
    <hyperlink ref="AJ96" r:id="rId49" xr:uid="{C8DAD2EC-70A9-4861-BBF0-7CC21AA3B5FE}"/>
    <hyperlink ref="AJ82" r:id="rId50" xr:uid="{FDF1DCDB-A393-419F-8792-2CF0BFEEE2D6}"/>
    <hyperlink ref="AJ83" r:id="rId51" xr:uid="{5F135C21-943B-4655-8E94-CB2FCA89A8C3}"/>
    <hyperlink ref="AK83" r:id="rId52" display="PM SEB" xr:uid="{77198763-CE0A-417B-8CCC-B71B9AF17393}"/>
    <hyperlink ref="AJ90" r:id="rId53" xr:uid="{80FB555A-2168-4E5C-8CF5-2465F4B7B354}"/>
    <hyperlink ref="AJ91" r:id="rId54" xr:uid="{8E25E68F-3A56-444D-823B-7AB5A1EAA083}"/>
    <hyperlink ref="AJ88" r:id="rId55" xr:uid="{305EBA4B-5D67-4407-8DB6-80AFAED4CD0D}"/>
    <hyperlink ref="AJ89" r:id="rId56" xr:uid="{719A989D-147E-4321-8C21-AC3709581936}"/>
    <hyperlink ref="AJ87" r:id="rId57" xr:uid="{08E347FB-59AE-48B0-B6A2-FE26E3FFF62A}"/>
    <hyperlink ref="AJ85" r:id="rId58" xr:uid="{DAD5511C-673F-432A-8A77-3E910DF0B598}"/>
    <hyperlink ref="AJ86" r:id="rId59" xr:uid="{423F1AEF-D12B-417E-B9AC-997C7220E5F1}"/>
    <hyperlink ref="AJ105" r:id="rId60" xr:uid="{03773943-EC9A-460E-9907-8EF0A43C84AF}"/>
    <hyperlink ref="AJ108" r:id="rId61" xr:uid="{75DECDDE-3E77-45AD-93DF-8C6122A2B9D4}"/>
    <hyperlink ref="AJ97" r:id="rId62" xr:uid="{C09E5011-2400-4A6F-BDBC-4108E1DA81DF}"/>
    <hyperlink ref="AJ98" r:id="rId63" xr:uid="{988C4E68-8938-4557-A555-A637AE66B241}"/>
    <hyperlink ref="AK105" r:id="rId64" xr:uid="{7CD42EA3-73C3-487B-92A3-C98D4B639631}"/>
    <hyperlink ref="AJ123" r:id="rId65" xr:uid="{46D6779E-B1ED-4103-AB18-8619B04E080C}"/>
    <hyperlink ref="AJ124" r:id="rId66" xr:uid="{D21E9193-BF89-4256-9A75-E383F5B58672}"/>
    <hyperlink ref="AJ120" r:id="rId67" xr:uid="{DFB7F967-89AD-4564-B31D-E2F7AF913C2C}"/>
    <hyperlink ref="AJ117" r:id="rId68" xr:uid="{19AA1C36-6C50-42D5-AB6D-9ACC525D02DE}"/>
    <hyperlink ref="AJ128" r:id="rId69" xr:uid="{2101DF98-62E4-48BD-9869-6FC564D88A7D}"/>
    <hyperlink ref="AJ129" r:id="rId70" xr:uid="{4EBB7261-300D-4E00-87AE-66148E498AFE}"/>
    <hyperlink ref="AJ134" r:id="rId71" xr:uid="{30AEE38A-51FC-4898-A6D8-8A23C4E87356}"/>
    <hyperlink ref="AJ133" r:id="rId72" xr:uid="{7177F23E-DA8E-4EB2-A373-218245DA6C53}"/>
    <hyperlink ref="AJ136" r:id="rId73" xr:uid="{7E521218-54C9-4615-8A24-C8F3F60379E5}"/>
    <hyperlink ref="AJ143" r:id="rId74" xr:uid="{66D3DA3B-6FA6-426F-892D-C1310E6905ED}"/>
    <hyperlink ref="AJ145" r:id="rId75" xr:uid="{01D17D18-BED1-482B-90AB-F98A4DBCFB87}"/>
    <hyperlink ref="AJ144" r:id="rId76" xr:uid="{389860A7-12FC-4676-9BBC-7C9AD00E36F5}"/>
    <hyperlink ref="AJ142" r:id="rId77" xr:uid="{2CBEE6C7-90A3-4C64-8EBF-DC2300D04562}"/>
    <hyperlink ref="AK143" r:id="rId78" xr:uid="{899A5F80-5BD6-4C54-91C9-C6259032B1C4}"/>
    <hyperlink ref="AK142" r:id="rId79" xr:uid="{0A9BD17B-606F-4412-A7C3-C69FA84C158D}"/>
    <hyperlink ref="AJ146" r:id="rId80" xr:uid="{A77D3CB1-C2D4-4E6B-8BD3-8B81DA956506}"/>
    <hyperlink ref="AJ149" r:id="rId81" xr:uid="{0CCC0AB8-8B29-4642-993D-D54C6F580B4E}"/>
    <hyperlink ref="AJ148" r:id="rId82" xr:uid="{1C4D9D4C-FC5D-47B4-9D55-E97DC151B142}"/>
    <hyperlink ref="AJ147" r:id="rId83" xr:uid="{F7987E9C-20AE-4A0A-972A-D50640C4FD85}"/>
    <hyperlink ref="AK146" r:id="rId84" xr:uid="{E8201039-F3A7-4DF0-8975-F3AEB250ECEE}"/>
    <hyperlink ref="AJ163" r:id="rId85" xr:uid="{653C9785-9F65-41BC-BDE2-FED05BE30ED0}"/>
    <hyperlink ref="AJ164" r:id="rId86" xr:uid="{5AE18D27-CD61-40C9-9C3D-019BFDCBA0D9}"/>
    <hyperlink ref="AJ175" r:id="rId87" xr:uid="{1FBB2C1D-211F-4E01-9E88-5824C27478FA}"/>
    <hyperlink ref="AJ179" r:id="rId88" xr:uid="{CE853074-3914-4494-A67E-C79DBD4A3CF2}"/>
    <hyperlink ref="AJ125" r:id="rId89" xr:uid="{689B35B9-34AD-4463-AB3D-A6C205019B19}"/>
    <hyperlink ref="AJ159" r:id="rId90" xr:uid="{E4A5F20B-3891-4A2B-8D24-83F9287A8E68}"/>
    <hyperlink ref="AJ100" r:id="rId91" xr:uid="{BF06351F-1F31-4971-BD69-16E30BA301FE}"/>
    <hyperlink ref="AJ57" r:id="rId92" xr:uid="{257E7A85-5628-4C3B-9CBD-8C9310891194}"/>
    <hyperlink ref="AJ140" r:id="rId93" xr:uid="{E556C166-CB66-413C-A77F-BA6283823774}"/>
    <hyperlink ref="AJ160" r:id="rId94" xr:uid="{8BD75282-3F60-4801-BF69-133E679FFCAF}"/>
    <hyperlink ref="AK73" r:id="rId95" xr:uid="{72A91FEB-5A88-4C0D-9779-085BC0D9963D}"/>
    <hyperlink ref="AK173" r:id="rId96" xr:uid="{E6E6D4E7-217B-46D3-B046-9AC12F9EE852}"/>
    <hyperlink ref="AK119" r:id="rId97" xr:uid="{0DA9B0F6-8046-49E8-8FDA-86D6676A7193}"/>
    <hyperlink ref="AK65" r:id="rId98" xr:uid="{9FF071A6-6033-417B-B47A-03FAC3DB34EF}"/>
    <hyperlink ref="AK150" r:id="rId99" xr:uid="{D9FEA893-5202-42C6-AE0E-63A7DDDE30B8}"/>
    <hyperlink ref="AK138" r:id="rId100" xr:uid="{858F6F72-5FD0-4D80-B7FB-AA238CEFF94B}"/>
    <hyperlink ref="AK139" r:id="rId101" xr:uid="{4B7A1A53-3A54-4061-BC36-067B058298EE}"/>
    <hyperlink ref="AJ173" r:id="rId102" xr:uid="{F4E2E3D4-E72D-41F8-AD0D-592F19220CFB}"/>
    <hyperlink ref="AJ73" r:id="rId103" xr:uid="{C9A6025E-8BF7-4398-B50B-C35B3602828E}"/>
    <hyperlink ref="AJ119" r:id="rId104" xr:uid="{F7240B2F-F2EF-4CDF-A0AF-0548EDBD3FF6}"/>
    <hyperlink ref="AJ138" r:id="rId105" xr:uid="{0728A21C-93EC-4C8E-ACE8-867BF9B23748}"/>
    <hyperlink ref="AJ139" r:id="rId106" xr:uid="{F42DD8E7-5615-4B15-AF8B-08B7C5D372DB}"/>
    <hyperlink ref="AJ65" r:id="rId107" xr:uid="{4B06076A-829F-415F-964D-6F8178E256E4}"/>
    <hyperlink ref="AJ150" r:id="rId108" xr:uid="{EDA1D4CD-5D90-47C4-863C-592B2C533D5A}"/>
    <hyperlink ref="AJ101" r:id="rId109" xr:uid="{61A2C90F-7721-46DF-A56C-B08CC2A14084}"/>
    <hyperlink ref="G71" location="'Bilaga 1'!C264" display="Väröbacka station (3)" xr:uid="{6A737F0B-A161-49E9-B480-38E91D8447D8}"/>
    <hyperlink ref="G135" location="'Bilaga 1'!C264" display="E4 Trafikplats Bergsbrunna/Knivsta (3)" xr:uid="{3C1C3799-43A0-4A8E-810A-C27DDB319184}"/>
    <hyperlink ref="G67" location="'Bilaga 1'!C266" display="Godsstråket, Kapacitetshöjande åtgärder (5)" xr:uid="{C65F1F0D-5502-4E81-B50D-421D139FF728}"/>
    <hyperlink ref="G149" location="'Bilaga 1'!C266" display="Sundsvall-Ånge, kapacitets- och hastighetshöjande åtgärder - inkl säkerhetshöjande åtg (5)" xr:uid="{CEEE3251-9C90-44D7-A570-4DDE1CC045A5}"/>
    <hyperlink ref="G152" location="'Bilaga 1'!C266" display="Ånge-Östersund, Kapacitets- och hastighetshöjande åtgärder (5)" xr:uid="{BF494473-DC7B-4D7E-98ED-9F3640773AEF}"/>
    <hyperlink ref="G163" location="'Bilaga 1'!C266" display="Farleden i Göteborgs hamn, Kapacitetsåtgärd farled (5)" xr:uid="{C7111F0C-2FBE-438D-B859-94BFAB1D7F8C}"/>
    <hyperlink ref="G170" location="'Bilaga 1'!C264" display="Järnvågen med överdäckning av E45 (3)" xr:uid="{F82CEBD8-1CA2-42AF-8758-2C7D56E29DA2}"/>
    <hyperlink ref="AJ84" r:id="rId110" xr:uid="{0F48AFBC-BC09-4186-BF43-27265EAA0D1A}"/>
    <hyperlink ref="AJ226" r:id="rId111" xr:uid="{55D4A754-8133-4EE0-8EAF-8387F2BE4A31}"/>
    <hyperlink ref="AJ177" r:id="rId112" xr:uid="{3D6F289E-CF1D-4C30-B916-DCD9FEF2F8C9}"/>
    <hyperlink ref="AJ219" r:id="rId113" xr:uid="{2C7A4C29-AA82-4E77-A4BB-D3730BBFD5CA}"/>
    <hyperlink ref="AJ227" r:id="rId114" xr:uid="{018E959B-AB1B-4762-863F-CF91CE3E608D}"/>
    <hyperlink ref="AJ228" r:id="rId115" xr:uid="{8CB7F256-419E-4118-8784-FD9FCDC97FC8}"/>
    <hyperlink ref="AJ232" r:id="rId116" xr:uid="{E510CF15-8598-4EFA-8805-C2F95375C123}"/>
    <hyperlink ref="AJ237" r:id="rId117" xr:uid="{8CF3C01F-F77C-4B76-9C9A-2A1F2EB70C6C}"/>
    <hyperlink ref="AJ252" r:id="rId118" xr:uid="{32F501A7-D03C-45F6-BDA7-9ED11D92712C}"/>
    <hyperlink ref="AJ218" r:id="rId119" xr:uid="{40DA0AA6-D4E2-4E81-9788-E8E916214BE1}"/>
    <hyperlink ref="AJ234" r:id="rId120" xr:uid="{960FA656-F1C8-46E9-8EC0-8C02F7E0826C}"/>
    <hyperlink ref="AJ239" r:id="rId121" xr:uid="{110F710A-6A6C-427C-AFCA-C848DD701C6D}"/>
    <hyperlink ref="AJ249" r:id="rId122" xr:uid="{AC34FBB0-1936-4008-8BF2-1CCEC84D2101}"/>
    <hyperlink ref="AJ250" r:id="rId123" xr:uid="{C644BB0A-FDD8-4A2D-AB17-5B0439777C82}"/>
    <hyperlink ref="AJ255" r:id="rId124" xr:uid="{76032203-BA6F-4EFA-9AEA-35C03AC3EB64}"/>
    <hyperlink ref="AK179" r:id="rId125" xr:uid="{B3CA8F7F-7C16-407D-BEF1-5E97C826AE0F}"/>
    <hyperlink ref="G61" location="'Bilaga 1'!C266" display="Dalabanan, åtgärder för ökad turtäthet och kortare restid (5)" xr:uid="{770C6FDE-08B1-4772-A807-5FE34543DAE8}"/>
    <hyperlink ref="G146" location="'Bilaga 1'!C266" display="Sundsvall C–Dingersjö, dubbelspårsutbyggnad, etappen Sundsvall C – Kubikenborg (5)" xr:uid="{CEE0AF15-054B-4209-B9BF-802FD16C2765}"/>
    <hyperlink ref="G179" location="'Bilaga 1'!C266" display="E22 Förbi Söderköping (5)" xr:uid="{6809C90B-B84C-4072-BD56-3A95C0EB43AF}"/>
    <hyperlink ref="AJ176" r:id="rId126" xr:uid="{57CEFF6F-FE8C-4DEA-9E85-E8E42371B218}"/>
    <hyperlink ref="AJ162" r:id="rId127" xr:uid="{88255E3D-098F-438E-B56C-277176FB498B}"/>
    <hyperlink ref="AJ172" r:id="rId128" xr:uid="{68D1BD6A-021F-43D5-A1EA-ACBF5C21F6A8}"/>
    <hyperlink ref="G83" location="'Bilaga 1'!C266" display="Malmbanan Sikträsk bangårdsförlängning (5)" xr:uid="{9166662C-99B8-4CB2-B004-FFD0D1BFD077}"/>
    <hyperlink ref="G87" location="'Bilaga 1'!C266" display="Kiruna ny järnvägsstation, alt Väst till nya centrum (3), (5)" xr:uid="{C5E786FF-4BF4-4057-A8F8-0DA58A99D0CE}"/>
    <hyperlink ref="G89" location="'Bilaga 1'!C266" display="Malmbanan Harrträsk, förlängning av mötesstation (5)" xr:uid="{E8B96FFF-6623-41B5-B21D-7E91F39FDD5C}"/>
    <hyperlink ref="G90" location="'Bilaga 1'!C266" display="Malmbanan Näsberg, förlängning av mötesstation (5)" xr:uid="{359E58E0-B440-4FA0-9D27-907939E6A47D}"/>
    <hyperlink ref="G91" location="'Bilaga 1'!C266" display="Malmbanan Nuortikon, förlängning av mötesstation (5)" xr:uid="{9E8D5D40-A201-4E06-8F0A-FCBE32FC442C}"/>
    <hyperlink ref="G105" location="'Bilaga 1'!C266" display="E22 Trafikplats Ideon (5)" xr:uid="{374DDDCE-0F45-4C6E-929E-F5EBA04C9953}"/>
    <hyperlink ref="G136" location="'Bilaga 1'!C266" display="Rv 56 Sala - Heby 2+1 (5)" xr:uid="{83EF0CE2-5C10-4031-8844-A0AB7C3AE491}"/>
    <hyperlink ref="G142" location="'Bilaga 1'!C266" display="Norrbotniabanan (Umeå) Dåva-Skellefteå ny järnväg (5)" xr:uid="{BD4DDC26-00A8-41D3-B408-2E276C84524C}"/>
    <hyperlink ref="G143" location="'Bilaga 1'!C266" display="E4 Gumboda-Grimsmark mötesseparering (5)" xr:uid="{214743E0-55C8-4B81-9572-DD60A9BF6E88}"/>
    <hyperlink ref="G155" location="'Bilaga 1'!C264" display="Västerås, Finnslätten, tågstation och resandeutbyte (3)" xr:uid="{EFA079AF-C2F8-4F4F-9D5B-649FF651B0FC}"/>
    <hyperlink ref="D212" location="'Bilaga 1'!C269" display="- övriga objekt i tidigt skede under utredning (8)" xr:uid="{E443ABE5-E359-49FA-A830-AE381B961198}"/>
    <hyperlink ref="AJ77" r:id="rId129" xr:uid="{4AF75F1A-F67B-4F03-AFD9-2373A4A9AF02}"/>
    <hyperlink ref="G157" location="länk_vsp_plb" display="Västsvenska paketet järnväg (6)" xr:uid="{99D9B8BF-DEDE-442F-9797-1BEB6785B402}"/>
    <hyperlink ref="G166" location="länk_vsp_plb" display="Västsvenska paketet väg (6)" xr:uid="{1E07EAE1-7CC2-4D04-A424-0FCE59D8BCBD}"/>
    <hyperlink ref="G178" location="länkOstlänk_plb" display="Ostlänken nytt dubbelspår Järna-Linköping, alt 2 (7)" xr:uid="{18980DB5-165E-42E3-997F-7CB9462384F3}"/>
    <hyperlink ref="AJ151" r:id="rId130" xr:uid="{8E40BD01-8DE8-4D64-A1FA-CBF5C92FC5A3}"/>
  </hyperlinks>
  <printOptions horizontalCentered="1"/>
  <pageMargins left="0.11811023622047245" right="0.11811023622047245" top="0.55118110236220474" bottom="0.47244094488188981" header="0.11811023622047245" footer="0.11811023622047245"/>
  <pageSetup paperSize="9" scale="45" orientation="landscape" r:id="rId131"/>
  <headerFooter>
    <oddFooter>&amp;L&amp;10Bilaga 1, Nationell plan för transportinfrastrukturen 2026-2037&amp;RSida &amp;P/&amp;N</oddFooter>
  </headerFooter>
  <legacyDrawing r:id="rId13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ppladdat arbetsrumsdokument" ma:contentTypeID="0x0101002EE44F411E754ABAB6EB27FC7D8442BF00FBDC29B7F7B140FA848AB6ABEF7636D900A4EB576F7222EF4E9D44B9C6BC1A0B56" ma:contentTypeVersion="10" ma:contentTypeDescription="Skapa ett nytt dokument." ma:contentTypeScope="" ma:versionID="4471776d98dccd8e0ec5997ad8d41e2a">
  <xsd:schema xmlns:xsd="http://www.w3.org/2001/XMLSchema" xmlns:xs="http://www.w3.org/2001/XMLSchema" xmlns:p="http://schemas.microsoft.com/office/2006/metadata/properties" xmlns:ns1="Trafikverket" xmlns:ns3="9346923f-8693-4482-9416-1651f2e385d3" xmlns:ns4="http://schemas.microsoft.com/sharepoint/v4" xmlns:ns5="35d1823f-3cd6-42d2-adfa-bcb896ff0ee3" xmlns:ns6="bd6a7413-8960-4a5b-b4c8-eff3fc2e34a6" targetNamespace="http://schemas.microsoft.com/office/2006/metadata/properties" ma:root="true" ma:fieldsID="5d3881bd91dfa3cac690451b66b022b6" ns1:_="" ns3:_="" ns4:_="" ns5:_="" ns6:_="">
    <xsd:import namespace="Trafikverket"/>
    <xsd:import namespace="9346923f-8693-4482-9416-1651f2e385d3"/>
    <xsd:import namespace="http://schemas.microsoft.com/sharepoint/v4"/>
    <xsd:import namespace="35d1823f-3cd6-42d2-adfa-bcb896ff0ee3"/>
    <xsd:import namespace="bd6a7413-8960-4a5b-b4c8-eff3fc2e34a6"/>
    <xsd:element name="properties">
      <xsd:complexType>
        <xsd:sequence>
          <xsd:element name="documentManagement">
            <xsd:complexType>
              <xsd:all>
                <xsd:element ref="ns1:Skapat_x0020_av_x0020_NY"/>
                <xsd:element ref="ns1:Dokumentdatum_x0020_NY"/>
                <xsd:element ref="ns1:TRVversionNY" minOccurs="0"/>
                <xsd:element ref="ns1:TrvDocumentTemplateId" minOccurs="0"/>
                <xsd:element ref="ns1:TrvDocumentTemplateVersion" minOccurs="0"/>
                <xsd:element ref="ns3:TrvUploadedDocumentTypeTaxHTField0" minOccurs="0"/>
                <xsd:element ref="ns3:TaxCatchAll" minOccurs="0"/>
                <xsd:element ref="ns3:TaxCatchAllLabel" minOccurs="0"/>
                <xsd:element ref="ns4:IconOverlay" minOccurs="0"/>
                <xsd:element ref="ns3:TrvConfidentialityLevelTaxHTField0" minOccurs="0"/>
                <xsd:element ref="ns5:SharedWithUsers" minOccurs="0"/>
                <xsd:element ref="ns6:_x00c5_" minOccurs="0"/>
                <xsd:element ref="ns6:Pl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Trafikverket" elementFormDefault="qualified">
    <xsd:import namespace="http://schemas.microsoft.com/office/2006/documentManagement/types"/>
    <xsd:import namespace="http://schemas.microsoft.com/office/infopath/2007/PartnerControls"/>
    <xsd:element name="Skapat_x0020_av_x0020_NY" ma:index="0" ma:displayName="Skapat av" ma:description="Namn och organisationsbeteckning för den person som skapat dokumentet." ma:internalName="TrvCreatedBy" ma:readOnly="false">
      <xsd:simpleType>
        <xsd:restriction base="dms:Text"/>
      </xsd:simpleType>
    </xsd:element>
    <xsd:element name="Dokumentdatum_x0020_NY" ma:index="2" ma:displayName="Dokumentdatum" ma:description="Datum för nuvarande version" ma:format="DateOnly" ma:internalName="TrvDocumentDate" ma:readOnly="false">
      <xsd:simpleType>
        <xsd:restriction base="dms:DateTime"/>
      </xsd:simpleType>
    </xsd:element>
    <xsd:element name="TRVversionNY" ma:index="8" nillable="true" ma:displayName="Version" ma:description="Dokumentets versionsnummer" ma:internalName="TrvVersion" ma:readOnly="true">
      <xsd:simpleType>
        <xsd:restriction base="dms:Text"/>
      </xsd:simpleType>
    </xsd:element>
    <xsd:element name="TrvDocumentTemplateId" ma:index="9" nillable="true" ma:displayName="TMALL-nummer" ma:description="Unik sträng eller nummer som identifierar dokumentmallen. Värdet sätts av respektive system." ma:internalName="TrvDocumentTemplateId" ma:readOnly="true">
      <xsd:simpleType>
        <xsd:restriction base="dms:Text"/>
      </xsd:simpleType>
    </xsd:element>
    <xsd:element name="TrvDocumentTemplateVersion" ma:index="10" nillable="true" ma:displayName="Mallversion" ma:description="Dokumentmallens versionsnummer" ma:internalName="TrvDocumentTemplateVers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6923f-8693-4482-9416-1651f2e385d3" elementFormDefault="qualified">
    <xsd:import namespace="http://schemas.microsoft.com/office/2006/documentManagement/types"/>
    <xsd:import namespace="http://schemas.microsoft.com/office/infopath/2007/PartnerControls"/>
    <xsd:element name="TrvUploadedDocumentTypeTaxHTField0" ma:index="13" ma:taxonomy="true" ma:internalName="TrvUploadedDocumentTypeTaxHTField0" ma:taxonomyFieldName="TrvUploadedDocumentType" ma:displayName="Dokumenttyp för uppladdade dokument" ma:readOnly="false" ma:default="139;#UPPLADDAT DOKUMENT|7c5b34d8-57da-44ed-9451-2f10a78af863" ma:fieldId="{eb96df49-af7b-4885-ae87-85b965eb0ad2}" ma:sspId="56b52474-2a4b-42ac-ac16-0a67cba4e670" ma:termSetId="152f56a5-fdb2-4180-8a6e-79ef00400bc3" ma:anchorId="238613c4-8162-47c5-b0c8-3db178651ae8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bca1e193-d41e-4ce7-8360-a65fe0659157}" ma:internalName="TaxCatchAll" ma:showField="CatchAllData" ma:web="9346923f-8693-4482-9416-1651f2e38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description="" ma:hidden="true" ma:list="{bca1e193-d41e-4ce7-8360-a65fe0659157}" ma:internalName="TaxCatchAllLabel" ma:readOnly="true" ma:showField="CatchAllDataLabel" ma:web="9346923f-8693-4482-9416-1651f2e38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vConfidentialityLevelTaxHTField0" ma:index="18" ma:taxonomy="true" ma:internalName="TrvConfidentialityLevelTaxHTField0" ma:taxonomyFieldName="TrvConfidentialityLevel" ma:displayName="Konfidentialitetsnivå" ma:readOnly="false" ma:default="" ma:fieldId="{a84a37ca-5c43-43e3-a37a-c23c41d1607d}" ma:sspId="56b52474-2a4b-42ac-ac16-0a67cba4e670" ma:termSetId="4d666f29-dc73-4030-952a-63de8896f39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7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d1823f-3cd6-42d2-adfa-bcb896ff0ee3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a7413-8960-4a5b-b4c8-eff3fc2e34a6" elementFormDefault="qualified">
    <xsd:import namespace="http://schemas.microsoft.com/office/2006/documentManagement/types"/>
    <xsd:import namespace="http://schemas.microsoft.com/office/infopath/2007/PartnerControls"/>
    <xsd:element name="_x00c5_" ma:index="21" nillable="true" ma:displayName="År" ma:default="2026-2037" ma:description="OBS - SE TILL ATT VÄLJA RÄTT PLANOMGÅNG för ditt dokument" ma:format="Dropdown" ma:internalName="_x00c5_">
      <xsd:simpleType>
        <xsd:restriction base="dms:Choice">
          <xsd:enumeration value="2026-2037"/>
        </xsd:restriction>
      </xsd:simpleType>
    </xsd:element>
    <xsd:element name="Plan" ma:index="22" nillable="true" ma:displayName="Plan" ma:description="Välj lämpligt mapp/plan namn till dokumentet i listan" ma:format="Dropdown" ma:internalName="Plan">
      <xsd:simpleType>
        <xsd:restriction base="dms:Choice">
          <xsd:enumeration value="Fastställd nationell plan"/>
          <xsd:enumeration value="Bilaga"/>
          <xsd:enumeration value="Underlagsrapporter"/>
          <xsd:enumeration value="Övrigt"/>
          <xsd:enumeration value="Ol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nehållstyp"/>
        <xsd:element ref="dc:title" maxOccurs="1" ma:index="1" ma:displayName="Dok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46923f-8693-4482-9416-1651f2e385d3">
      <Value>155</Value>
      <Value>139</Value>
    </TaxCatchAll>
    <TrvUploadedDocumentTypeTaxHTField0 xmlns="9346923f-8693-4482-9416-1651f2e385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UPPLADDAT DOKUMENT</TermName>
          <TermId xmlns="http://schemas.microsoft.com/office/infopath/2007/PartnerControls">7c5b34d8-57da-44ed-9451-2f10a78af863</TermId>
        </TermInfo>
      </Terms>
    </TrvUploadedDocumentTypeTaxHTField0>
    <TrvConfidentialityLevelTaxHTField0 xmlns="9346923f-8693-4482-9416-1651f2e385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2 Intern</TermName>
          <TermId xmlns="http://schemas.microsoft.com/office/infopath/2007/PartnerControls">13d1762d-2ea9-450d-b05e-1ff9ba31b2a4</TermId>
        </TermInfo>
      </Terms>
    </TrvConfidentialityLevelTaxHTField0>
    <Plan xmlns="bd6a7413-8960-4a5b-b4c8-eff3fc2e34a6">Bilaga</Plan>
    <IconOverlay xmlns="http://schemas.microsoft.com/sharepoint/v4" xsi:nil="true"/>
    <Dokumentdatum_x0020_NY xmlns="Trafikverket">2026-06-11T22:00:00+00:00</Dokumentdatum_x0020_NY>
    <Skapat_x0020_av_x0020_NY xmlns="Trafikverket">Zojaji Azardokht, PLga</Skapat_x0020_av_x0020_NY>
    <_x00c5_ xmlns="bd6a7413-8960-4a5b-b4c8-eff3fc2e34a6">2026-2037</_x00c5_>
    <TRVversionNY xmlns="Trafikverket">1.0</TRVversionN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CE3296F9-25DC-4383-B797-5F2ADE6BB7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Trafikverket"/>
    <ds:schemaRef ds:uri="9346923f-8693-4482-9416-1651f2e385d3"/>
    <ds:schemaRef ds:uri="http://schemas.microsoft.com/sharepoint/v4"/>
    <ds:schemaRef ds:uri="35d1823f-3cd6-42d2-adfa-bcb896ff0ee3"/>
    <ds:schemaRef ds:uri="bd6a7413-8960-4a5b-b4c8-eff3fc2e34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E21649-EF8D-4A80-B2F0-E0E6620D59C0}">
  <ds:schemaRefs>
    <ds:schemaRef ds:uri="http://schemas.microsoft.com/office/2006/metadata/properties"/>
    <ds:schemaRef ds:uri="http://schemas.microsoft.com/office/infopath/2007/PartnerControls"/>
    <ds:schemaRef ds:uri="9346923f-8693-4482-9416-1651f2e385d3"/>
    <ds:schemaRef ds:uri="bd6a7413-8960-4a5b-b4c8-eff3fc2e34a6"/>
    <ds:schemaRef ds:uri="http://schemas.microsoft.com/sharepoint/v4"/>
    <ds:schemaRef ds:uri="Trafikverket"/>
  </ds:schemaRefs>
</ds:datastoreItem>
</file>

<file path=customXml/itemProps3.xml><?xml version="1.0" encoding="utf-8"?>
<ds:datastoreItem xmlns:ds="http://schemas.openxmlformats.org/officeDocument/2006/customXml" ds:itemID="{6E06BD72-7552-4552-AEE0-8C754DFA92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913CCC3-C287-4F38-ABA7-6832C6B17007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5</vt:i4>
      </vt:variant>
    </vt:vector>
  </HeadingPairs>
  <TitlesOfParts>
    <vt:vector size="6" baseType="lpstr">
      <vt:lpstr>Bilaga 1</vt:lpstr>
      <vt:lpstr>'Bilaga 1'!länk_vsp_plb</vt:lpstr>
      <vt:lpstr>'Bilaga 1'!länkOstlänk_plb</vt:lpstr>
      <vt:lpstr>'Bilaga 1'!Utskriftsområde</vt:lpstr>
      <vt:lpstr>'Bilaga 1'!Utskriftsrubriker</vt:lpstr>
      <vt:lpstr>'Bilaga 1'!vsp_Plb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Bilaga1_nationell_plan_för_transportinfrastrukturen_2026-2037-utskick</dc:title>
  <dc:creator>Zojaji Azardokht, PLnpa</dc:creator>
  <cp:lastModifiedBy>Westin Pär-Erik, PLtl</cp:lastModifiedBy>
  <cp:lastPrinted>2026-06-12T13:14:30Z</cp:lastPrinted>
  <dcterms:created xsi:type="dcterms:W3CDTF">2026-06-12T13:11:03Z</dcterms:created>
  <dcterms:modified xsi:type="dcterms:W3CDTF">2026-06-14T09:34:12Z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0x0101002EE44F411E754ABAB6EB27FC7D8442BF00FBDC29B7F7B140FA848AB6ABEF7636D900A4EB576F7222EF4E9D44B9C6BC1A0B56</vt:lpwstr>
  </property>
  <property fmtid="{D5CDD505-2E9C-101B-9397-08002B2CF9AE}" pid="3" name="TrvDocumentType">
    <vt:lpwstr>139</vt:lpwstr>
  </property>
  <property fmtid="{D5CDD505-2E9C-101B-9397-08002B2CF9AE}" pid="4" name="TrvUploadedDocumentType">
    <vt:lpwstr>139</vt:lpwstr>
  </property>
  <property fmtid="{D5CDD505-2E9C-101B-9397-08002B2CF9AE}" pid="5" name="TrvConfidentialityLevel">
    <vt:lpwstr>155</vt:lpwstr>
  </property>
  <property fmtid="{D5CDD505-2E9C-101B-9397-08002B2CF9AE}" pid="6" name="TrvDocumentTypeTaxHTField0">
    <vt:lpwstr>UPPLADDAT DOKUMENT|7c5b34d8-57da-44ed-9451-2f10a78af863</vt:lpwstr>
  </property>
</Properties>
</file>